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https://insurancegovph-my.sharepoint.com/personal/jlab_serquina_insurance_gov_ph/Documents/July Working Files/Stat Div/For Records Section/2019-2023 Key Statistical Data/"/>
    </mc:Choice>
  </mc:AlternateContent>
  <xr:revisionPtr revIDLastSave="2" documentId="8_{66E8E956-53A8-4FDE-8B11-660AA3A1AF8F}" xr6:coauthVersionLast="47" xr6:coauthVersionMax="47" xr10:uidLastSave="{A3530EBF-2B49-4D94-A4A9-4305F45C73FC}"/>
  <bookViews>
    <workbookView xWindow="-120" yWindow="-120" windowWidth="29040" windowHeight="15840" xr2:uid="{00000000-000D-0000-FFFF-FFFF00000000}"/>
  </bookViews>
  <sheets>
    <sheet name="Cover" sheetId="25" r:id="rId1"/>
    <sheet name="Contents" sheetId="18" r:id="rId2"/>
    <sheet name="Economic Indicator " sheetId="12" r:id="rId3"/>
    <sheet name="Ins. Market Structure" sheetId="11" r:id="rId4"/>
    <sheet name="Life 1" sheetId="3" r:id="rId5"/>
    <sheet name="Life 2" sheetId="4" r:id="rId6"/>
    <sheet name="Life 3" sheetId="17" r:id="rId7"/>
    <sheet name="Life 4" sheetId="5" r:id="rId8"/>
    <sheet name="Non-Life 1" sheetId="6" r:id="rId9"/>
    <sheet name="Non-Life 2" sheetId="7" r:id="rId10"/>
    <sheet name="NonLife &amp; PR 1" sheetId="15" r:id="rId11"/>
    <sheet name="NonLife &amp; PR 2" sheetId="14" r:id="rId12"/>
    <sheet name="Micro &amp; Migrant" sheetId="16" r:id="rId13"/>
    <sheet name="GSIS_MBA" sheetId="21" r:id="rId14"/>
    <sheet name="PN_HMO " sheetId="20" r:id="rId15"/>
    <sheet name="DoT" sheetId="23" r:id="rId16"/>
  </sheets>
  <definedNames>
    <definedName name="_xlnm.Print_Area" localSheetId="0">Cover!$A$1:$C$53</definedName>
    <definedName name="_xlnm.Print_Area" localSheetId="15">DoT!$A$1:$C$30</definedName>
    <definedName name="_xlnm.Print_Area" localSheetId="2">'Economic Indicator '!$A$1:$K$66</definedName>
    <definedName name="_xlnm.Print_Area" localSheetId="13">GSIS_MBA!$A$1:$G$79</definedName>
    <definedName name="_xlnm.Print_Area" localSheetId="3">'Ins. Market Structure'!$A$1:$G$90</definedName>
    <definedName name="_xlnm.Print_Area" localSheetId="5">'Life 2'!$A$1:$G$69</definedName>
    <definedName name="_xlnm.Print_Area" localSheetId="6">'Life 3'!$A$1:$G$56</definedName>
    <definedName name="_xlnm.Print_Area" localSheetId="7">'Life 4'!$A$1:$G$82</definedName>
    <definedName name="_xlnm.Print_Area" localSheetId="12">'Micro &amp; Migrant'!$A$1:$H$93</definedName>
    <definedName name="_xlnm.Print_Area" localSheetId="10">'NonLife &amp; PR 1'!$A$1:$G$66</definedName>
    <definedName name="_xlnm.Print_Area" localSheetId="11">'NonLife &amp; PR 2'!$A$1:$G$93</definedName>
    <definedName name="_xlnm.Print_Area" localSheetId="8">'Non-Life 1'!$A$1:$G$107</definedName>
    <definedName name="_xlnm.Print_Area" localSheetId="9">'Non-Life 2'!$A$1:$G$102</definedName>
    <definedName name="_xlnm.Print_Area" localSheetId="14">'PN_HMO '!$A$1:$L$58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15" l="1"/>
  <c r="C54" i="15"/>
  <c r="F55" i="15"/>
  <c r="F58" i="15"/>
  <c r="F57" i="15"/>
  <c r="F56" i="15"/>
  <c r="F54" i="15"/>
  <c r="F53" i="15"/>
  <c r="G34" i="15"/>
  <c r="F30" i="14"/>
  <c r="F34" i="14"/>
  <c r="G65" i="5" l="1"/>
  <c r="G49" i="5"/>
  <c r="F54" i="5"/>
  <c r="E54" i="5"/>
  <c r="D54" i="5"/>
  <c r="C54" i="5"/>
  <c r="G78" i="14"/>
  <c r="G86" i="14" s="1"/>
  <c r="F84" i="14"/>
  <c r="E84" i="14"/>
  <c r="D84" i="14"/>
  <c r="G63" i="14"/>
  <c r="G57" i="5" l="1"/>
  <c r="G58" i="5"/>
  <c r="G59" i="5"/>
  <c r="G60" i="5"/>
  <c r="G61" i="5"/>
  <c r="G75" i="5"/>
  <c r="G74" i="5"/>
  <c r="G73" i="5"/>
  <c r="G72" i="5"/>
  <c r="G71" i="5" s="1"/>
  <c r="G87" i="14"/>
  <c r="G88" i="14"/>
  <c r="G85" i="14"/>
  <c r="G84" i="14"/>
  <c r="H46" i="16"/>
  <c r="H17" i="16"/>
  <c r="G63" i="3"/>
  <c r="D65" i="21"/>
  <c r="E65" i="21"/>
  <c r="F65" i="21"/>
  <c r="G65" i="21"/>
  <c r="C65" i="21"/>
  <c r="G70" i="21"/>
  <c r="G73" i="21"/>
  <c r="G58" i="21"/>
  <c r="F58" i="21"/>
  <c r="E58" i="21"/>
  <c r="D58" i="21"/>
  <c r="C58" i="21"/>
  <c r="G55" i="21"/>
  <c r="F55" i="21"/>
  <c r="E55" i="21"/>
  <c r="D55" i="21"/>
  <c r="C55" i="21"/>
  <c r="G52" i="21"/>
  <c r="F52" i="21"/>
  <c r="E52" i="21"/>
  <c r="D52" i="21"/>
  <c r="C52" i="21"/>
  <c r="G49" i="21"/>
  <c r="F49" i="21"/>
  <c r="E49" i="21"/>
  <c r="D49" i="21"/>
  <c r="C49" i="21"/>
  <c r="G46" i="21"/>
  <c r="F46" i="21"/>
  <c r="E46" i="21"/>
  <c r="D46" i="21"/>
  <c r="C46" i="21"/>
  <c r="G45" i="21"/>
  <c r="F45" i="21"/>
  <c r="E45" i="21"/>
  <c r="D45" i="21"/>
  <c r="C45" i="21"/>
  <c r="G44" i="21"/>
  <c r="F44" i="21"/>
  <c r="E44" i="21"/>
  <c r="D44" i="21"/>
  <c r="C44" i="21"/>
  <c r="G43" i="21"/>
  <c r="F43" i="21"/>
  <c r="E43" i="21"/>
  <c r="D43" i="21"/>
  <c r="C43" i="21"/>
  <c r="G40" i="21"/>
  <c r="F40" i="21"/>
  <c r="E40" i="21"/>
  <c r="D40" i="21"/>
  <c r="C40" i="21"/>
  <c r="G37" i="21"/>
  <c r="F37" i="21"/>
  <c r="E37" i="21"/>
  <c r="D37" i="21"/>
  <c r="C37" i="21"/>
  <c r="G23" i="21"/>
  <c r="F23" i="21"/>
  <c r="E23" i="21"/>
  <c r="D23" i="21"/>
  <c r="C23" i="21"/>
  <c r="G20" i="21"/>
  <c r="F20" i="21"/>
  <c r="E20" i="21"/>
  <c r="D20" i="21"/>
  <c r="C20" i="21"/>
  <c r="G17" i="21"/>
  <c r="F17" i="21"/>
  <c r="E17" i="21"/>
  <c r="D17" i="21"/>
  <c r="C17" i="21"/>
  <c r="G14" i="21"/>
  <c r="F14" i="21"/>
  <c r="E14" i="21"/>
  <c r="D14" i="21"/>
  <c r="C14" i="21"/>
  <c r="G13" i="21"/>
  <c r="F13" i="21"/>
  <c r="E13" i="21"/>
  <c r="G12" i="21"/>
  <c r="F12" i="21"/>
  <c r="E12" i="21"/>
  <c r="D12" i="21"/>
  <c r="C12" i="21"/>
  <c r="G11" i="21"/>
  <c r="F11" i="21"/>
  <c r="E11" i="21"/>
  <c r="D11" i="21"/>
  <c r="C11" i="21"/>
  <c r="G8" i="21"/>
  <c r="F8" i="21"/>
  <c r="E8" i="21"/>
  <c r="D8" i="21"/>
  <c r="C8" i="21"/>
  <c r="G5" i="21"/>
  <c r="F5" i="21"/>
  <c r="E5" i="21"/>
  <c r="D5" i="21"/>
  <c r="C5" i="21"/>
  <c r="G34" i="20"/>
  <c r="F34" i="20"/>
  <c r="D34" i="20"/>
  <c r="C34" i="20"/>
  <c r="F23" i="20"/>
  <c r="C23" i="20"/>
  <c r="G22" i="20"/>
  <c r="G11" i="20"/>
  <c r="F11" i="20"/>
  <c r="E11" i="20"/>
  <c r="D11" i="20"/>
  <c r="C11" i="20"/>
  <c r="G7" i="20"/>
  <c r="F7" i="20"/>
  <c r="E7" i="20"/>
  <c r="C7" i="20"/>
  <c r="G48" i="7"/>
  <c r="H89" i="16"/>
  <c r="G89" i="16"/>
  <c r="F89" i="16"/>
  <c r="E89" i="16"/>
  <c r="D89" i="16"/>
  <c r="C89" i="16"/>
  <c r="H47" i="16"/>
  <c r="G47" i="16"/>
  <c r="F47" i="16"/>
  <c r="E47" i="16"/>
  <c r="D47" i="16"/>
  <c r="C47" i="16"/>
  <c r="G46" i="16"/>
  <c r="F46" i="16"/>
  <c r="E46" i="16"/>
  <c r="D46" i="16"/>
  <c r="C46" i="16"/>
  <c r="G45" i="16"/>
  <c r="F45" i="16"/>
  <c r="E45" i="16"/>
  <c r="D45" i="16"/>
  <c r="C45" i="16"/>
  <c r="H41" i="16"/>
  <c r="G41" i="16"/>
  <c r="F41" i="16"/>
  <c r="E41" i="16"/>
  <c r="D41" i="16"/>
  <c r="C41" i="16"/>
  <c r="H37" i="16"/>
  <c r="H45" i="16" s="1"/>
  <c r="G37" i="16"/>
  <c r="F37" i="16"/>
  <c r="E37" i="16"/>
  <c r="D37" i="16"/>
  <c r="C37" i="16"/>
  <c r="H33" i="16"/>
  <c r="G33" i="16"/>
  <c r="F33" i="16"/>
  <c r="E33" i="16"/>
  <c r="D33" i="16"/>
  <c r="C33" i="16"/>
  <c r="H29" i="16"/>
  <c r="G29" i="16"/>
  <c r="F29" i="16"/>
  <c r="E29" i="16"/>
  <c r="D29" i="16"/>
  <c r="C29" i="16"/>
  <c r="F63" i="14"/>
  <c r="E63" i="14"/>
  <c r="D63" i="14"/>
  <c r="C63" i="14"/>
  <c r="G38" i="14"/>
  <c r="F38" i="14"/>
  <c r="E38" i="14"/>
  <c r="D38" i="14"/>
  <c r="C38" i="14"/>
  <c r="G36" i="14"/>
  <c r="F36" i="14"/>
  <c r="E36" i="14"/>
  <c r="D36" i="14"/>
  <c r="C36" i="14"/>
  <c r="G35" i="14"/>
  <c r="F35" i="14"/>
  <c r="E35" i="14"/>
  <c r="D35" i="14"/>
  <c r="C35" i="14"/>
  <c r="F31" i="14"/>
  <c r="E31" i="14"/>
  <c r="D31" i="14"/>
  <c r="C31" i="14"/>
  <c r="G29" i="14"/>
  <c r="F29" i="14"/>
  <c r="E29" i="14"/>
  <c r="D29" i="14"/>
  <c r="C29" i="14"/>
  <c r="G28" i="14"/>
  <c r="F28" i="14"/>
  <c r="E28" i="14"/>
  <c r="D28" i="14"/>
  <c r="C28" i="14"/>
  <c r="G27" i="14"/>
  <c r="F27" i="14"/>
  <c r="E27" i="14"/>
  <c r="D27" i="14"/>
  <c r="C27" i="14"/>
  <c r="F26" i="14"/>
  <c r="E26" i="14"/>
  <c r="D26" i="14"/>
  <c r="C26" i="14"/>
  <c r="F25" i="14"/>
  <c r="E25" i="14"/>
  <c r="D25" i="14"/>
  <c r="C25" i="14"/>
  <c r="G22" i="14"/>
  <c r="F22" i="14"/>
  <c r="E22" i="14"/>
  <c r="D22" i="14"/>
  <c r="C22" i="14"/>
  <c r="G21" i="14"/>
  <c r="F21" i="14"/>
  <c r="E21" i="14"/>
  <c r="D21" i="14"/>
  <c r="C21" i="14"/>
  <c r="G20" i="14"/>
  <c r="F20" i="14"/>
  <c r="E20" i="14"/>
  <c r="D20" i="14"/>
  <c r="C20" i="14"/>
  <c r="G19" i="14"/>
  <c r="F19" i="14"/>
  <c r="E19" i="14"/>
  <c r="D19" i="14"/>
  <c r="C19" i="14"/>
  <c r="G18" i="14"/>
  <c r="F18" i="14"/>
  <c r="E18" i="14"/>
  <c r="D18" i="14"/>
  <c r="C18" i="14"/>
  <c r="G17" i="14"/>
  <c r="F17" i="14"/>
  <c r="E17" i="14"/>
  <c r="D17" i="14"/>
  <c r="C17" i="14"/>
  <c r="G14" i="14"/>
  <c r="F14" i="14"/>
  <c r="E14" i="14"/>
  <c r="D14" i="14"/>
  <c r="C14" i="14"/>
  <c r="G13" i="14"/>
  <c r="F13" i="14"/>
  <c r="E13" i="14"/>
  <c r="D13" i="14"/>
  <c r="C13" i="14"/>
  <c r="G12" i="14"/>
  <c r="F12" i="14"/>
  <c r="E12" i="14"/>
  <c r="D12" i="14"/>
  <c r="C12" i="14"/>
  <c r="G11" i="14"/>
  <c r="F11" i="14"/>
  <c r="E11" i="14"/>
  <c r="D11" i="14"/>
  <c r="C11" i="14"/>
  <c r="G10" i="14"/>
  <c r="F10" i="14"/>
  <c r="E10" i="14"/>
  <c r="D10" i="14"/>
  <c r="C10" i="14"/>
  <c r="G9" i="14"/>
  <c r="F9" i="14"/>
  <c r="E9" i="14"/>
  <c r="D9" i="14"/>
  <c r="C9" i="14"/>
  <c r="G6" i="14"/>
  <c r="F6" i="14"/>
  <c r="E6" i="14"/>
  <c r="D6" i="14"/>
  <c r="C6" i="14"/>
  <c r="G5" i="14"/>
  <c r="F5" i="14"/>
  <c r="E5" i="14"/>
  <c r="D5" i="14"/>
  <c r="C5" i="14"/>
  <c r="G39" i="15"/>
  <c r="F39" i="15"/>
  <c r="E39" i="15"/>
  <c r="D39" i="15"/>
  <c r="C39" i="15"/>
  <c r="G38" i="15"/>
  <c r="F38" i="15"/>
  <c r="E38" i="15"/>
  <c r="D38" i="15"/>
  <c r="C38" i="15"/>
  <c r="G37" i="15"/>
  <c r="F37" i="15"/>
  <c r="E37" i="15"/>
  <c r="D37" i="15"/>
  <c r="C37" i="15"/>
  <c r="G35" i="15"/>
  <c r="F35" i="15"/>
  <c r="E35" i="15"/>
  <c r="D35" i="15"/>
  <c r="C35" i="15"/>
  <c r="F34" i="15"/>
  <c r="E34" i="15"/>
  <c r="D34" i="15"/>
  <c r="C34" i="15"/>
  <c r="G33" i="15"/>
  <c r="F33" i="15"/>
  <c r="E33" i="15"/>
  <c r="D33" i="15"/>
  <c r="C33" i="15"/>
  <c r="G32" i="15"/>
  <c r="F32" i="15"/>
  <c r="E32" i="15"/>
  <c r="D32" i="15"/>
  <c r="C32" i="15"/>
  <c r="G31" i="15"/>
  <c r="F31" i="15"/>
  <c r="E31" i="15"/>
  <c r="D31" i="15"/>
  <c r="C31" i="15"/>
  <c r="G30" i="15"/>
  <c r="F30" i="15"/>
  <c r="E30" i="15"/>
  <c r="D30" i="15"/>
  <c r="C30" i="15"/>
  <c r="G29" i="15"/>
  <c r="F29" i="15"/>
  <c r="E29" i="15"/>
  <c r="D29" i="15"/>
  <c r="C29" i="15"/>
  <c r="G27" i="15"/>
  <c r="F27" i="15"/>
  <c r="E27" i="15"/>
  <c r="D27" i="15"/>
  <c r="C27" i="15"/>
  <c r="G26" i="15"/>
  <c r="F26" i="15"/>
  <c r="E26" i="15"/>
  <c r="D26" i="15"/>
  <c r="C26" i="15"/>
  <c r="G25" i="15"/>
  <c r="F25" i="15"/>
  <c r="E25" i="15"/>
  <c r="D25" i="15"/>
  <c r="C25" i="15"/>
  <c r="G24" i="15"/>
  <c r="F24" i="15"/>
  <c r="E24" i="15"/>
  <c r="D24" i="15"/>
  <c r="C24" i="15"/>
  <c r="G23" i="15"/>
  <c r="F23" i="15"/>
  <c r="E23" i="15"/>
  <c r="D23" i="15"/>
  <c r="C23" i="15"/>
  <c r="G22" i="15"/>
  <c r="F22" i="15"/>
  <c r="E22" i="15"/>
  <c r="D22" i="15"/>
  <c r="C22" i="15"/>
  <c r="G21" i="15"/>
  <c r="G50" i="15" s="1"/>
  <c r="F21" i="15"/>
  <c r="E21" i="15"/>
  <c r="D21" i="15"/>
  <c r="C21" i="15"/>
  <c r="G18" i="15"/>
  <c r="F18" i="15"/>
  <c r="E18" i="15"/>
  <c r="D18" i="15"/>
  <c r="C18" i="15"/>
  <c r="G17" i="15"/>
  <c r="F17" i="15"/>
  <c r="E17" i="15"/>
  <c r="D17" i="15"/>
  <c r="C17" i="15"/>
  <c r="G16" i="15"/>
  <c r="F16" i="15"/>
  <c r="E16" i="15"/>
  <c r="D16" i="15"/>
  <c r="C16" i="15"/>
  <c r="G15" i="15"/>
  <c r="F15" i="15"/>
  <c r="E15" i="15"/>
  <c r="D15" i="15"/>
  <c r="C15" i="15"/>
  <c r="G14" i="15"/>
  <c r="G19" i="15" s="1"/>
  <c r="F14" i="15"/>
  <c r="F19" i="15" s="1"/>
  <c r="E14" i="15"/>
  <c r="E19" i="15" s="1"/>
  <c r="D14" i="15"/>
  <c r="D19" i="15" s="1"/>
  <c r="C14" i="15"/>
  <c r="C19" i="15" s="1"/>
  <c r="G10" i="15"/>
  <c r="F10" i="15"/>
  <c r="E10" i="15"/>
  <c r="D10" i="15"/>
  <c r="C10" i="15"/>
  <c r="G9" i="15"/>
  <c r="F9" i="15"/>
  <c r="E9" i="15"/>
  <c r="D9" i="15"/>
  <c r="C9" i="15"/>
  <c r="G8" i="15"/>
  <c r="F8" i="15"/>
  <c r="E8" i="15"/>
  <c r="D8" i="15"/>
  <c r="C8" i="15"/>
  <c r="G7" i="15"/>
  <c r="F7" i="15"/>
  <c r="E7" i="15"/>
  <c r="D7" i="15"/>
  <c r="C7" i="15"/>
  <c r="G6" i="15"/>
  <c r="G11" i="15" s="1"/>
  <c r="F6" i="15"/>
  <c r="F11" i="15" s="1"/>
  <c r="E6" i="15"/>
  <c r="E11" i="15" s="1"/>
  <c r="D6" i="15"/>
  <c r="D11" i="15" s="1"/>
  <c r="C6" i="15"/>
  <c r="C11" i="15" s="1"/>
  <c r="F99" i="7"/>
  <c r="E99" i="7"/>
  <c r="D99" i="7"/>
  <c r="C99" i="7"/>
  <c r="G97" i="7"/>
  <c r="G99" i="7" s="1"/>
  <c r="F97" i="7"/>
  <c r="E97" i="7"/>
  <c r="D97" i="7"/>
  <c r="C97" i="7"/>
  <c r="G94" i="7"/>
  <c r="F94" i="7"/>
  <c r="E94" i="7"/>
  <c r="D94" i="7"/>
  <c r="C94" i="7"/>
  <c r="G91" i="7"/>
  <c r="F91" i="7"/>
  <c r="E91" i="7"/>
  <c r="D91" i="7"/>
  <c r="C91" i="7"/>
  <c r="G90" i="7"/>
  <c r="F90" i="7"/>
  <c r="E90" i="7"/>
  <c r="D90" i="7"/>
  <c r="C90" i="7"/>
  <c r="G86" i="7"/>
  <c r="F86" i="7"/>
  <c r="E86" i="7"/>
  <c r="G85" i="7"/>
  <c r="F85" i="7"/>
  <c r="E85" i="7"/>
  <c r="G76" i="7"/>
  <c r="F76" i="7"/>
  <c r="E76" i="7"/>
  <c r="D76" i="7"/>
  <c r="C76" i="7"/>
  <c r="G68" i="7"/>
  <c r="F68" i="7"/>
  <c r="E68" i="7"/>
  <c r="D68" i="7"/>
  <c r="C68" i="7"/>
  <c r="F58" i="7"/>
  <c r="E58" i="7"/>
  <c r="D58" i="7"/>
  <c r="C58" i="7"/>
  <c r="G57" i="7"/>
  <c r="F57" i="7"/>
  <c r="E57" i="7"/>
  <c r="D57" i="7"/>
  <c r="C57" i="7"/>
  <c r="G56" i="7"/>
  <c r="F56" i="7"/>
  <c r="E56" i="7"/>
  <c r="D56" i="7"/>
  <c r="C56" i="7"/>
  <c r="G55" i="7"/>
  <c r="F55" i="7"/>
  <c r="E55" i="7"/>
  <c r="D55" i="7"/>
  <c r="C55" i="7"/>
  <c r="G54" i="7"/>
  <c r="F54" i="7"/>
  <c r="E54" i="7"/>
  <c r="D54" i="7"/>
  <c r="C54" i="7"/>
  <c r="G53" i="7"/>
  <c r="F53" i="7"/>
  <c r="E53" i="7"/>
  <c r="D53" i="7"/>
  <c r="C53" i="7"/>
  <c r="F52" i="7"/>
  <c r="E52" i="7"/>
  <c r="D52" i="7"/>
  <c r="C52" i="7"/>
  <c r="F50" i="7"/>
  <c r="E50" i="7"/>
  <c r="D50" i="7"/>
  <c r="C50" i="7"/>
  <c r="F49" i="7"/>
  <c r="E49" i="7"/>
  <c r="D49" i="7"/>
  <c r="C49" i="7"/>
  <c r="F48" i="7"/>
  <c r="E48" i="7"/>
  <c r="D48" i="7"/>
  <c r="C48" i="7"/>
  <c r="F47" i="7"/>
  <c r="E47" i="7"/>
  <c r="D47" i="7"/>
  <c r="C47" i="7"/>
  <c r="F46" i="7"/>
  <c r="E46" i="7"/>
  <c r="D46" i="7"/>
  <c r="C46" i="7"/>
  <c r="F45" i="7"/>
  <c r="E45" i="7"/>
  <c r="D45" i="7"/>
  <c r="C45" i="7"/>
  <c r="F44" i="7"/>
  <c r="E44" i="7"/>
  <c r="D44" i="7"/>
  <c r="C44" i="7"/>
  <c r="F39" i="7"/>
  <c r="E39" i="7"/>
  <c r="D39" i="7"/>
  <c r="C39" i="7"/>
  <c r="F37" i="7"/>
  <c r="E37" i="7"/>
  <c r="D37" i="7"/>
  <c r="C37" i="7"/>
  <c r="F34" i="7"/>
  <c r="E34" i="7"/>
  <c r="D34" i="7"/>
  <c r="C34" i="7"/>
  <c r="F31" i="7"/>
  <c r="E31" i="7"/>
  <c r="D31" i="7"/>
  <c r="C31" i="7"/>
  <c r="F30" i="7"/>
  <c r="D30" i="7"/>
  <c r="C30" i="7"/>
  <c r="F26" i="7"/>
  <c r="E26" i="7"/>
  <c r="D26" i="7"/>
  <c r="F25" i="7"/>
  <c r="E25" i="7"/>
  <c r="D25" i="7"/>
  <c r="G16" i="7"/>
  <c r="F16" i="7"/>
  <c r="E16" i="7"/>
  <c r="D16" i="7"/>
  <c r="C16" i="7"/>
  <c r="G8" i="7"/>
  <c r="F8" i="7"/>
  <c r="E8" i="7"/>
  <c r="D8" i="7"/>
  <c r="C8" i="7"/>
  <c r="F102" i="6"/>
  <c r="E102" i="6"/>
  <c r="D102" i="6"/>
  <c r="G101" i="6"/>
  <c r="F101" i="6"/>
  <c r="E101" i="6"/>
  <c r="D101" i="6"/>
  <c r="C101" i="6"/>
  <c r="G93" i="6"/>
  <c r="F93" i="6"/>
  <c r="E93" i="6"/>
  <c r="D93" i="6"/>
  <c r="C93" i="6"/>
  <c r="G85" i="6"/>
  <c r="F85" i="6"/>
  <c r="E85" i="6"/>
  <c r="D85" i="6"/>
  <c r="C85" i="6"/>
  <c r="G83" i="6"/>
  <c r="F83" i="6"/>
  <c r="E83" i="6"/>
  <c r="D83" i="6"/>
  <c r="G75" i="6"/>
  <c r="F75" i="6"/>
  <c r="E75" i="6"/>
  <c r="D75" i="6"/>
  <c r="F62" i="6"/>
  <c r="E62" i="6"/>
  <c r="D62" i="6"/>
  <c r="C62" i="6"/>
  <c r="F61" i="6"/>
  <c r="E61" i="6"/>
  <c r="D61" i="6"/>
  <c r="C61" i="6"/>
  <c r="F60" i="6"/>
  <c r="E60" i="6"/>
  <c r="D60" i="6"/>
  <c r="C60" i="6"/>
  <c r="F58" i="6"/>
  <c r="E58" i="6"/>
  <c r="D58" i="6"/>
  <c r="C58" i="6"/>
  <c r="F57" i="6"/>
  <c r="E57" i="6"/>
  <c r="D57" i="6"/>
  <c r="C57" i="6"/>
  <c r="F56" i="6"/>
  <c r="E56" i="6"/>
  <c r="D56" i="6"/>
  <c r="C56" i="6"/>
  <c r="F55" i="6"/>
  <c r="E55" i="6"/>
  <c r="D55" i="6"/>
  <c r="C55" i="6"/>
  <c r="F54" i="6"/>
  <c r="E54" i="6"/>
  <c r="D54" i="6"/>
  <c r="C54" i="6"/>
  <c r="F53" i="6"/>
  <c r="E53" i="6"/>
  <c r="D53" i="6"/>
  <c r="C53" i="6"/>
  <c r="F52" i="6"/>
  <c r="E52" i="6"/>
  <c r="D52" i="6"/>
  <c r="C52" i="6"/>
  <c r="F50" i="6"/>
  <c r="E50" i="6"/>
  <c r="D50" i="6"/>
  <c r="C50" i="6"/>
  <c r="F49" i="6"/>
  <c r="E49" i="6"/>
  <c r="D49" i="6"/>
  <c r="C49" i="6"/>
  <c r="F48" i="6"/>
  <c r="E48" i="6"/>
  <c r="D48" i="6"/>
  <c r="C48" i="6"/>
  <c r="F47" i="6"/>
  <c r="E47" i="6"/>
  <c r="D47" i="6"/>
  <c r="C47" i="6"/>
  <c r="F46" i="6"/>
  <c r="E46" i="6"/>
  <c r="D46" i="6"/>
  <c r="C46" i="6"/>
  <c r="F45" i="6"/>
  <c r="E45" i="6"/>
  <c r="D45" i="6"/>
  <c r="C45" i="6"/>
  <c r="F44" i="6"/>
  <c r="E44" i="6"/>
  <c r="D44" i="6"/>
  <c r="C44" i="6"/>
  <c r="G37" i="6"/>
  <c r="F37" i="6"/>
  <c r="E37" i="6"/>
  <c r="D37" i="6"/>
  <c r="C37" i="6"/>
  <c r="G29" i="6"/>
  <c r="F29" i="6"/>
  <c r="E29" i="6"/>
  <c r="D29" i="6"/>
  <c r="C29" i="6"/>
  <c r="C22" i="6"/>
  <c r="G21" i="6"/>
  <c r="F21" i="6"/>
  <c r="E21" i="6"/>
  <c r="D21" i="6"/>
  <c r="C21" i="6"/>
  <c r="F19" i="6"/>
  <c r="D19" i="6"/>
  <c r="C19" i="6"/>
  <c r="F11" i="6"/>
  <c r="D11" i="6"/>
  <c r="C11" i="6"/>
  <c r="F49" i="5"/>
  <c r="E49" i="5"/>
  <c r="D49" i="5"/>
  <c r="C49" i="5"/>
  <c r="G13" i="5"/>
  <c r="F13" i="5"/>
  <c r="E13" i="5"/>
  <c r="D13" i="5"/>
  <c r="C13" i="5"/>
  <c r="G6" i="5"/>
  <c r="F6" i="5"/>
  <c r="E6" i="5"/>
  <c r="D6" i="5"/>
  <c r="C6" i="5"/>
  <c r="G52" i="17"/>
  <c r="F52" i="17"/>
  <c r="E52" i="17"/>
  <c r="D52" i="17"/>
  <c r="C52" i="17"/>
  <c r="G51" i="17"/>
  <c r="F51" i="17"/>
  <c r="E51" i="17"/>
  <c r="D51" i="17"/>
  <c r="C51" i="17"/>
  <c r="G50" i="17"/>
  <c r="F50" i="17"/>
  <c r="E50" i="17"/>
  <c r="D50" i="17"/>
  <c r="C50" i="17"/>
  <c r="G48" i="17"/>
  <c r="F48" i="17"/>
  <c r="E48" i="17"/>
  <c r="D48" i="17"/>
  <c r="C48" i="17"/>
  <c r="G47" i="17"/>
  <c r="F47" i="17"/>
  <c r="E47" i="17"/>
  <c r="D47" i="17"/>
  <c r="C47" i="17"/>
  <c r="G46" i="17"/>
  <c r="F46" i="17"/>
  <c r="E46" i="17"/>
  <c r="D46" i="17"/>
  <c r="C46" i="17"/>
  <c r="G45" i="17"/>
  <c r="F45" i="17"/>
  <c r="E45" i="17"/>
  <c r="D45" i="17"/>
  <c r="C45" i="17"/>
  <c r="G44" i="17"/>
  <c r="F44" i="17"/>
  <c r="E44" i="17"/>
  <c r="D44" i="17"/>
  <c r="C44" i="17"/>
  <c r="G43" i="17"/>
  <c r="F43" i="17"/>
  <c r="E43" i="17"/>
  <c r="D43" i="17"/>
  <c r="C43" i="17"/>
  <c r="G41" i="17"/>
  <c r="F41" i="17"/>
  <c r="E41" i="17"/>
  <c r="D41" i="17"/>
  <c r="C41" i="17"/>
  <c r="G40" i="17"/>
  <c r="F40" i="17"/>
  <c r="E40" i="17"/>
  <c r="D40" i="17"/>
  <c r="C40" i="17"/>
  <c r="G39" i="17"/>
  <c r="F39" i="17"/>
  <c r="E39" i="17"/>
  <c r="D39" i="17"/>
  <c r="C39" i="17"/>
  <c r="G32" i="17"/>
  <c r="F32" i="17"/>
  <c r="E32" i="17"/>
  <c r="D32" i="17"/>
  <c r="C32" i="17"/>
  <c r="G25" i="17"/>
  <c r="F25" i="17"/>
  <c r="E25" i="17"/>
  <c r="D25" i="17"/>
  <c r="C25" i="17"/>
  <c r="G21" i="17"/>
  <c r="F21" i="17"/>
  <c r="E21" i="17"/>
  <c r="D21" i="17"/>
  <c r="C21" i="17"/>
  <c r="G19" i="17"/>
  <c r="F19" i="17"/>
  <c r="E19" i="17"/>
  <c r="D19" i="17"/>
  <c r="C19" i="17"/>
  <c r="G17" i="17"/>
  <c r="F17" i="17"/>
  <c r="E17" i="17"/>
  <c r="D17" i="17"/>
  <c r="C17" i="17"/>
  <c r="G14" i="17"/>
  <c r="F14" i="17"/>
  <c r="E14" i="17"/>
  <c r="D14" i="17"/>
  <c r="C14" i="17"/>
  <c r="G11" i="17"/>
  <c r="F11" i="17"/>
  <c r="E11" i="17"/>
  <c r="D11" i="17"/>
  <c r="C11" i="17"/>
  <c r="G10" i="17"/>
  <c r="F10" i="17"/>
  <c r="E10" i="17"/>
  <c r="D10" i="17"/>
  <c r="C10" i="17"/>
  <c r="E59" i="4"/>
  <c r="D59" i="4"/>
  <c r="C59" i="4"/>
  <c r="G56" i="4"/>
  <c r="F56" i="4"/>
  <c r="E56" i="4"/>
  <c r="D56" i="4"/>
  <c r="C56" i="4"/>
  <c r="G55" i="4"/>
  <c r="F55" i="4"/>
  <c r="E55" i="4"/>
  <c r="D55" i="4"/>
  <c r="C55" i="4"/>
  <c r="G54" i="4"/>
  <c r="F54" i="4"/>
  <c r="E54" i="4"/>
  <c r="D54" i="4"/>
  <c r="C54" i="4"/>
  <c r="G53" i="4"/>
  <c r="F53" i="4"/>
  <c r="E53" i="4"/>
  <c r="D53" i="4"/>
  <c r="C53" i="4"/>
  <c r="G52" i="4"/>
  <c r="F52" i="4"/>
  <c r="E52" i="4"/>
  <c r="D52" i="4"/>
  <c r="C52" i="4"/>
  <c r="G51" i="4"/>
  <c r="F51" i="4"/>
  <c r="E51" i="4"/>
  <c r="D51" i="4"/>
  <c r="C51" i="4"/>
  <c r="G49" i="4"/>
  <c r="F49" i="4"/>
  <c r="E49" i="4"/>
  <c r="D49" i="4"/>
  <c r="C49" i="4"/>
  <c r="G48" i="4"/>
  <c r="F48" i="4"/>
  <c r="E48" i="4"/>
  <c r="D48" i="4"/>
  <c r="C48" i="4"/>
  <c r="G47" i="4"/>
  <c r="F47" i="4"/>
  <c r="E47" i="4"/>
  <c r="D47" i="4"/>
  <c r="C47" i="4"/>
  <c r="G46" i="4"/>
  <c r="F46" i="4"/>
  <c r="E46" i="4"/>
  <c r="D46" i="4"/>
  <c r="C46" i="4"/>
  <c r="G45" i="4"/>
  <c r="F45" i="4"/>
  <c r="E45" i="4"/>
  <c r="D45" i="4"/>
  <c r="C45" i="4"/>
  <c r="G44" i="4"/>
  <c r="F44" i="4"/>
  <c r="E44" i="4"/>
  <c r="D44" i="4"/>
  <c r="C44" i="4"/>
  <c r="G42" i="4"/>
  <c r="F42" i="4"/>
  <c r="E42" i="4"/>
  <c r="D42" i="4"/>
  <c r="C42" i="4"/>
  <c r="G41" i="4"/>
  <c r="F41" i="4"/>
  <c r="E41" i="4"/>
  <c r="D41" i="4"/>
  <c r="C41" i="4"/>
  <c r="G40" i="4"/>
  <c r="F40" i="4"/>
  <c r="E40" i="4"/>
  <c r="D40" i="4"/>
  <c r="C40" i="4"/>
  <c r="G39" i="4"/>
  <c r="F39" i="4"/>
  <c r="E39" i="4"/>
  <c r="D39" i="4"/>
  <c r="C39" i="4"/>
  <c r="G38" i="4"/>
  <c r="F38" i="4"/>
  <c r="E38" i="4"/>
  <c r="D38" i="4"/>
  <c r="C38" i="4"/>
  <c r="G37" i="4"/>
  <c r="F37" i="4"/>
  <c r="E37" i="4"/>
  <c r="D37" i="4"/>
  <c r="C37" i="4"/>
  <c r="G28" i="4"/>
  <c r="G61" i="4" s="1"/>
  <c r="F28" i="4"/>
  <c r="E28" i="4"/>
  <c r="D28" i="4"/>
  <c r="C28" i="4"/>
  <c r="D22" i="4"/>
  <c r="G20" i="4"/>
  <c r="F20" i="4"/>
  <c r="E20" i="4"/>
  <c r="D20" i="4"/>
  <c r="C20" i="4"/>
  <c r="G17" i="4"/>
  <c r="G13" i="4"/>
  <c r="F13" i="4"/>
  <c r="E13" i="4"/>
  <c r="D13" i="4"/>
  <c r="C13" i="4"/>
  <c r="D8" i="4"/>
  <c r="G6" i="4"/>
  <c r="F6" i="4"/>
  <c r="E6" i="4"/>
  <c r="D6" i="4"/>
  <c r="C6" i="4"/>
  <c r="G97" i="3"/>
  <c r="F97" i="3"/>
  <c r="E97" i="3"/>
  <c r="D97" i="3"/>
  <c r="C97" i="3"/>
  <c r="G96" i="3"/>
  <c r="F96" i="3"/>
  <c r="E96" i="3"/>
  <c r="D96" i="3"/>
  <c r="C96" i="3"/>
  <c r="G95" i="3"/>
  <c r="F95" i="3"/>
  <c r="E95" i="3"/>
  <c r="D95" i="3"/>
  <c r="C95" i="3"/>
  <c r="G94" i="3"/>
  <c r="F94" i="3"/>
  <c r="E94" i="3"/>
  <c r="D94" i="3"/>
  <c r="C94" i="3"/>
  <c r="G93" i="3"/>
  <c r="F93" i="3"/>
  <c r="E93" i="3"/>
  <c r="D93" i="3"/>
  <c r="C93" i="3"/>
  <c r="G92" i="3"/>
  <c r="F92" i="3"/>
  <c r="E92" i="3"/>
  <c r="D92" i="3"/>
  <c r="C92" i="3"/>
  <c r="G90" i="3"/>
  <c r="F90" i="3"/>
  <c r="E90" i="3"/>
  <c r="D90" i="3"/>
  <c r="C90" i="3"/>
  <c r="G89" i="3"/>
  <c r="F89" i="3"/>
  <c r="E89" i="3"/>
  <c r="D89" i="3"/>
  <c r="C89" i="3"/>
  <c r="G88" i="3"/>
  <c r="F88" i="3"/>
  <c r="E88" i="3"/>
  <c r="D88" i="3"/>
  <c r="C88" i="3"/>
  <c r="G87" i="3"/>
  <c r="F87" i="3"/>
  <c r="E87" i="3"/>
  <c r="D87" i="3"/>
  <c r="C87" i="3"/>
  <c r="G86" i="3"/>
  <c r="F86" i="3"/>
  <c r="E86" i="3"/>
  <c r="D86" i="3"/>
  <c r="C86" i="3"/>
  <c r="G85" i="3"/>
  <c r="F85" i="3"/>
  <c r="E85" i="3"/>
  <c r="D85" i="3"/>
  <c r="C85" i="3"/>
  <c r="G83" i="3"/>
  <c r="F83" i="3"/>
  <c r="E83" i="3"/>
  <c r="D83" i="3"/>
  <c r="C83" i="3"/>
  <c r="G82" i="3"/>
  <c r="F82" i="3"/>
  <c r="E82" i="3"/>
  <c r="D82" i="3"/>
  <c r="C82" i="3"/>
  <c r="G81" i="3"/>
  <c r="F81" i="3"/>
  <c r="E81" i="3"/>
  <c r="D81" i="3"/>
  <c r="C81" i="3"/>
  <c r="G80" i="3"/>
  <c r="F80" i="3"/>
  <c r="E80" i="3"/>
  <c r="D80" i="3"/>
  <c r="C80" i="3"/>
  <c r="G79" i="3"/>
  <c r="F79" i="3"/>
  <c r="E79" i="3"/>
  <c r="D79" i="3"/>
  <c r="C79" i="3"/>
  <c r="G78" i="3"/>
  <c r="F78" i="3"/>
  <c r="E78" i="3"/>
  <c r="D78" i="3"/>
  <c r="C78" i="3"/>
  <c r="G75" i="3"/>
  <c r="F75" i="3"/>
  <c r="E75" i="3"/>
  <c r="D75" i="3"/>
  <c r="C75" i="3"/>
  <c r="G74" i="3"/>
  <c r="F74" i="3"/>
  <c r="E74" i="3"/>
  <c r="D74" i="3"/>
  <c r="C74" i="3"/>
  <c r="G73" i="3"/>
  <c r="F73" i="3"/>
  <c r="E73" i="3"/>
  <c r="D73" i="3"/>
  <c r="C73" i="3"/>
  <c r="G72" i="3"/>
  <c r="F72" i="3"/>
  <c r="E72" i="3"/>
  <c r="D72" i="3"/>
  <c r="C72" i="3"/>
  <c r="G71" i="3"/>
  <c r="F71" i="3"/>
  <c r="E71" i="3"/>
  <c r="D71" i="3"/>
  <c r="C71" i="3"/>
  <c r="G70" i="3"/>
  <c r="F70" i="3"/>
  <c r="E70" i="3"/>
  <c r="D70" i="3"/>
  <c r="C70" i="3"/>
  <c r="G68" i="3"/>
  <c r="F68" i="3"/>
  <c r="E68" i="3"/>
  <c r="D68" i="3"/>
  <c r="C68" i="3"/>
  <c r="G67" i="3"/>
  <c r="F67" i="3"/>
  <c r="E67" i="3"/>
  <c r="D67" i="3"/>
  <c r="C67" i="3"/>
  <c r="G66" i="3"/>
  <c r="F66" i="3"/>
  <c r="E66" i="3"/>
  <c r="D66" i="3"/>
  <c r="C66" i="3"/>
  <c r="G65" i="3"/>
  <c r="F65" i="3"/>
  <c r="E65" i="3"/>
  <c r="D65" i="3"/>
  <c r="C65" i="3"/>
  <c r="G64" i="3"/>
  <c r="F64" i="3"/>
  <c r="E64" i="3"/>
  <c r="D64" i="3"/>
  <c r="C64" i="3"/>
  <c r="F63" i="3"/>
  <c r="E63" i="3"/>
  <c r="D63" i="3"/>
  <c r="C63" i="3"/>
  <c r="G61" i="3"/>
  <c r="F61" i="3"/>
  <c r="E61" i="3"/>
  <c r="D61" i="3"/>
  <c r="C61" i="3"/>
  <c r="G60" i="3"/>
  <c r="F60" i="3"/>
  <c r="E60" i="3"/>
  <c r="D60" i="3"/>
  <c r="C60" i="3"/>
  <c r="G59" i="3"/>
  <c r="F59" i="3"/>
  <c r="E59" i="3"/>
  <c r="D59" i="3"/>
  <c r="C59" i="3"/>
  <c r="G58" i="3"/>
  <c r="F58" i="3"/>
  <c r="E58" i="3"/>
  <c r="D58" i="3"/>
  <c r="C58" i="3"/>
  <c r="G57" i="3"/>
  <c r="F57" i="3"/>
  <c r="E57" i="3"/>
  <c r="D57" i="3"/>
  <c r="C57" i="3"/>
  <c r="G56" i="3"/>
  <c r="F56" i="3"/>
  <c r="E56" i="3"/>
  <c r="D56" i="3"/>
  <c r="C56" i="3"/>
  <c r="G42" i="3"/>
  <c r="F42" i="3"/>
  <c r="E42" i="3"/>
  <c r="D42" i="3"/>
  <c r="C42" i="3"/>
  <c r="G35" i="3"/>
  <c r="F35" i="3"/>
  <c r="E35" i="3"/>
  <c r="D35" i="3"/>
  <c r="C35" i="3"/>
  <c r="G28" i="3"/>
  <c r="F28" i="3"/>
  <c r="E28" i="3"/>
  <c r="D28" i="3"/>
  <c r="C28" i="3"/>
  <c r="G20" i="3"/>
  <c r="F20" i="3"/>
  <c r="E20" i="3"/>
  <c r="D20" i="3"/>
  <c r="C20" i="3"/>
  <c r="G13" i="3"/>
  <c r="F13" i="3"/>
  <c r="E13" i="3"/>
  <c r="D13" i="3"/>
  <c r="C13" i="3"/>
  <c r="G6" i="3"/>
  <c r="F6" i="3"/>
  <c r="E6" i="3"/>
  <c r="D6" i="3"/>
  <c r="C6" i="3"/>
  <c r="G82" i="11"/>
  <c r="F82" i="11"/>
  <c r="E82" i="11"/>
  <c r="D82" i="11"/>
  <c r="C82" i="11"/>
  <c r="G79" i="11"/>
  <c r="F79" i="11"/>
  <c r="E79" i="11"/>
  <c r="D79" i="11"/>
  <c r="C79" i="11"/>
  <c r="F77" i="11"/>
  <c r="E77" i="11"/>
  <c r="D77" i="11"/>
  <c r="C77" i="11"/>
  <c r="F74" i="11"/>
  <c r="E74" i="11"/>
  <c r="D74" i="11"/>
  <c r="C74" i="11"/>
  <c r="G71" i="11"/>
  <c r="F71" i="11"/>
  <c r="E71" i="11"/>
  <c r="D71" i="11"/>
  <c r="C71" i="11"/>
  <c r="G69" i="11"/>
  <c r="F69" i="11"/>
  <c r="E69" i="11"/>
  <c r="D69" i="11"/>
  <c r="C69" i="11"/>
  <c r="G66" i="11"/>
  <c r="F66" i="11"/>
  <c r="E66" i="11"/>
  <c r="D66" i="11"/>
  <c r="C66" i="11"/>
  <c r="G63" i="11"/>
  <c r="F63" i="11"/>
  <c r="E63" i="11"/>
  <c r="D63" i="11"/>
  <c r="C63" i="11"/>
  <c r="G62" i="11"/>
  <c r="F62" i="11"/>
  <c r="E62" i="11"/>
  <c r="D62" i="11"/>
  <c r="C62" i="11"/>
  <c r="G58" i="11"/>
  <c r="F58" i="11"/>
  <c r="E58" i="11"/>
  <c r="D58" i="11"/>
  <c r="C58" i="11"/>
  <c r="G55" i="11"/>
  <c r="F55" i="11"/>
  <c r="E55" i="11"/>
  <c r="D55" i="11"/>
  <c r="C55" i="11"/>
  <c r="G52" i="11"/>
  <c r="F52" i="11"/>
  <c r="E52" i="11"/>
  <c r="D52" i="11"/>
  <c r="C52" i="11"/>
  <c r="G51" i="11"/>
  <c r="F51" i="11"/>
  <c r="E51" i="11"/>
  <c r="D51" i="11"/>
  <c r="C51" i="11"/>
  <c r="G47" i="11"/>
  <c r="F47" i="11"/>
  <c r="E47" i="11"/>
  <c r="D47" i="11"/>
  <c r="C47" i="11"/>
  <c r="G44" i="11"/>
  <c r="F44" i="11"/>
  <c r="E44" i="11"/>
  <c r="D44" i="11"/>
  <c r="C44" i="11"/>
  <c r="G39" i="11"/>
  <c r="F39" i="11"/>
  <c r="E39" i="11"/>
  <c r="D39" i="11"/>
  <c r="C39" i="11"/>
  <c r="G38" i="11"/>
  <c r="F38" i="11"/>
  <c r="E38" i="11"/>
  <c r="D38" i="11"/>
  <c r="C38" i="11"/>
  <c r="E20" i="11"/>
  <c r="D20" i="11"/>
  <c r="C20" i="11"/>
  <c r="G15" i="11"/>
  <c r="F15" i="11"/>
  <c r="E15" i="11"/>
  <c r="D15" i="11"/>
  <c r="C15" i="11"/>
  <c r="G10" i="11"/>
  <c r="G6" i="11" s="1"/>
  <c r="G5" i="11" s="1"/>
  <c r="F10" i="11"/>
  <c r="E10" i="11"/>
  <c r="D10" i="11"/>
  <c r="C10" i="11"/>
  <c r="G7" i="11"/>
  <c r="F7" i="11"/>
  <c r="E7" i="11"/>
  <c r="D7" i="11"/>
  <c r="C7" i="11"/>
  <c r="F6" i="11"/>
  <c r="E6" i="11"/>
  <c r="D6" i="11"/>
  <c r="C6" i="11"/>
  <c r="F5" i="11"/>
  <c r="E5" i="11"/>
  <c r="D5" i="11"/>
  <c r="C5" i="11"/>
  <c r="J52" i="12"/>
  <c r="J51" i="12" s="1"/>
  <c r="H51" i="12"/>
  <c r="F51" i="12"/>
  <c r="D51" i="12"/>
  <c r="B51" i="12"/>
  <c r="J49" i="12"/>
  <c r="J47" i="12"/>
  <c r="J38" i="12"/>
  <c r="J36" i="12" s="1"/>
  <c r="H36" i="12"/>
  <c r="F36" i="12"/>
  <c r="D36" i="12"/>
  <c r="B36" i="12"/>
  <c r="G58" i="15" l="1"/>
  <c r="G54" i="15"/>
  <c r="F61" i="4"/>
  <c r="F60" i="4"/>
  <c r="F59" i="4" s="1"/>
  <c r="G60" i="4"/>
  <c r="G59" i="4"/>
  <c r="G56" i="5"/>
  <c r="F8" i="14"/>
  <c r="F45" i="14" s="1"/>
  <c r="G16" i="14"/>
  <c r="C16" i="14"/>
  <c r="C58" i="14" s="1"/>
  <c r="F16" i="14"/>
  <c r="D16" i="14"/>
  <c r="D58" i="14" s="1"/>
  <c r="D8" i="14"/>
  <c r="D45" i="14" s="1"/>
  <c r="E16" i="14"/>
  <c r="E8" i="14"/>
  <c r="E50" i="14" s="1"/>
  <c r="C8" i="14"/>
  <c r="C46" i="14" s="1"/>
  <c r="G8" i="14"/>
  <c r="G46" i="14" s="1"/>
  <c r="C30" i="14"/>
  <c r="C34" i="14" s="1"/>
  <c r="C37" i="14" s="1"/>
  <c r="C39" i="14" s="1"/>
  <c r="D30" i="14"/>
  <c r="D34" i="14" s="1"/>
  <c r="D37" i="14" s="1"/>
  <c r="D39" i="14" s="1"/>
  <c r="E30" i="14"/>
  <c r="E34" i="14" s="1"/>
  <c r="E37" i="14" s="1"/>
  <c r="E39" i="14" s="1"/>
  <c r="F37" i="14"/>
  <c r="F39" i="14" s="1"/>
  <c r="C33" i="5"/>
  <c r="C32" i="5"/>
  <c r="C31" i="5"/>
  <c r="C30" i="5"/>
  <c r="C29" i="5"/>
  <c r="D33" i="5"/>
  <c r="D32" i="5"/>
  <c r="D31" i="5"/>
  <c r="D30" i="5"/>
  <c r="D29" i="5"/>
  <c r="E33" i="5"/>
  <c r="E32" i="5"/>
  <c r="E31" i="5"/>
  <c r="E30" i="5"/>
  <c r="E29" i="5"/>
  <c r="F33" i="5"/>
  <c r="F32" i="5"/>
  <c r="F31" i="5"/>
  <c r="F30" i="5"/>
  <c r="F29" i="5"/>
  <c r="G33" i="5"/>
  <c r="G32" i="5"/>
  <c r="G31" i="5"/>
  <c r="G30" i="5"/>
  <c r="G29" i="5"/>
  <c r="C44" i="5"/>
  <c r="C43" i="5"/>
  <c r="C42" i="5"/>
  <c r="C41" i="5"/>
  <c r="C40" i="5"/>
  <c r="C39" i="5"/>
  <c r="C38" i="5"/>
  <c r="C37" i="5"/>
  <c r="C36" i="5"/>
  <c r="D44" i="5"/>
  <c r="D43" i="5"/>
  <c r="D42" i="5"/>
  <c r="D41" i="5"/>
  <c r="D40" i="5"/>
  <c r="D39" i="5"/>
  <c r="D38" i="5"/>
  <c r="D37" i="5"/>
  <c r="D36" i="5"/>
  <c r="E44" i="5"/>
  <c r="E43" i="5"/>
  <c r="E42" i="5"/>
  <c r="E41" i="5"/>
  <c r="E40" i="5"/>
  <c r="E39" i="5"/>
  <c r="E38" i="5"/>
  <c r="E37" i="5"/>
  <c r="E36" i="5"/>
  <c r="F44" i="5"/>
  <c r="F43" i="5"/>
  <c r="F42" i="5"/>
  <c r="F41" i="5"/>
  <c r="F40" i="5"/>
  <c r="F39" i="5"/>
  <c r="F38" i="5"/>
  <c r="F37" i="5"/>
  <c r="F36" i="5"/>
  <c r="G44" i="5"/>
  <c r="G43" i="5"/>
  <c r="G42" i="5"/>
  <c r="G41" i="5"/>
  <c r="G40" i="5"/>
  <c r="G39" i="5"/>
  <c r="G38" i="5"/>
  <c r="G37" i="5"/>
  <c r="G36" i="5"/>
  <c r="C61" i="5"/>
  <c r="C60" i="5"/>
  <c r="C59" i="5"/>
  <c r="C58" i="5"/>
  <c r="C57" i="5"/>
  <c r="D61" i="5"/>
  <c r="D60" i="5"/>
  <c r="D59" i="5"/>
  <c r="D58" i="5"/>
  <c r="D57" i="5"/>
  <c r="E61" i="5"/>
  <c r="E60" i="5"/>
  <c r="E59" i="5"/>
  <c r="E58" i="5"/>
  <c r="E57" i="5"/>
  <c r="F61" i="5"/>
  <c r="F60" i="5"/>
  <c r="F59" i="5"/>
  <c r="F58" i="5"/>
  <c r="F57" i="5"/>
  <c r="G69" i="21"/>
  <c r="G77" i="11"/>
  <c r="G74" i="11"/>
  <c r="C45" i="15"/>
  <c r="D45" i="15"/>
  <c r="E45" i="15"/>
  <c r="F45" i="15"/>
  <c r="C46" i="15"/>
  <c r="D46" i="15"/>
  <c r="E46" i="15"/>
  <c r="F46" i="15"/>
  <c r="C47" i="15"/>
  <c r="D47" i="15"/>
  <c r="E47" i="15"/>
  <c r="F47" i="15"/>
  <c r="C48" i="15"/>
  <c r="D48" i="15"/>
  <c r="E48" i="15"/>
  <c r="F48" i="15"/>
  <c r="C49" i="15"/>
  <c r="D49" i="15"/>
  <c r="E49" i="15"/>
  <c r="F49" i="15"/>
  <c r="C50" i="15"/>
  <c r="D50" i="15"/>
  <c r="E50" i="15"/>
  <c r="F50" i="15"/>
  <c r="C53" i="15"/>
  <c r="D53" i="15"/>
  <c r="E53" i="15"/>
  <c r="D54" i="15"/>
  <c r="E54" i="15"/>
  <c r="C55" i="15"/>
  <c r="D55" i="15"/>
  <c r="E55" i="15"/>
  <c r="C56" i="15"/>
  <c r="D56" i="15"/>
  <c r="E56" i="15"/>
  <c r="C57" i="15"/>
  <c r="D57" i="15"/>
  <c r="E57" i="15"/>
  <c r="C58" i="15"/>
  <c r="D58" i="15"/>
  <c r="E58" i="15"/>
  <c r="C61" i="15"/>
  <c r="D61" i="15"/>
  <c r="E61" i="15"/>
  <c r="F61" i="15"/>
  <c r="C62" i="15"/>
  <c r="D62" i="15"/>
  <c r="E62" i="15"/>
  <c r="F62" i="15"/>
  <c r="C53" i="14"/>
  <c r="D53" i="14"/>
  <c r="E53" i="14"/>
  <c r="F53" i="14"/>
  <c r="C54" i="14"/>
  <c r="D54" i="14"/>
  <c r="E54" i="14"/>
  <c r="F54" i="14"/>
  <c r="C55" i="14"/>
  <c r="D55" i="14"/>
  <c r="E55" i="14"/>
  <c r="F55" i="14"/>
  <c r="C56" i="14"/>
  <c r="D56" i="14"/>
  <c r="E56" i="14"/>
  <c r="F56" i="14"/>
  <c r="C57" i="14"/>
  <c r="D57" i="14"/>
  <c r="E57" i="14"/>
  <c r="F57" i="14"/>
  <c r="E58" i="14"/>
  <c r="F58" i="14"/>
  <c r="G58" i="14"/>
  <c r="C75" i="14"/>
  <c r="C74" i="14"/>
  <c r="C73" i="14"/>
  <c r="C72" i="14"/>
  <c r="C71" i="14"/>
  <c r="D75" i="14"/>
  <c r="D74" i="14"/>
  <c r="D73" i="14"/>
  <c r="D72" i="14"/>
  <c r="D71" i="14"/>
  <c r="E75" i="14"/>
  <c r="E74" i="14"/>
  <c r="E73" i="14"/>
  <c r="E72" i="14"/>
  <c r="E71" i="14"/>
  <c r="F75" i="14"/>
  <c r="F74" i="14"/>
  <c r="F73" i="14"/>
  <c r="F72" i="14"/>
  <c r="F71" i="14"/>
  <c r="G75" i="14"/>
  <c r="G74" i="14"/>
  <c r="G73" i="14"/>
  <c r="G72" i="14"/>
  <c r="G71" i="14"/>
  <c r="G58" i="7"/>
  <c r="G26" i="7"/>
  <c r="G26" i="14" s="1"/>
  <c r="G52" i="7"/>
  <c r="G50" i="7"/>
  <c r="G49" i="7"/>
  <c r="G47" i="7"/>
  <c r="G46" i="7"/>
  <c r="G45" i="7"/>
  <c r="G44" i="7" s="1"/>
  <c r="G25" i="7"/>
  <c r="G53" i="14"/>
  <c r="G54" i="14"/>
  <c r="G55" i="14"/>
  <c r="G56" i="14"/>
  <c r="G57" i="14"/>
  <c r="G62" i="6"/>
  <c r="G61" i="6"/>
  <c r="G60" i="6" s="1"/>
  <c r="G62" i="15"/>
  <c r="G58" i="6"/>
  <c r="G57" i="6"/>
  <c r="G56" i="6"/>
  <c r="G55" i="6"/>
  <c r="G54" i="6"/>
  <c r="G53" i="6"/>
  <c r="G52" i="6" s="1"/>
  <c r="G53" i="15"/>
  <c r="G55" i="15"/>
  <c r="G56" i="15"/>
  <c r="G57" i="15"/>
  <c r="G50" i="6"/>
  <c r="G49" i="6"/>
  <c r="G48" i="6"/>
  <c r="G47" i="6"/>
  <c r="G46" i="6"/>
  <c r="G45" i="6"/>
  <c r="G44" i="6" s="1"/>
  <c r="G45" i="15"/>
  <c r="G46" i="15"/>
  <c r="G47" i="15"/>
  <c r="G48" i="15"/>
  <c r="G49" i="15"/>
  <c r="E56" i="5" l="1"/>
  <c r="F56" i="5"/>
  <c r="D56" i="5"/>
  <c r="C35" i="5"/>
  <c r="G28" i="5"/>
  <c r="E28" i="5"/>
  <c r="G35" i="5"/>
  <c r="F35" i="5"/>
  <c r="C28" i="5"/>
  <c r="C56" i="5"/>
  <c r="E35" i="5"/>
  <c r="F28" i="5"/>
  <c r="D35" i="5"/>
  <c r="D28" i="5"/>
  <c r="G70" i="14"/>
  <c r="G49" i="14"/>
  <c r="D52" i="14"/>
  <c r="D47" i="14"/>
  <c r="E47" i="14"/>
  <c r="E45" i="14"/>
  <c r="E49" i="14"/>
  <c r="E48" i="14"/>
  <c r="E52" i="14"/>
  <c r="E46" i="14"/>
  <c r="D49" i="14"/>
  <c r="G48" i="14"/>
  <c r="C52" i="14"/>
  <c r="C49" i="14"/>
  <c r="C47" i="14"/>
  <c r="C45" i="14"/>
  <c r="F50" i="14"/>
  <c r="F48" i="14"/>
  <c r="F46" i="14"/>
  <c r="G47" i="14"/>
  <c r="D50" i="14"/>
  <c r="D46" i="14"/>
  <c r="C50" i="14"/>
  <c r="C48" i="14"/>
  <c r="D48" i="14"/>
  <c r="G45" i="14"/>
  <c r="F52" i="14"/>
  <c r="F49" i="14"/>
  <c r="F47" i="14"/>
  <c r="G50" i="14"/>
  <c r="G52" i="14"/>
  <c r="D70" i="14"/>
  <c r="F70" i="14"/>
  <c r="E70" i="14"/>
  <c r="C70" i="14"/>
  <c r="F60" i="15"/>
  <c r="E60" i="15"/>
  <c r="D60" i="15"/>
  <c r="C60" i="15"/>
  <c r="F52" i="15"/>
  <c r="E52" i="15"/>
  <c r="D52" i="15"/>
  <c r="C52" i="15"/>
  <c r="F44" i="15"/>
  <c r="E44" i="15"/>
  <c r="D44" i="15"/>
  <c r="C44" i="15"/>
  <c r="G25" i="14"/>
  <c r="G30" i="14" s="1"/>
  <c r="G34" i="14" s="1"/>
  <c r="G37" i="14" s="1"/>
  <c r="G39" i="14" s="1"/>
  <c r="G30" i="7"/>
  <c r="G60" i="15"/>
  <c r="G52" i="15"/>
  <c r="G44" i="15"/>
  <c r="C44" i="14" l="1"/>
  <c r="G44" i="14"/>
  <c r="E44" i="14"/>
  <c r="D44" i="14"/>
  <c r="F44" i="14"/>
  <c r="G34" i="7"/>
  <c r="G37" i="7" s="1"/>
  <c r="G39" i="7" s="1"/>
  <c r="G31" i="7"/>
  <c r="G31" i="14" s="1"/>
  <c r="F78" i="14" l="1"/>
  <c r="D78" i="14"/>
  <c r="E78" i="14"/>
  <c r="C84" i="14" l="1"/>
</calcChain>
</file>

<file path=xl/sharedStrings.xml><?xml version="1.0" encoding="utf-8"?>
<sst xmlns="http://schemas.openxmlformats.org/spreadsheetml/2006/main" count="1014" uniqueCount="415">
  <si>
    <t>Life</t>
  </si>
  <si>
    <t>Republic of the Philippines
Department of Finance
INSURANCE COMMISSION</t>
  </si>
  <si>
    <t>KEY
STATISTICAL
DATA</t>
  </si>
  <si>
    <t>2019 - 2023</t>
  </si>
  <si>
    <t>Updated Figures
Date Prepared: 14 July 2025</t>
  </si>
  <si>
    <t>TABLE OF CONTENTS</t>
  </si>
  <si>
    <t>Page</t>
  </si>
  <si>
    <t>Economic Indicators</t>
  </si>
  <si>
    <t>GNI, GDP, Population, Exchange Rate, Inflation Rate</t>
  </si>
  <si>
    <t>Insurance Development</t>
  </si>
  <si>
    <t>Insurance Density, Insurance Penetration, Life Insurance Coverage</t>
  </si>
  <si>
    <t>Insurance Market Structure</t>
  </si>
  <si>
    <t>Number of Licensed Companies, Sales Agencies &amp; Technical Services</t>
  </si>
  <si>
    <t>Assets, Net Worth, and Invested Assets of the Insurance Industry</t>
  </si>
  <si>
    <t>Life insurance: New Business, Terminations</t>
  </si>
  <si>
    <t>Number of Policies, Number of Insured Lives, Sum Assured</t>
  </si>
  <si>
    <t>Life Insurance: In Force Policies, Unique Insured Lives</t>
  </si>
  <si>
    <t>Life Insurance: Underwriting and Operating Results, Legal Policy Reserves and Premium Income</t>
  </si>
  <si>
    <t>Life Insurance: Benefit Payments and Distribution Channel</t>
  </si>
  <si>
    <t>Per Type of Benefit and Type of Plan, Channels based on Direct Premiums</t>
  </si>
  <si>
    <t>Non-life and Professional Reinsurer: Risks and Premiums Written, Gross and Net Premiums</t>
  </si>
  <si>
    <t>Direct Business and Cessions; By Line of Business</t>
  </si>
  <si>
    <t>Non-life and Professional Reinsurer: Premium and Claims Liabilities, Premiums Earned and Claims Incurred , Underwriting and Operating Results</t>
  </si>
  <si>
    <t>Premiums Earned and Claims Incurred By Line of Business</t>
  </si>
  <si>
    <t>Consolidated Non-life and Professional Reinsurer: Risks and Premiums Written, Gross and Net Premiums</t>
  </si>
  <si>
    <t>Consolidated Non-life and Professional Reinsurer: Premium and Claims Liabilities,  Premiums Earned and Claims Incurred , Underwriting and Operating Results</t>
  </si>
  <si>
    <t>Microinsurance and MIgrant Workers Insurance: Life and Non-Life Insurance</t>
  </si>
  <si>
    <t>New Business, Terminations, In-force at the end, Premium Income, Benefit Payments, Gross Premiums, Net Premiums, Premiums Earned, Claims Incurred, Loss Ratio</t>
  </si>
  <si>
    <t>Government Service Insurance System and Mutual Benefit Associations</t>
  </si>
  <si>
    <t>Assets, Liabilities, Net Worth, Guaranty Fund, Invested Assets, Premiums, Benefit Payments, Net Income/(Loss), Number of Members, Number of Licensed MBAs and Insured Lives with Sex Disaggregation</t>
  </si>
  <si>
    <t xml:space="preserve">Pre-Need Industry </t>
  </si>
  <si>
    <t>Assets, Liabilities, Net Worth, Capital Stock, Trust Fund, Pre-need Reserves, Invested Assets, Premiums, Benefit Payments, Net Income/(Loss), Number of Licensed Pre-need Cos., Actuaries, Sales Counselors and Plans Sold</t>
  </si>
  <si>
    <t>Health Maintenance Organizations (HMOs) Industry</t>
  </si>
  <si>
    <t>Assets, Liabilities, Net Worth, Paid-Up Capital, Invested Assets, Membership Fees, Health Care Benefits and Claims, Net Income/(Loss), Number of Licensed HMOs, Number of Actuaries and Enrollees - Full Risk-HMO Agreement and  Administrative Services Only (ASO)</t>
  </si>
  <si>
    <t>Definition of Terms</t>
  </si>
  <si>
    <t>ECONOMIC INDICATORS</t>
  </si>
  <si>
    <r>
      <rPr>
        <b/>
        <sz val="10"/>
        <rFont val="Arial"/>
        <family val="2"/>
      </rPr>
      <t xml:space="preserve">GROSS NATIONAL INCOME (GNI) </t>
    </r>
    <r>
      <rPr>
        <b/>
        <vertAlign val="superscript"/>
        <sz val="10"/>
        <rFont val="Arial"/>
        <family val="2"/>
      </rPr>
      <t>1/</t>
    </r>
  </si>
  <si>
    <t xml:space="preserve">  At Current Prices ( ₱ M )</t>
  </si>
  <si>
    <t>p</t>
  </si>
  <si>
    <r>
      <rPr>
        <sz val="10"/>
        <rFont val="Arial"/>
        <family val="2"/>
      </rPr>
      <t xml:space="preserve">  At Constant 2000 Prices ( ₱  M ) </t>
    </r>
    <r>
      <rPr>
        <vertAlign val="superscript"/>
        <sz val="10"/>
        <rFont val="Arial"/>
        <family val="2"/>
      </rPr>
      <t>2/</t>
    </r>
  </si>
  <si>
    <r>
      <rPr>
        <sz val="10"/>
        <rFont val="Arial"/>
        <family val="2"/>
      </rPr>
      <t xml:space="preserve">  At Constant 2018 Prices ( ₱  M ) </t>
    </r>
    <r>
      <rPr>
        <vertAlign val="superscript"/>
        <sz val="10"/>
        <rFont val="Arial"/>
        <family val="2"/>
      </rPr>
      <t>3/</t>
    </r>
  </si>
  <si>
    <t>r</t>
  </si>
  <si>
    <r>
      <rPr>
        <b/>
        <sz val="10"/>
        <rFont val="Arial"/>
        <family val="2"/>
      </rPr>
      <t xml:space="preserve">GROSS DOMESTIC PRODUCT (GDP) </t>
    </r>
    <r>
      <rPr>
        <b/>
        <vertAlign val="superscript"/>
        <sz val="10"/>
        <rFont val="Arial"/>
        <family val="2"/>
      </rPr>
      <t>1/</t>
    </r>
  </si>
  <si>
    <r>
      <rPr>
        <b/>
        <sz val="10"/>
        <rFont val="Arial"/>
        <family val="2"/>
      </rPr>
      <t xml:space="preserve">POPULATION </t>
    </r>
    <r>
      <rPr>
        <b/>
        <vertAlign val="superscript"/>
        <sz val="10"/>
        <rFont val="Arial"/>
        <family val="2"/>
      </rPr>
      <t>1/</t>
    </r>
    <r>
      <rPr>
        <b/>
        <sz val="10"/>
        <rFont val="Arial"/>
        <family val="2"/>
      </rPr>
      <t xml:space="preserve"> (in millions)</t>
    </r>
  </si>
  <si>
    <r>
      <t xml:space="preserve">PER CAPITA GROSS NATIONAL INCOME </t>
    </r>
    <r>
      <rPr>
        <b/>
        <vertAlign val="superscript"/>
        <sz val="10"/>
        <rFont val="Arial"/>
        <family val="2"/>
      </rPr>
      <t>1/</t>
    </r>
    <r>
      <rPr>
        <b/>
        <sz val="10"/>
        <rFont val="Arial"/>
        <family val="2"/>
      </rPr>
      <t xml:space="preserve"> (₱)</t>
    </r>
  </si>
  <si>
    <r>
      <rPr>
        <b/>
        <sz val="10"/>
        <rFont val="Arial"/>
        <family val="2"/>
      </rPr>
      <t xml:space="preserve">LABOR FORCE </t>
    </r>
    <r>
      <rPr>
        <b/>
        <vertAlign val="superscript"/>
        <sz val="10"/>
        <rFont val="Arial"/>
        <family val="2"/>
      </rPr>
      <t>4/</t>
    </r>
    <r>
      <rPr>
        <b/>
        <sz val="10"/>
        <rFont val="Arial"/>
        <family val="2"/>
      </rPr>
      <t xml:space="preserve"> (Average)</t>
    </r>
  </si>
  <si>
    <t xml:space="preserve">  (in millions)</t>
  </si>
  <si>
    <t xml:space="preserve">     Employed</t>
  </si>
  <si>
    <t xml:space="preserve"> Underemployed</t>
  </si>
  <si>
    <t xml:space="preserve">     Unemployed</t>
  </si>
  <si>
    <r>
      <rPr>
        <b/>
        <sz val="10"/>
        <rFont val="Arial"/>
        <family val="2"/>
      </rPr>
      <t xml:space="preserve">EXCHANGE RATE </t>
    </r>
    <r>
      <rPr>
        <sz val="10"/>
        <rFont val="Arial"/>
        <family val="2"/>
      </rPr>
      <t xml:space="preserve">(per US$) </t>
    </r>
    <r>
      <rPr>
        <vertAlign val="superscript"/>
        <sz val="10"/>
        <rFont val="Arial"/>
        <family val="2"/>
      </rPr>
      <t>5/</t>
    </r>
  </si>
  <si>
    <r>
      <rPr>
        <b/>
        <sz val="10"/>
        <rFont val="Arial"/>
        <family val="2"/>
      </rPr>
      <t xml:space="preserve">INFLATION RATE </t>
    </r>
    <r>
      <rPr>
        <b/>
        <vertAlign val="superscript"/>
        <sz val="10"/>
        <rFont val="Arial"/>
        <family val="2"/>
      </rPr>
      <t>6/</t>
    </r>
  </si>
  <si>
    <t>INSURANCE DEVELOPMENT</t>
  </si>
  <si>
    <t>INSURANCE DENSITY</t>
  </si>
  <si>
    <t xml:space="preserve">     Life Insurance and MBA</t>
  </si>
  <si>
    <t xml:space="preserve">     Non-Life Insurance</t>
  </si>
  <si>
    <t>INSURANCE PENETRATION</t>
  </si>
  <si>
    <t xml:space="preserve"> - GDP at Current Prices</t>
  </si>
  <si>
    <t xml:space="preserve"> - GDP at Constant 2000 Prices</t>
  </si>
  <si>
    <t xml:space="preserve"> - GDP at Constant 2018 Prices</t>
  </si>
  <si>
    <t>PREMIUMS  as % of G N I</t>
  </si>
  <si>
    <t xml:space="preserve">                                                                                                                                                                                                                                                                                  </t>
  </si>
  <si>
    <t>LIFE SUM INSURED as % of GDP at Current Prices</t>
  </si>
  <si>
    <t>LIFE SUM INSURED as % of GNI at Current Prices</t>
  </si>
  <si>
    <r>
      <rPr>
        <b/>
        <sz val="10"/>
        <rFont val="Arial"/>
        <family val="2"/>
      </rPr>
      <t xml:space="preserve">LIFE INSURANCE COVERAGE </t>
    </r>
    <r>
      <rPr>
        <b/>
        <vertAlign val="superscript"/>
        <sz val="10"/>
        <rFont val="Arial"/>
        <family val="2"/>
      </rPr>
      <t>7/</t>
    </r>
  </si>
  <si>
    <t xml:space="preserve">     Life Insurance Companies</t>
  </si>
  <si>
    <t xml:space="preserve">     Mutual Benefit Associations (MBAs)</t>
  </si>
  <si>
    <t>1/ per Philippine Statistics Authority's National Income Account</t>
  </si>
  <si>
    <t>2/ as of January 2020; discontinued for 2020 data</t>
  </si>
  <si>
    <t>3/ as of April 2021 (effected by PSA Board Resolution No. 11, Series of 2018)</t>
  </si>
  <si>
    <t>4/ per Philippine Statistics Authority's Labor Force Survey</t>
  </si>
  <si>
    <t>5/ per Bangko Sentral ng Pilipinas (BSP) Closing Rate</t>
  </si>
  <si>
    <t>6/ per Philippine Statistics Authority's Consumer Price Index Inflation Report</t>
  </si>
  <si>
    <t>7/  Insurance Coverage or insured lives reported for the year may not necessarily be outstanding/active as of year-end as it includes short term insurance 
      issued. (i.e., health insurance, accident insurance and microinsurance). It may be overstated as it may include multiple policies of individuals from two or more companies.</t>
  </si>
  <si>
    <t xml:space="preserve"> p  preliminary figures</t>
  </si>
  <si>
    <t xml:space="preserve"> r   revised figures</t>
  </si>
  <si>
    <t>Page 2</t>
  </si>
  <si>
    <t>INSURANCE MARKET STRUCTURE</t>
  </si>
  <si>
    <r>
      <rPr>
        <b/>
        <sz val="10"/>
        <rFont val="Arial"/>
        <family val="2"/>
      </rPr>
      <t>Number of Licensed Companies</t>
    </r>
    <r>
      <rPr>
        <b/>
        <vertAlign val="superscript"/>
        <sz val="10"/>
        <rFont val="Arial"/>
        <family val="2"/>
      </rPr>
      <t>1</t>
    </r>
  </si>
  <si>
    <t xml:space="preserve">   Direct - Writing</t>
  </si>
  <si>
    <t xml:space="preserve">   Composite</t>
  </si>
  <si>
    <t xml:space="preserve">          Domestic</t>
  </si>
  <si>
    <r>
      <rPr>
        <sz val="10"/>
        <rFont val="Arial"/>
        <family val="2"/>
      </rPr>
      <t xml:space="preserve">          Foreign </t>
    </r>
    <r>
      <rPr>
        <vertAlign val="superscript"/>
        <sz val="10"/>
        <rFont val="Arial"/>
        <family val="2"/>
      </rPr>
      <t>2</t>
    </r>
  </si>
  <si>
    <t xml:space="preserve">   Life</t>
  </si>
  <si>
    <r>
      <rPr>
        <sz val="10"/>
        <rFont val="Arial"/>
        <family val="2"/>
      </rPr>
      <t xml:space="preserve">          Domestic </t>
    </r>
    <r>
      <rPr>
        <vertAlign val="superscript"/>
        <sz val="10"/>
        <rFont val="Arial"/>
        <family val="2"/>
      </rPr>
      <t>1</t>
    </r>
  </si>
  <si>
    <t xml:space="preserve">             Servicing Companies</t>
  </si>
  <si>
    <t xml:space="preserve">   Non-Life</t>
  </si>
  <si>
    <r>
      <rPr>
        <sz val="10"/>
        <rFont val="Arial"/>
        <family val="2"/>
      </rPr>
      <t xml:space="preserve">          Domestic</t>
    </r>
    <r>
      <rPr>
        <vertAlign val="superscript"/>
        <sz val="10"/>
        <rFont val="Arial"/>
        <family val="2"/>
      </rPr>
      <t>1</t>
    </r>
  </si>
  <si>
    <t xml:space="preserve">   Professional Reinsurer (PR)</t>
  </si>
  <si>
    <t xml:space="preserve">               Domestic</t>
  </si>
  <si>
    <t>Sales Agencies &amp; Technical Services</t>
  </si>
  <si>
    <t xml:space="preserve">   Number of Ordinary Agents</t>
  </si>
  <si>
    <t xml:space="preserve">   Number of General Agents</t>
  </si>
  <si>
    <t xml:space="preserve">   Number of Variable Life Agents</t>
  </si>
  <si>
    <t xml:space="preserve">   Number of Insurance Brokers</t>
  </si>
  <si>
    <t xml:space="preserve">   Number of Reinsurance Brokers</t>
  </si>
  <si>
    <t xml:space="preserve">   Number of Public Adjusters</t>
  </si>
  <si>
    <t xml:space="preserve">   Number of Independent Adjusters</t>
  </si>
  <si>
    <t xml:space="preserve">   Number of Accredited Actuaries</t>
  </si>
  <si>
    <t xml:space="preserve">   Number of Accredited External Auditors</t>
  </si>
  <si>
    <t>N/A</t>
  </si>
  <si>
    <t xml:space="preserve">   Number of Resident Agents</t>
  </si>
  <si>
    <t xml:space="preserve">   Number of Non-Life Company Underwriters</t>
  </si>
  <si>
    <r>
      <t xml:space="preserve"> ASSETS </t>
    </r>
    <r>
      <rPr>
        <b/>
        <vertAlign val="superscript"/>
        <sz val="10"/>
        <rFont val="Arial"/>
        <family val="2"/>
      </rPr>
      <t>3</t>
    </r>
    <r>
      <rPr>
        <b/>
        <sz val="10"/>
        <rFont val="Arial"/>
        <family val="2"/>
      </rPr>
      <t xml:space="preserve"> </t>
    </r>
    <r>
      <rPr>
        <sz val="10"/>
        <rFont val="Arial"/>
        <family val="2"/>
      </rPr>
      <t>( ₱ million )</t>
    </r>
  </si>
  <si>
    <r>
      <rPr>
        <sz val="10"/>
        <rFont val="Arial"/>
        <family val="2"/>
      </rPr>
      <t xml:space="preserve">          Domestic </t>
    </r>
    <r>
      <rPr>
        <vertAlign val="superscript"/>
        <sz val="10"/>
        <rFont val="Arial"/>
        <family val="2"/>
      </rPr>
      <t>4</t>
    </r>
  </si>
  <si>
    <t>Variable Life Assets</t>
  </si>
  <si>
    <r>
      <rPr>
        <sz val="10"/>
        <rFont val="Arial"/>
        <family val="2"/>
      </rPr>
      <t xml:space="preserve">          Foreign</t>
    </r>
    <r>
      <rPr>
        <vertAlign val="superscript"/>
        <sz val="10"/>
        <rFont val="Arial"/>
        <family val="2"/>
      </rPr>
      <t>4</t>
    </r>
  </si>
  <si>
    <t xml:space="preserve">          Foreign</t>
  </si>
  <si>
    <t xml:space="preserve">   Professional Reinsurer</t>
  </si>
  <si>
    <r>
      <t xml:space="preserve">NET WORTH </t>
    </r>
    <r>
      <rPr>
        <b/>
        <vertAlign val="superscript"/>
        <sz val="10"/>
        <rFont val="Arial"/>
        <family val="2"/>
      </rPr>
      <t>3</t>
    </r>
    <r>
      <rPr>
        <b/>
        <sz val="10"/>
        <rFont val="Arial"/>
        <family val="2"/>
      </rPr>
      <t xml:space="preserve"> </t>
    </r>
    <r>
      <rPr>
        <sz val="10"/>
        <rFont val="Arial"/>
        <family val="2"/>
      </rPr>
      <t xml:space="preserve">( ₱ million ) </t>
    </r>
  </si>
  <si>
    <t xml:space="preserve"> Life</t>
  </si>
  <si>
    <t xml:space="preserve">     Domestic</t>
  </si>
  <si>
    <t xml:space="preserve">     Foreign</t>
  </si>
  <si>
    <t xml:space="preserve"> Non-Life</t>
  </si>
  <si>
    <t>Professional Reinsurer</t>
  </si>
  <si>
    <r>
      <rPr>
        <b/>
        <sz val="10"/>
        <rFont val="Arial"/>
        <family val="2"/>
      </rPr>
      <t xml:space="preserve">INVESTED ASSETS </t>
    </r>
    <r>
      <rPr>
        <sz val="10"/>
        <rFont val="Arial"/>
        <family val="2"/>
      </rPr>
      <t xml:space="preserve">( ₱ million ) </t>
    </r>
  </si>
  <si>
    <t xml:space="preserve">   Domestic</t>
  </si>
  <si>
    <t xml:space="preserve">         Investments in gov't. securities</t>
  </si>
  <si>
    <t xml:space="preserve">         Percentage to total (life)</t>
  </si>
  <si>
    <t xml:space="preserve">   Foreign</t>
  </si>
  <si>
    <t>Non-Life</t>
  </si>
  <si>
    <r>
      <rPr>
        <sz val="10"/>
        <rFont val="Arial"/>
        <family val="2"/>
      </rPr>
      <t xml:space="preserve">         </t>
    </r>
    <r>
      <rPr>
        <i/>
        <sz val="10"/>
        <rFont val="Arial"/>
        <family val="2"/>
      </rPr>
      <t>Percentage to total (non-life)</t>
    </r>
  </si>
  <si>
    <t xml:space="preserve">         Percentage to total (PR)</t>
  </si>
  <si>
    <t>1   inclusive of Licensed Servicing Companies</t>
  </si>
  <si>
    <t>2   Foreign companies - with more than 50% foreign participation</t>
  </si>
  <si>
    <t>3   prior to verification by IC</t>
  </si>
  <si>
    <t>4  inclusive of variable life assets</t>
  </si>
  <si>
    <t>Page 3</t>
  </si>
  <si>
    <t>LIFE INSURANCE</t>
  </si>
  <si>
    <t xml:space="preserve"> NEW BUSINESS</t>
  </si>
  <si>
    <t xml:space="preserve">   Number of Policies</t>
  </si>
  <si>
    <t xml:space="preserve">        Ordinary *</t>
  </si>
  <si>
    <t xml:space="preserve">        Group *</t>
  </si>
  <si>
    <t xml:space="preserve">        Accident *</t>
  </si>
  <si>
    <t xml:space="preserve">        Health *</t>
  </si>
  <si>
    <t xml:space="preserve">        Variable</t>
  </si>
  <si>
    <t xml:space="preserve">   Number of Insured Lives **</t>
  </si>
  <si>
    <t xml:space="preserve">   Sum Assured ( ₱ million ) </t>
  </si>
  <si>
    <t xml:space="preserve"> TERMINATED DURING  THE YEAR</t>
  </si>
  <si>
    <t xml:space="preserve">   Number of Insured Lives </t>
  </si>
  <si>
    <t xml:space="preserve">   Forfeiture Rate - Lapsation Rate</t>
  </si>
  <si>
    <t xml:space="preserve">   Surrender Rate</t>
  </si>
  <si>
    <t>Percent to Total</t>
  </si>
  <si>
    <t>*  Inclusive of microinsurance and migrant workers insurance businesses</t>
  </si>
  <si>
    <t>**  Insured lives reported for the year may not necessarily be outstanding/active as of year-end as it includes short term insurance issued. (i.e. health insurance, accident insurance and microinsurance). It may be overstated as it may include multiple policies of individuals from two or more companies.</t>
  </si>
  <si>
    <t>Note: Totals may not tally due to roundings</t>
  </si>
  <si>
    <t>Page 4</t>
  </si>
  <si>
    <t xml:space="preserve"> IN FORCE AT THE END OF THE YEAR</t>
  </si>
  <si>
    <t xml:space="preserve">   </t>
  </si>
  <si>
    <t xml:space="preserve">   Sum Assured     ( ₱ million ) </t>
  </si>
  <si>
    <t xml:space="preserve">   Number of Unique Insured Lives</t>
  </si>
  <si>
    <t xml:space="preserve">        Male</t>
  </si>
  <si>
    <t xml:space="preserve">        Female </t>
  </si>
  <si>
    <t xml:space="preserve">   Sum Assured</t>
  </si>
  <si>
    <t>**  Insured lives reported for the year may not necessarily be outstanding/active as of year-end as it includes short term insurance issued. (i.e., health insurance, accident insurance and microinsurance) It may be overstated as it may include multiple policies of individuals from two or more companies.</t>
  </si>
  <si>
    <t>Unique Insured Lives represent the number of unique insured individuals in a company. It counts multiple policies of individuals as one. However, it may still be overstated as it may include multiple policies of individuals from two or more companies.</t>
  </si>
  <si>
    <t>Page 5</t>
  </si>
  <si>
    <t>UNDERWRITING RESULTS</t>
  </si>
  <si>
    <t>Premium income less increase/(decrease) in reserves</t>
  </si>
  <si>
    <t>Benefits Paid</t>
  </si>
  <si>
    <t>Net Commission</t>
  </si>
  <si>
    <t>Other Underwritting income/(expense)</t>
  </si>
  <si>
    <t>Underwriting gain/(loss)</t>
  </si>
  <si>
    <t>Underwriting gain/(loss) as a % of premium income</t>
  </si>
  <si>
    <t>OPERATING RESULTS</t>
  </si>
  <si>
    <t>Gross investment income</t>
  </si>
  <si>
    <t>Operating expenses</t>
  </si>
  <si>
    <t>Net income before income tax</t>
  </si>
  <si>
    <t>Income Tax</t>
  </si>
  <si>
    <t>Net income after tax</t>
  </si>
  <si>
    <t xml:space="preserve">LEGAL POLICY RESERVES     ( ₱ million ) </t>
  </si>
  <si>
    <t xml:space="preserve">        Domestic</t>
  </si>
  <si>
    <t xml:space="preserve">        Foreign</t>
  </si>
  <si>
    <t xml:space="preserve">PREMIUM INCOME     ( ₱ million ) </t>
  </si>
  <si>
    <t xml:space="preserve">Participation in Premium Income ( ₱ million ) </t>
  </si>
  <si>
    <t>LEGAL POLICY RESERVES</t>
  </si>
  <si>
    <t>PREMIUM INCOME</t>
  </si>
  <si>
    <t>Participation in Premium Income</t>
  </si>
  <si>
    <t>Page 6</t>
  </si>
  <si>
    <t xml:space="preserve">( ₱ million ) </t>
  </si>
  <si>
    <t xml:space="preserve">BENEFIT PAYMENTS </t>
  </si>
  <si>
    <t>By Type of Plan</t>
  </si>
  <si>
    <t>Ordinary *</t>
  </si>
  <si>
    <t>Group *</t>
  </si>
  <si>
    <t>Accident *</t>
  </si>
  <si>
    <t>Health *</t>
  </si>
  <si>
    <t>Variable</t>
  </si>
  <si>
    <t>Benefit Payments</t>
  </si>
  <si>
    <t>Death Benefits</t>
  </si>
  <si>
    <t>Matured policies</t>
  </si>
  <si>
    <t>Annuity benefits</t>
  </si>
  <si>
    <t>Disability benefits</t>
  </si>
  <si>
    <t>Surrender benefits</t>
  </si>
  <si>
    <t>Benefits under accidents and health policies</t>
  </si>
  <si>
    <t>Benefits under supplementary contracts **</t>
  </si>
  <si>
    <t>Policy dividends</t>
  </si>
  <si>
    <t>Others</t>
  </si>
  <si>
    <t>Benefits under supplementary contracts</t>
  </si>
  <si>
    <t xml:space="preserve">DISTRIBUTION CHANNEL </t>
  </si>
  <si>
    <t>PREMIUMS ON DIRECT BUSINESS - DISTRIBUTOR ***</t>
  </si>
  <si>
    <t>Agency</t>
  </si>
  <si>
    <t>Brokers</t>
  </si>
  <si>
    <t>Bancassurance</t>
  </si>
  <si>
    <t>Direct Marketing</t>
  </si>
  <si>
    <t>Others****</t>
  </si>
  <si>
    <t>PREMIUMS ON DIRECT BUSINESS - MODE OF DISTRIBUTION ***</t>
  </si>
  <si>
    <t>Traditional Selling</t>
  </si>
  <si>
    <t>Partial Digital</t>
  </si>
  <si>
    <t>Full Digital</t>
  </si>
  <si>
    <t>** Discontinued due to template revision in 2023</t>
  </si>
  <si>
    <t>*** New Distribution Channel template introduced in 2023.</t>
  </si>
  <si>
    <t>**** 2019-2022 Others  include Corporate Solutions, Ecommerce/Online Digital</t>
  </si>
  <si>
    <t>In 2023 Others include Corporate Solutions and other channels not included above</t>
  </si>
  <si>
    <t>Page 7</t>
  </si>
  <si>
    <t xml:space="preserve">NON-LIFE INSURANCE </t>
  </si>
  <si>
    <t>RISKS WRITTEN</t>
  </si>
  <si>
    <t xml:space="preserve">       Direct Business</t>
  </si>
  <si>
    <t xml:space="preserve">       Cessions from Direct Business</t>
  </si>
  <si>
    <t xml:space="preserve">       Assumed Risks</t>
  </si>
  <si>
    <t xml:space="preserve">       Gross Risks *</t>
  </si>
  <si>
    <t xml:space="preserve">       Retrocessions</t>
  </si>
  <si>
    <t xml:space="preserve">       Net Risks</t>
  </si>
  <si>
    <t>PREMIUMS WRITTEN</t>
  </si>
  <si>
    <t xml:space="preserve">       Assumed Premiums</t>
  </si>
  <si>
    <t xml:space="preserve">       Gross Premiums *</t>
  </si>
  <si>
    <t xml:space="preserve">       Net Premiums</t>
  </si>
  <si>
    <t>GROSS PREMIUMS / BY LINE</t>
  </si>
  <si>
    <t xml:space="preserve">       Fire</t>
  </si>
  <si>
    <t xml:space="preserve">       Marine, Aviation or Transit</t>
  </si>
  <si>
    <t xml:space="preserve">       Motor Car</t>
  </si>
  <si>
    <t xml:space="preserve">       Casualty</t>
  </si>
  <si>
    <t xml:space="preserve">       Suretyship</t>
  </si>
  <si>
    <t xml:space="preserve">       Life for PR</t>
  </si>
  <si>
    <t>NET PREMIUMS / BY LINE</t>
  </si>
  <si>
    <t>Participation in Net Premiums Written</t>
  </si>
  <si>
    <t xml:space="preserve">       Domestic</t>
  </si>
  <si>
    <t xml:space="preserve">       Foreign</t>
  </si>
  <si>
    <t xml:space="preserve">       Marine</t>
  </si>
  <si>
    <t xml:space="preserve">PROFESSIONAL REINSURER </t>
  </si>
  <si>
    <t xml:space="preserve">       Cessions from Assumed Business</t>
  </si>
  <si>
    <t xml:space="preserve"> * Direct Business and Reinsurance accepted from unathorized companies.</t>
  </si>
  <si>
    <t>Data is inclusive of microinsurance and migrant workers insurance</t>
  </si>
  <si>
    <t>Page 8</t>
  </si>
  <si>
    <t>PREMIUMS LIABILITIES*</t>
  </si>
  <si>
    <t>CLAIMS LIABILITIES</t>
  </si>
  <si>
    <t>PREMIUMS EARNED</t>
  </si>
  <si>
    <t xml:space="preserve">       Fire &amp; Allied Perils</t>
  </si>
  <si>
    <t xml:space="preserve">       Life</t>
  </si>
  <si>
    <t>CLAIMS INCURRED</t>
  </si>
  <si>
    <t xml:space="preserve">       Premiums Earned</t>
  </si>
  <si>
    <t xml:space="preserve">       Claims Incurred</t>
  </si>
  <si>
    <t xml:space="preserve">         Loss Adjustment Expenses</t>
  </si>
  <si>
    <t xml:space="preserve">       Net Commission</t>
  </si>
  <si>
    <t xml:space="preserve">       Other Underwriting Income / (Expense)</t>
  </si>
  <si>
    <t xml:space="preserve">       Underwriting gain / (loss)</t>
  </si>
  <si>
    <t xml:space="preserve">         Underwriting gain as % of Premiums Earned</t>
  </si>
  <si>
    <t xml:space="preserve">       Gross Investment Income</t>
  </si>
  <si>
    <t xml:space="preserve">       Operating Expenses</t>
  </si>
  <si>
    <t xml:space="preserve">       Net Income Before Income Tax</t>
  </si>
  <si>
    <t xml:space="preserve">       Income Tax</t>
  </si>
  <si>
    <t xml:space="preserve">       Net Income After Tax</t>
  </si>
  <si>
    <t>Percent to Total and Loss Ratio</t>
  </si>
  <si>
    <t>LOSS RATIO</t>
  </si>
  <si>
    <t>Page 9</t>
  </si>
  <si>
    <t xml:space="preserve">  NON-LIFE INSURANCE AND PROFESSIONAL REINSURER</t>
  </si>
  <si>
    <t>Page 10</t>
  </si>
  <si>
    <t>DISTRIBUTION CHANNEL</t>
  </si>
  <si>
    <t>PREMIUMS ON DIRECT BUSINESS - DISTRIBUTOR **</t>
  </si>
  <si>
    <t>Others***</t>
  </si>
  <si>
    <t>PREMIUMS ON DIRECT BUSINESS - MODE OF DISTRIBUTION **</t>
  </si>
  <si>
    <t>Others*</t>
  </si>
  <si>
    <t>* previously referred as Reserve for Unearned Premiums</t>
  </si>
  <si>
    <t>** New Distribution Channel template introduced in 2023.</t>
  </si>
  <si>
    <t>*** 2019-2022 Others  include Corporate Solutions, Mobile Phone and Ecommerce/Online Digital</t>
  </si>
  <si>
    <t>Page 11</t>
  </si>
  <si>
    <t>Microinsurance*</t>
  </si>
  <si>
    <t>NEW BUSINESS</t>
  </si>
  <si>
    <t>TERMINATED DURING THE YEAR</t>
  </si>
  <si>
    <t>IN FORCE AT THE END OF THE YEAR</t>
  </si>
  <si>
    <t xml:space="preserve">           Male</t>
  </si>
  <si>
    <t xml:space="preserve">           Female </t>
  </si>
  <si>
    <t xml:space="preserve">PREMIUM INCOME ( ₱ million ) </t>
  </si>
  <si>
    <t xml:space="preserve">BENEFIT PAYMENTS ( ₱ million ) </t>
  </si>
  <si>
    <t>NON-LIFE INSURANCE &amp; PROFESSIONAL REINSURER ( ₱ million)</t>
  </si>
  <si>
    <t xml:space="preserve">GROSS PREMIUMS / BY LINE </t>
  </si>
  <si>
    <t xml:space="preserve">NET PREMIUMS / BY LINE </t>
  </si>
  <si>
    <t xml:space="preserve">CLAIMS INCURRED </t>
  </si>
  <si>
    <t>LOSS RATIO (%)</t>
  </si>
  <si>
    <t>*Microinsurance is already included in the data for life, non-life and professional reinsurer</t>
  </si>
  <si>
    <t>**  Insured lives reported for the year may not necessarily be outstanding/active as of year-end as it includes short term insurance issued. (i.e., health insurance, accident insurance and microinsurance). It may be overstated as it may include multiple policies of individuals from two or more companies.</t>
  </si>
  <si>
    <t>There are additional microinsurance data under Mutual Benefit Associations (MBAs)</t>
  </si>
  <si>
    <t>Migrant Workers Insurance</t>
  </si>
  <si>
    <t>GROSS PREMIUMS</t>
  </si>
  <si>
    <t>NET PREMIUMS</t>
  </si>
  <si>
    <t>Migrant Workers Insurance is included under Casualty Line of Business</t>
  </si>
  <si>
    <t>Page 12</t>
  </si>
  <si>
    <t>GOVERNMENT SERVICE INSURANCE SYSTEM</t>
  </si>
  <si>
    <t>(In Million Pesos)</t>
  </si>
  <si>
    <t xml:space="preserve">ASSETS * </t>
  </si>
  <si>
    <t xml:space="preserve">          Life</t>
  </si>
  <si>
    <t xml:space="preserve">          Non-Life</t>
  </si>
  <si>
    <t xml:space="preserve">LIABILITIES * </t>
  </si>
  <si>
    <t xml:space="preserve">NET WORTH * </t>
  </si>
  <si>
    <t>INVESTED ASSETS</t>
  </si>
  <si>
    <t>BENEFIT PAYMENTS/LOSSES INCURRED</t>
  </si>
  <si>
    <t>PREMIUMS</t>
  </si>
  <si>
    <t>NET INCOME/(LOSS)</t>
  </si>
  <si>
    <t>Number of Members</t>
  </si>
  <si>
    <t xml:space="preserve">MUTUAL BENEFIT ASSOCIATIONS ( MBAs )  </t>
  </si>
  <si>
    <t>ASSETS *</t>
  </si>
  <si>
    <t xml:space="preserve">     Microinsurance MBAs</t>
  </si>
  <si>
    <t xml:space="preserve">     Regular MBAs</t>
  </si>
  <si>
    <t>LIABILITIES *</t>
  </si>
  <si>
    <t xml:space="preserve">MEMBER'S EQUITY * </t>
  </si>
  <si>
    <t xml:space="preserve">GUARANTY FUND  </t>
  </si>
  <si>
    <t xml:space="preserve">PREMIUMS </t>
  </si>
  <si>
    <t xml:space="preserve">NET SURPLUS/(DEFICIT) </t>
  </si>
  <si>
    <t>Number of Licensed MBAs</t>
  </si>
  <si>
    <r>
      <rPr>
        <i/>
        <sz val="9"/>
        <rFont val="Arial"/>
        <family val="2"/>
      </rPr>
      <t>13</t>
    </r>
    <r>
      <rPr>
        <sz val="9"/>
        <rFont val="Arial"/>
        <family val="2"/>
      </rPr>
      <t>°</t>
    </r>
  </si>
  <si>
    <t>Number of Insured Lives**</t>
  </si>
  <si>
    <t xml:space="preserve">     Number of Members </t>
  </si>
  <si>
    <t xml:space="preserve">     Number of Dependents </t>
  </si>
  <si>
    <t xml:space="preserve">Male </t>
  </si>
  <si>
    <t>Female</t>
  </si>
  <si>
    <t>* prior to verification by IC</t>
  </si>
  <si>
    <t>** May be overstated as it may include multiple policies of individuals from two or more companies</t>
  </si>
  <si>
    <r>
      <t>°</t>
    </r>
    <r>
      <rPr>
        <sz val="8"/>
        <rFont val="Arial"/>
        <family val="2"/>
      </rPr>
      <t xml:space="preserve"> inclusive of one MBA under Conservatorship, Receivership and Liquidation Division</t>
    </r>
  </si>
  <si>
    <t>Page 13</t>
  </si>
  <si>
    <t>PRE - NEED  INDUSTRY</t>
  </si>
  <si>
    <t>PN Sales Counselors</t>
  </si>
  <si>
    <t> </t>
  </si>
  <si>
    <t>AMA</t>
  </si>
  <si>
    <t>Ayala</t>
  </si>
  <si>
    <t>Caritas</t>
  </si>
  <si>
    <t>CAPITAL STOCK</t>
  </si>
  <si>
    <t>City Plans</t>
  </si>
  <si>
    <t>TRUST FUND</t>
  </si>
  <si>
    <t>Cosmo CLIMBS</t>
  </si>
  <si>
    <r>
      <rPr>
        <b/>
        <sz val="9"/>
        <rFont val="Arial"/>
        <family val="2"/>
      </rPr>
      <t>PRE-NEED RESERVES</t>
    </r>
    <r>
      <rPr>
        <b/>
        <vertAlign val="superscript"/>
        <sz val="9"/>
        <rFont val="Arial"/>
        <family val="2"/>
      </rPr>
      <t xml:space="preserve"> </t>
    </r>
    <r>
      <rPr>
        <b/>
        <sz val="9"/>
        <rFont val="Arial"/>
        <family val="2"/>
      </rPr>
      <t>***</t>
    </r>
  </si>
  <si>
    <t>Diamond</t>
  </si>
  <si>
    <t xml:space="preserve">TRUST FUND less. PRE-NEED RESERVES </t>
  </si>
  <si>
    <t>Eternal</t>
  </si>
  <si>
    <t>Surplus</t>
  </si>
  <si>
    <t>Freedomlife</t>
  </si>
  <si>
    <t>Deficit</t>
  </si>
  <si>
    <t>Golden Future</t>
  </si>
  <si>
    <t>Goodlife</t>
  </si>
  <si>
    <t>Manulife</t>
  </si>
  <si>
    <t>BENEFIT PAYMENTS</t>
  </si>
  <si>
    <t>Philplans</t>
  </si>
  <si>
    <t>St. Peter</t>
  </si>
  <si>
    <t>Number of Licensed Pre-Need Cos. ****</t>
  </si>
  <si>
    <t>Sun Life</t>
  </si>
  <si>
    <t>Trusteeship</t>
  </si>
  <si>
    <t>Number of Pre-Need Actuaries</t>
  </si>
  <si>
    <t>First Union</t>
  </si>
  <si>
    <t>Number of Pre-Need Sales Counselors</t>
  </si>
  <si>
    <t>Mercantile</t>
  </si>
  <si>
    <t>Number of Plans Sold</t>
  </si>
  <si>
    <t xml:space="preserve">      Life</t>
  </si>
  <si>
    <t xml:space="preserve">      Pension</t>
  </si>
  <si>
    <t xml:space="preserve">      Education</t>
  </si>
  <si>
    <t>HEALTH MAINTENANCE ORGANIZATIONS (HMOs)  INDUSTRY</t>
  </si>
  <si>
    <t>SHARE CAPITAL/ CAPITAL STOCK</t>
  </si>
  <si>
    <t xml:space="preserve">INVESTED ASSETS </t>
  </si>
  <si>
    <t xml:space="preserve">MEMBERSHIP FEES </t>
  </si>
  <si>
    <t>HEALTH CARE BENEFITS AND CLAIMS</t>
  </si>
  <si>
    <t>NET INCOME</t>
  </si>
  <si>
    <t>Number of Licensed HMOs</t>
  </si>
  <si>
    <r>
      <rPr>
        <sz val="9"/>
        <rFont val="Arial"/>
        <family val="2"/>
      </rPr>
      <t>29</t>
    </r>
    <r>
      <rPr>
        <vertAlign val="superscript"/>
        <sz val="9"/>
        <rFont val="Arial"/>
        <family val="2"/>
      </rPr>
      <t>+</t>
    </r>
  </si>
  <si>
    <t>Number of HMO Actuaries</t>
  </si>
  <si>
    <t>Enrollment Data **</t>
  </si>
  <si>
    <t>Full-risk HMO Agreements</t>
  </si>
  <si>
    <t>Number of Corporate Clients</t>
  </si>
  <si>
    <t>Number of Contracts/Policies</t>
  </si>
  <si>
    <t>Administrative Services Only (ASO)</t>
  </si>
  <si>
    <r>
      <rPr>
        <i/>
        <sz val="9"/>
        <rFont val="Arial"/>
        <family val="2"/>
      </rPr>
      <t>Number of</t>
    </r>
    <r>
      <rPr>
        <i/>
        <sz val="9"/>
        <color rgb="FFFF0000"/>
        <rFont val="Arial"/>
        <family val="2"/>
      </rPr>
      <t xml:space="preserve"> Enrollees</t>
    </r>
  </si>
  <si>
    <t xml:space="preserve">*** Pre-Need Reserves include Benefit Obligations/Payables as mandated by Pre-Need Code </t>
  </si>
  <si>
    <t>**** inclusive of Licensed Servicing Companies and those with license in process</t>
  </si>
  <si>
    <t>+ Inclusive of one HMOs with pending licence as of preparation of Annual Report.</t>
  </si>
  <si>
    <t>Page 14</t>
  </si>
  <si>
    <t>DEFINITION OF TERMS</t>
  </si>
  <si>
    <r>
      <rPr>
        <b/>
        <sz val="9"/>
        <rFont val="Arial"/>
        <family val="2"/>
      </rPr>
      <t>INSURANCE DENSITY</t>
    </r>
    <r>
      <rPr>
        <sz val="9"/>
        <rFont val="Arial"/>
        <family val="2"/>
      </rPr>
      <t xml:space="preserve"> </t>
    </r>
  </si>
  <si>
    <t>Amount of Premium per Capita or average spending of each individual on insurance</t>
  </si>
  <si>
    <t>Premium volume as a share of GDP or contribution of the insurance sector to the national economy</t>
  </si>
  <si>
    <r>
      <rPr>
        <b/>
        <sz val="9"/>
        <rFont val="Arial"/>
        <family val="2"/>
      </rPr>
      <t>LIFE INSURANCE COVERAGE</t>
    </r>
    <r>
      <rPr>
        <sz val="9"/>
        <rFont val="Arial"/>
        <family val="2"/>
      </rPr>
      <t xml:space="preserve"> </t>
    </r>
  </si>
  <si>
    <t>Number of Individuals with Life Insurance Coverage or insured lives reported for the year. It may not necessarily be outstanding/active as of year-end as it includes short term insurance issued (i.e., health insurance, accident insurance and microinsurance). It may be overstated as it may include multiple policies of individuals from two or more companies.</t>
  </si>
  <si>
    <r>
      <rPr>
        <b/>
        <sz val="9"/>
        <color rgb="FF000000"/>
        <rFont val="Arial"/>
        <family val="2"/>
      </rPr>
      <t>GROSS PREMIUMS</t>
    </r>
    <r>
      <rPr>
        <sz val="9"/>
        <color rgb="FF000000"/>
        <rFont val="Arial"/>
        <family val="2"/>
      </rPr>
      <t xml:space="preserve"> </t>
    </r>
    <r>
      <rPr>
        <sz val="9"/>
        <color rgb="FF000000"/>
        <rFont val="Arial"/>
        <family val="2"/>
      </rPr>
      <t>(INDUSTRY LEVEL)</t>
    </r>
  </si>
  <si>
    <t>Premiums accumulated through direct writing and assumed reinsurance business from unauthorized insurers (unauthorized means insurance companies without license to do business in the Philippines, however, reinsurance is done through a licensed resident agent)</t>
  </si>
  <si>
    <r>
      <rPr>
        <b/>
        <sz val="9"/>
        <rFont val="Arial"/>
        <family val="2"/>
      </rPr>
      <t>NET PREMIUMS</t>
    </r>
    <r>
      <rPr>
        <sz val="9"/>
        <rFont val="Arial"/>
        <family val="2"/>
      </rPr>
      <t xml:space="preserve"> </t>
    </r>
  </si>
  <si>
    <t>The total amount of premiums an insurance company has written (policies issued) during a specific period, minus any premiums ceded to reinsurers. This figure reflects the premiums retained by the insurer after considering the reinsurance arrangements.</t>
  </si>
  <si>
    <t>Written premiums recognized as revenue during the policy term, calculated based on the time elapsed and coverage provided. It is computed as Net Premiums Written plus/minus Reserve for Unearned Premiums</t>
  </si>
  <si>
    <r>
      <rPr>
        <b/>
        <sz val="9"/>
        <rFont val="Arial"/>
        <family val="2"/>
      </rPr>
      <t>CLAIMS INCURRED</t>
    </r>
    <r>
      <rPr>
        <sz val="9"/>
        <rFont val="Arial"/>
        <family val="2"/>
      </rPr>
      <t xml:space="preserve"> </t>
    </r>
  </si>
  <si>
    <t>Refers to the amount of benefits paid out to policyholders / or the value of losses that an insurance company incurs over time or a given period, usually a policy year.</t>
  </si>
  <si>
    <t>ORDINARY AGENT/S</t>
  </si>
  <si>
    <t>Selling of insurance products through individual agents licensed by the Insurance Commission</t>
  </si>
  <si>
    <t>GENERAL AGENT/S</t>
  </si>
  <si>
    <t>Selling of insurance products through general agents licensed by the Insurance Commission</t>
  </si>
  <si>
    <r>
      <rPr>
        <b/>
        <sz val="9"/>
        <rFont val="Arial"/>
        <family val="2"/>
      </rPr>
      <t>BROKERS</t>
    </r>
    <r>
      <rPr>
        <sz val="9"/>
        <rFont val="Arial"/>
        <family val="2"/>
      </rPr>
      <t xml:space="preserve"> </t>
    </r>
  </si>
  <si>
    <t>Selling of insurance products through brokers licensed by the Insurance Commission to act on behalf of the insured</t>
  </si>
  <si>
    <r>
      <rPr>
        <b/>
        <sz val="9"/>
        <rFont val="Arial"/>
        <family val="2"/>
      </rPr>
      <t>BANCASSURANCE</t>
    </r>
    <r>
      <rPr>
        <sz val="9"/>
        <rFont val="Arial"/>
        <family val="2"/>
      </rPr>
      <t xml:space="preserve"> </t>
    </r>
  </si>
  <si>
    <t xml:space="preserve">Presentation and selling of insurance products to the customers of a bank that has been duly licensed by the Bangko Sentral ng Pilipinas in accordance to the signed Bancassurance Arrangements or Agreements between the bank and the insurance company. </t>
  </si>
  <si>
    <r>
      <rPr>
        <b/>
        <sz val="9"/>
        <rFont val="Arial"/>
        <family val="2"/>
      </rPr>
      <t>DIRECT MARKETING</t>
    </r>
    <r>
      <rPr>
        <sz val="9"/>
        <rFont val="Arial"/>
        <family val="2"/>
      </rPr>
      <t xml:space="preserve"> </t>
    </r>
  </si>
  <si>
    <t>Selling of insurance products by the insurance company directly to the public via television, telemarketing, radio, print, or mail order or any other similar medium, excluding digital channels, rather than through intermediaries</t>
  </si>
  <si>
    <t>TRADITIONAL SELLING</t>
  </si>
  <si>
    <t>form of insurance selling where the intermediary (Agents, Brokers or Bancassurance) present and sell insurance without using any didital channels (e.g. FAce to face meeting and use of paper forms/contracts, etc.)</t>
  </si>
  <si>
    <t>DIGITAL CHANNELS</t>
  </si>
  <si>
    <t xml:space="preserve">Selling of insurance products by the insurance company via the internet, such as through web browsers, mobile applications, online platforms, electronic marketplaces, or other digital channels.  </t>
  </si>
  <si>
    <t>PARTIAL DIGITAL CHANNEL</t>
  </si>
  <si>
    <t>Selling of insurance products through a combination of traditional and/or any digital channel to complete an insurance sales transaction (e.g. combined use of emails, third-party mobile applications and on-line flatforms, and e-payment systems, etc.)</t>
  </si>
  <si>
    <t>FULL DIGITAL CHANNEL</t>
  </si>
  <si>
    <t>Selling of insurance products via the internet, using only a single digital channel such as any web browser, mobile application, online platform, electronic marketplace, or other digital channels to complete an insurance sale transaction.</t>
  </si>
  <si>
    <t>OTHERS</t>
  </si>
  <si>
    <t>Such other insurance distribution methods not falling under any of the categories above (e.g. insurance aggregator)</t>
  </si>
  <si>
    <t>Page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</si>
</sst>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_);_(* \(#,##0.00\);_(* &quot;-&quot;??_);_(@_)"/>
    <numFmt numFmtId="165" formatCode="_(* #,##0.0_);_(* \(#,##0.0\);_(* &quot;-&quot;??_);_(@_)"/>
    <numFmt numFmtId="166" formatCode="#,##0.0_);\(#,##0.0\)"/>
    <numFmt numFmtId="167" formatCode="_(* #,##0_);_(* \(#,##0\);_(* &quot;-&quot;??_);_(@_)"/>
    <numFmt numFmtId="168" formatCode="_(* #,##0.000_);_(* \(#,##0.000\);_(* &quot;-&quot;??_);_(@_)"/>
    <numFmt numFmtId="169" formatCode="#,##0.0"/>
    <numFmt numFmtId="170" formatCode="#,##0.000_);\(#,##0.000\)"/>
    <numFmt numFmtId="171" formatCode="0.00_ "/>
    <numFmt numFmtId="172" formatCode="_(* #,##0_)\ \ \ ;_(* \(#,##0\)\ \ \ ;_(* &quot;-&quot;_)\ \ \ ;_(@_)\ \ \ "/>
    <numFmt numFmtId="173" formatCode="_-* #,##0_-;\-* #,##0_-;_-* &quot;-&quot;??_-;_-@_-"/>
    <numFmt numFmtId="174" formatCode="0.0"/>
    <numFmt numFmtId="175" formatCode="_(* #,##0.0_);_(* \(#,##0.0\);_(* &quot;-&quot;?_);_(@_)"/>
    <numFmt numFmtId="176" formatCode="_-* #,##0.000_-;\-* #,##0.000_-;_-* &quot;-&quot;??_-;_-@_-"/>
    <numFmt numFmtId="177" formatCode="0.0000%"/>
  </numFmts>
  <fonts count="56">
    <font>
      <sz val="11"/>
      <color theme="1"/>
      <name val="Calibri"/>
      <charset val="134"/>
      <scheme val="minor"/>
    </font>
    <font>
      <sz val="11"/>
      <color theme="1"/>
      <name val="Calibri"/>
      <family val="2"/>
      <scheme val="minor"/>
    </font>
    <font>
      <sz val="11"/>
      <color theme="1"/>
      <name val="Calibri"/>
      <family val="2"/>
      <scheme val="minor"/>
    </font>
    <font>
      <sz val="10"/>
      <name val="Arial"/>
      <family val="2"/>
    </font>
    <font>
      <sz val="8"/>
      <name val="Arial"/>
      <family val="2"/>
    </font>
    <font>
      <sz val="8"/>
      <color rgb="FF000000"/>
      <name val="Arial"/>
      <family val="2"/>
    </font>
    <font>
      <b/>
      <sz val="14"/>
      <color theme="0"/>
      <name val="Arial"/>
      <family val="2"/>
    </font>
    <font>
      <sz val="10"/>
      <color rgb="FF000000"/>
      <name val="Arial"/>
      <family val="2"/>
    </font>
    <font>
      <b/>
      <sz val="11"/>
      <name val="Arial"/>
      <family val="2"/>
    </font>
    <font>
      <b/>
      <sz val="11"/>
      <color rgb="FF000000"/>
      <name val="Arial"/>
      <family val="2"/>
    </font>
    <font>
      <b/>
      <sz val="10"/>
      <name val="Arial"/>
      <family val="2"/>
    </font>
    <font>
      <b/>
      <sz val="10"/>
      <color rgb="FF000000"/>
      <name val="Arial"/>
      <family val="2"/>
    </font>
    <font>
      <b/>
      <sz val="9"/>
      <name val="Arial"/>
      <family val="2"/>
    </font>
    <font>
      <b/>
      <sz val="9"/>
      <color rgb="FF000000"/>
      <name val="Arial"/>
      <family val="2"/>
    </font>
    <font>
      <sz val="9"/>
      <name val="Arial"/>
      <family val="2"/>
    </font>
    <font>
      <sz val="9"/>
      <color rgb="FF000000"/>
      <name val="Arial"/>
      <family val="2"/>
    </font>
    <font>
      <b/>
      <sz val="12"/>
      <name val="Arial"/>
      <family val="2"/>
    </font>
    <font>
      <b/>
      <sz val="12"/>
      <color rgb="FF000000"/>
      <name val="Arial"/>
      <family val="2"/>
    </font>
    <font>
      <sz val="9"/>
      <color rgb="FFFF0000"/>
      <name val="Arial"/>
      <family val="2"/>
    </font>
    <font>
      <i/>
      <sz val="9"/>
      <name val="Arial"/>
      <family val="2"/>
    </font>
    <font>
      <i/>
      <sz val="9"/>
      <color rgb="FF000000"/>
      <name val="Arial"/>
      <family val="2"/>
    </font>
    <font>
      <b/>
      <i/>
      <sz val="9"/>
      <name val="Arial"/>
      <family val="2"/>
    </font>
    <font>
      <sz val="8"/>
      <name val="Calibri"/>
      <family val="2"/>
    </font>
    <font>
      <sz val="11"/>
      <name val="Arial"/>
      <family val="2"/>
    </font>
    <font>
      <i/>
      <sz val="8"/>
      <name val="Arial"/>
      <family val="2"/>
    </font>
    <font>
      <sz val="10"/>
      <color rgb="FFFF0000"/>
      <name val="Arial"/>
      <family val="2"/>
    </font>
    <font>
      <b/>
      <u/>
      <sz val="9"/>
      <name val="Arial"/>
      <family val="2"/>
    </font>
    <font>
      <b/>
      <u val="double"/>
      <sz val="9"/>
      <name val="Arial"/>
      <family val="2"/>
    </font>
    <font>
      <i/>
      <sz val="9"/>
      <color rgb="FFFF0000"/>
      <name val="Arial"/>
      <family val="2"/>
    </font>
    <font>
      <b/>
      <sz val="9.5"/>
      <name val="Arial"/>
      <family val="2"/>
    </font>
    <font>
      <sz val="8.5"/>
      <name val="Arial"/>
      <family val="2"/>
    </font>
    <font>
      <sz val="11"/>
      <name val="Calibri"/>
      <family val="2"/>
      <scheme val="minor"/>
    </font>
    <font>
      <i/>
      <sz val="10"/>
      <name val="Arial"/>
      <family val="2"/>
    </font>
    <font>
      <sz val="11"/>
      <color theme="1"/>
      <name val="Arial"/>
      <family val="2"/>
    </font>
    <font>
      <b/>
      <sz val="8"/>
      <name val="Arial"/>
      <family val="2"/>
    </font>
    <font>
      <b/>
      <sz val="14"/>
      <name val="Arial"/>
      <family val="2"/>
    </font>
    <font>
      <b/>
      <sz val="14"/>
      <color rgb="FFFF0000"/>
      <name val="Arial"/>
      <family val="2"/>
    </font>
    <font>
      <sz val="36"/>
      <name val="Arial"/>
      <family val="2"/>
    </font>
    <font>
      <sz val="8"/>
      <name val="Times New Roman"/>
      <family val="1"/>
    </font>
    <font>
      <b/>
      <sz val="20"/>
      <name val="Times New Roman"/>
      <family val="1"/>
    </font>
    <font>
      <b/>
      <sz val="18"/>
      <name val="Times New Roman"/>
      <family val="1"/>
    </font>
    <font>
      <sz val="11"/>
      <color theme="1"/>
      <name val="Calibri"/>
      <family val="2"/>
      <scheme val="minor"/>
    </font>
    <font>
      <b/>
      <vertAlign val="superscript"/>
      <sz val="10"/>
      <name val="Arial"/>
      <family val="2"/>
    </font>
    <font>
      <vertAlign val="superscript"/>
      <sz val="10"/>
      <name val="Arial"/>
      <family val="2"/>
    </font>
    <font>
      <vertAlign val="superscript"/>
      <sz val="9"/>
      <name val="Arial"/>
      <family val="2"/>
    </font>
    <font>
      <b/>
      <vertAlign val="superscript"/>
      <sz val="9"/>
      <name val="Arial"/>
      <family val="2"/>
    </font>
    <font>
      <sz val="20"/>
      <color rgb="FF000000"/>
      <name val="Arial"/>
      <family val="2"/>
    </font>
    <font>
      <i/>
      <sz val="11"/>
      <color theme="1"/>
      <name val="Arial"/>
      <family val="2"/>
    </font>
    <font>
      <sz val="10"/>
      <color theme="1"/>
      <name val="Arial"/>
      <family val="2"/>
    </font>
    <font>
      <sz val="11"/>
      <color rgb="FF000000"/>
      <name val="Arial"/>
      <family val="2"/>
    </font>
    <font>
      <u/>
      <sz val="11"/>
      <color theme="10"/>
      <name val="Calibri"/>
      <family val="2"/>
      <scheme val="minor"/>
    </font>
    <font>
      <b/>
      <sz val="11"/>
      <color theme="10"/>
      <name val="Arial"/>
      <family val="2"/>
    </font>
    <font>
      <i/>
      <sz val="10"/>
      <color rgb="FF000000"/>
      <name val="Arial"/>
      <family val="2"/>
    </font>
    <font>
      <i/>
      <sz val="8"/>
      <color rgb="FF000000"/>
      <name val="Arial"/>
      <family val="2"/>
    </font>
    <font>
      <sz val="80"/>
      <color theme="7"/>
      <name val="Arial Bold"/>
      <charset val="134"/>
    </font>
    <font>
      <b/>
      <sz val="48"/>
      <color theme="7"/>
      <name val="Arial"/>
      <family val="2"/>
    </font>
  </fonts>
  <fills count="1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4" tint="0.79982909634693444"/>
        <bgColor indexed="64"/>
      </patternFill>
    </fill>
    <fill>
      <patternFill patternType="solid">
        <fgColor indexed="9"/>
        <bgColor indexed="64"/>
      </patternFill>
    </fill>
    <fill>
      <patternFill patternType="solid">
        <fgColor theme="4" tint="0.79989013336588644"/>
        <bgColor indexed="64"/>
      </patternFill>
    </fill>
    <fill>
      <patternFill patternType="solid">
        <fgColor rgb="FF00B050"/>
        <bgColor indexed="64"/>
      </patternFill>
    </fill>
    <fill>
      <patternFill patternType="solid">
        <fgColor rgb="FFFFFFFF"/>
        <bgColor rgb="FF000000"/>
      </patternFill>
    </fill>
    <fill>
      <patternFill patternType="solid">
        <fgColor rgb="FFFF0000"/>
        <bgColor indexed="64"/>
      </patternFill>
    </fill>
    <fill>
      <patternFill patternType="solid">
        <fgColor theme="9" tint="-0.249977111117893"/>
        <bgColor indexed="64"/>
      </patternFill>
    </fill>
    <fill>
      <patternFill patternType="solid">
        <fgColor theme="4" tint="0.79992065187536243"/>
        <bgColor indexed="64"/>
      </patternFill>
    </fill>
    <fill>
      <patternFill patternType="solid">
        <fgColor theme="7" tint="-0.249977111117893"/>
        <bgColor indexed="64"/>
      </patternFill>
    </fill>
    <fill>
      <patternFill patternType="solid">
        <fgColor theme="4"/>
        <bgColor indexed="64"/>
      </patternFill>
    </fill>
    <fill>
      <patternFill patternType="solid">
        <fgColor theme="5" tint="0.59999389629810485"/>
        <bgColor indexed="64"/>
      </patternFill>
    </fill>
    <fill>
      <patternFill patternType="solid">
        <fgColor theme="8" tint="-0.499984740745262"/>
        <bgColor indexed="64"/>
      </patternFill>
    </fill>
    <fill>
      <patternFill patternType="solid">
        <fgColor theme="8" tint="0.59999389629810485"/>
        <bgColor indexed="64"/>
      </patternFill>
    </fill>
  </fills>
  <borders count="22">
    <border>
      <left/>
      <right/>
      <top/>
      <bottom/>
      <diagonal/>
    </border>
    <border>
      <left style="thin">
        <color theme="4"/>
      </left>
      <right style="thin">
        <color theme="4"/>
      </right>
      <top style="thin">
        <color theme="4"/>
      </top>
      <bottom style="thin">
        <color theme="4"/>
      </bottom>
      <diagonal/>
    </border>
    <border>
      <left style="thin">
        <color rgb="FF4472C4"/>
      </left>
      <right style="thin">
        <color rgb="FF4472C4"/>
      </right>
      <top style="thin">
        <color rgb="FF4472C4"/>
      </top>
      <bottom style="thin">
        <color rgb="FF4472C4"/>
      </bottom>
      <diagonal/>
    </border>
    <border>
      <left style="thin">
        <color rgb="FF4472C4"/>
      </left>
      <right style="thin">
        <color rgb="FF4472C4"/>
      </right>
      <top/>
      <bottom style="thin">
        <color rgb="FF4472C4"/>
      </bottom>
      <diagonal/>
    </border>
    <border>
      <left/>
      <right/>
      <top/>
      <bottom style="thin">
        <color theme="4"/>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right style="thin">
        <color theme="4"/>
      </right>
      <top style="thin">
        <color theme="4"/>
      </top>
      <bottom/>
      <diagonal/>
    </border>
    <border>
      <left/>
      <right style="thin">
        <color theme="4"/>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top style="thin">
        <color theme="4"/>
      </top>
      <bottom style="thin">
        <color theme="4"/>
      </bottom>
      <diagonal/>
    </border>
    <border>
      <left style="thin">
        <color theme="4"/>
      </left>
      <right/>
      <top/>
      <bottom/>
      <diagonal/>
    </border>
    <border>
      <left/>
      <right style="thin">
        <color theme="4"/>
      </right>
      <top/>
      <bottom/>
      <diagonal/>
    </border>
    <border>
      <left/>
      <right style="thin">
        <color theme="4"/>
      </right>
      <top/>
      <bottom style="thin">
        <color theme="4"/>
      </bottom>
      <diagonal/>
    </border>
    <border>
      <left/>
      <right style="thin">
        <color rgb="FF000000"/>
      </right>
      <top style="thin">
        <color theme="4"/>
      </top>
      <bottom style="thin">
        <color theme="4"/>
      </bottom>
      <diagonal/>
    </border>
    <border>
      <left style="thin">
        <color rgb="FF000000"/>
      </left>
      <right/>
      <top style="thin">
        <color theme="4"/>
      </top>
      <bottom style="thin">
        <color theme="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rgb="FF000000"/>
      </top>
      <bottom style="thin">
        <color rgb="FF000000"/>
      </bottom>
      <diagonal/>
    </border>
    <border>
      <left/>
      <right/>
      <top style="thin">
        <color rgb="FF000000"/>
      </top>
      <bottom/>
      <diagonal/>
    </border>
  </borders>
  <cellStyleXfs count="13">
    <xf numFmtId="0" fontId="0" fillId="0" borderId="0"/>
    <xf numFmtId="43" fontId="41" fillId="0" borderId="0" applyFont="0" applyFill="0" applyBorder="0" applyAlignment="0" applyProtection="0"/>
    <xf numFmtId="9" fontId="41"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9" fontId="3" fillId="0" borderId="0" applyFont="0" applyFill="0" applyBorder="0" applyAlignment="0" applyProtection="0"/>
    <xf numFmtId="9" fontId="41" fillId="0" borderId="0" applyFont="0" applyFill="0" applyBorder="0" applyAlignment="0" applyProtection="0"/>
    <xf numFmtId="0" fontId="50"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cellStyleXfs>
  <cellXfs count="625">
    <xf numFmtId="0" fontId="0" fillId="0" borderId="0" xfId="0"/>
    <xf numFmtId="0" fontId="3" fillId="2" borderId="0" xfId="0" applyFont="1" applyFill="1"/>
    <xf numFmtId="0" fontId="4" fillId="2" borderId="0" xfId="0" applyFont="1" applyFill="1"/>
    <xf numFmtId="0" fontId="4" fillId="0" borderId="0" xfId="0" applyFont="1"/>
    <xf numFmtId="0" fontId="5" fillId="0" borderId="0" xfId="0" applyFont="1"/>
    <xf numFmtId="0" fontId="6" fillId="0" borderId="0" xfId="0" applyFont="1" applyAlignment="1">
      <alignment vertical="center"/>
    </xf>
    <xf numFmtId="0" fontId="6" fillId="0" borderId="0" xfId="0" applyFont="1" applyAlignment="1">
      <alignment vertical="center" wrapText="1"/>
    </xf>
    <xf numFmtId="0" fontId="3" fillId="0" borderId="0" xfId="0" applyFont="1"/>
    <xf numFmtId="0" fontId="7"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165" fontId="12" fillId="4" borderId="1" xfId="3" applyNumberFormat="1" applyFont="1" applyFill="1" applyBorder="1" applyAlignment="1">
      <alignment vertical="center"/>
    </xf>
    <xf numFmtId="165" fontId="12" fillId="4" borderId="1" xfId="3" applyNumberFormat="1" applyFont="1" applyFill="1" applyBorder="1" applyAlignment="1">
      <alignment horizontal="center" vertical="center" wrapText="1"/>
    </xf>
    <xf numFmtId="165" fontId="13" fillId="4" borderId="1" xfId="3" applyNumberFormat="1" applyFont="1" applyFill="1" applyBorder="1" applyAlignment="1">
      <alignment horizontal="center" vertical="center" wrapText="1"/>
    </xf>
    <xf numFmtId="166" fontId="14" fillId="5" borderId="1" xfId="0" applyNumberFormat="1" applyFont="1" applyFill="1" applyBorder="1" applyAlignment="1">
      <alignment vertical="center"/>
    </xf>
    <xf numFmtId="165" fontId="14" fillId="0" borderId="1" xfId="3" applyNumberFormat="1" applyFont="1" applyBorder="1"/>
    <xf numFmtId="165" fontId="14" fillId="0" borderId="1" xfId="3" applyNumberFormat="1" applyFont="1" applyFill="1" applyBorder="1"/>
    <xf numFmtId="165" fontId="15" fillId="0" borderId="1" xfId="3" applyNumberFormat="1" applyFont="1" applyFill="1" applyBorder="1"/>
    <xf numFmtId="165" fontId="15" fillId="0" borderId="1" xfId="3" applyNumberFormat="1" applyFont="1" applyBorder="1"/>
    <xf numFmtId="165" fontId="14" fillId="0" borderId="1" xfId="3" applyNumberFormat="1" applyFont="1" applyBorder="1" applyAlignment="1">
      <alignment vertical="center"/>
    </xf>
    <xf numFmtId="165" fontId="14" fillId="0" borderId="1" xfId="3" applyNumberFormat="1" applyFont="1" applyFill="1" applyBorder="1" applyAlignment="1">
      <alignment vertical="center"/>
    </xf>
    <xf numFmtId="165" fontId="15" fillId="0" borderId="1" xfId="3" applyNumberFormat="1" applyFont="1" applyFill="1" applyBorder="1" applyAlignment="1">
      <alignment vertical="center"/>
    </xf>
    <xf numFmtId="165" fontId="15" fillId="0" borderId="1" xfId="3" applyNumberFormat="1" applyFont="1" applyBorder="1" applyAlignment="1">
      <alignment vertical="center"/>
    </xf>
    <xf numFmtId="166" fontId="14" fillId="5" borderId="0" xfId="0" applyNumberFormat="1" applyFont="1" applyFill="1" applyAlignment="1">
      <alignment vertical="center"/>
    </xf>
    <xf numFmtId="165" fontId="14" fillId="0" borderId="0" xfId="3" applyNumberFormat="1" applyFont="1" applyFill="1" applyBorder="1" applyAlignment="1">
      <alignment vertical="center"/>
    </xf>
    <xf numFmtId="165" fontId="15" fillId="0" borderId="0" xfId="3" applyNumberFormat="1" applyFont="1" applyFill="1" applyBorder="1" applyAlignment="1">
      <alignment vertical="center"/>
    </xf>
    <xf numFmtId="10" fontId="14" fillId="2" borderId="0" xfId="7" applyNumberFormat="1" applyFont="1" applyFill="1" applyAlignment="1">
      <alignment vertical="center"/>
    </xf>
    <xf numFmtId="0" fontId="14" fillId="2" borderId="1" xfId="0" applyFont="1" applyFill="1" applyBorder="1" applyAlignment="1">
      <alignment vertical="center"/>
    </xf>
    <xf numFmtId="165" fontId="14" fillId="2" borderId="1" xfId="3" applyNumberFormat="1" applyFont="1" applyFill="1" applyBorder="1" applyAlignment="1">
      <alignment vertical="center"/>
    </xf>
    <xf numFmtId="37" fontId="14" fillId="2" borderId="1" xfId="3" applyNumberFormat="1" applyFont="1" applyFill="1" applyBorder="1" applyAlignment="1">
      <alignment vertical="center"/>
    </xf>
    <xf numFmtId="37" fontId="15" fillId="2" borderId="1" xfId="3" applyNumberFormat="1" applyFont="1" applyFill="1" applyBorder="1" applyAlignment="1">
      <alignment vertical="center"/>
    </xf>
    <xf numFmtId="164" fontId="14" fillId="2" borderId="0" xfId="3" applyFont="1" applyFill="1" applyAlignment="1">
      <alignment vertical="center"/>
    </xf>
    <xf numFmtId="166" fontId="12" fillId="5" borderId="0" xfId="0" applyNumberFormat="1" applyFont="1" applyFill="1" applyAlignment="1">
      <alignment vertical="center" wrapText="1"/>
    </xf>
    <xf numFmtId="37" fontId="14" fillId="0" borderId="0" xfId="0" applyNumberFormat="1" applyFont="1" applyAlignment="1">
      <alignment vertical="center" wrapText="1"/>
    </xf>
    <xf numFmtId="37" fontId="14" fillId="5" borderId="0" xfId="0" applyNumberFormat="1" applyFont="1" applyFill="1" applyAlignment="1">
      <alignment vertical="center" wrapText="1"/>
    </xf>
    <xf numFmtId="37" fontId="15" fillId="5" borderId="0" xfId="0" applyNumberFormat="1" applyFont="1" applyFill="1" applyAlignment="1">
      <alignment vertical="center" wrapText="1"/>
    </xf>
    <xf numFmtId="0" fontId="10" fillId="2" borderId="0" xfId="0" applyFont="1" applyFill="1" applyAlignment="1">
      <alignment vertical="center" wrapText="1"/>
    </xf>
    <xf numFmtId="37" fontId="3" fillId="2" borderId="0" xfId="0" applyNumberFormat="1" applyFont="1" applyFill="1" applyAlignment="1">
      <alignment vertical="center" wrapText="1"/>
    </xf>
    <xf numFmtId="37" fontId="7" fillId="2" borderId="0" xfId="0" applyNumberFormat="1" applyFont="1" applyFill="1" applyAlignment="1">
      <alignment vertical="center" wrapText="1"/>
    </xf>
    <xf numFmtId="0" fontId="7" fillId="2" borderId="0" xfId="0" applyFont="1" applyFill="1"/>
    <xf numFmtId="0" fontId="16" fillId="0" borderId="0" xfId="0" applyFont="1" applyAlignment="1">
      <alignment vertical="top" wrapText="1"/>
    </xf>
    <xf numFmtId="0" fontId="16" fillId="2" borderId="0" xfId="0" applyFont="1" applyFill="1" applyAlignment="1">
      <alignment vertical="top" wrapText="1"/>
    </xf>
    <xf numFmtId="0" fontId="17" fillId="2" borderId="0" xfId="0" applyFont="1" applyFill="1" applyAlignment="1">
      <alignment vertical="top" wrapText="1"/>
    </xf>
    <xf numFmtId="165" fontId="18" fillId="0" borderId="1" xfId="3" applyNumberFormat="1" applyFont="1" applyBorder="1" applyAlignment="1">
      <alignment vertical="center"/>
    </xf>
    <xf numFmtId="165" fontId="12" fillId="6" borderId="1" xfId="3" applyNumberFormat="1" applyFont="1" applyFill="1" applyBorder="1" applyAlignment="1">
      <alignment vertical="center"/>
    </xf>
    <xf numFmtId="165" fontId="13" fillId="6" borderId="1" xfId="3" applyNumberFormat="1" applyFont="1" applyFill="1" applyBorder="1" applyAlignment="1">
      <alignment vertical="center"/>
    </xf>
    <xf numFmtId="165" fontId="14" fillId="5" borderId="1" xfId="3" applyNumberFormat="1" applyFont="1" applyFill="1" applyBorder="1" applyAlignment="1">
      <alignment vertical="center"/>
    </xf>
    <xf numFmtId="165" fontId="14" fillId="5" borderId="0" xfId="3" applyNumberFormat="1" applyFont="1" applyFill="1" applyBorder="1" applyAlignment="1">
      <alignment vertical="center"/>
    </xf>
    <xf numFmtId="165" fontId="15" fillId="5" borderId="0" xfId="3" applyNumberFormat="1" applyFont="1" applyFill="1" applyBorder="1" applyAlignment="1">
      <alignment vertical="center"/>
    </xf>
    <xf numFmtId="167" fontId="12" fillId="6" borderId="1" xfId="3" applyNumberFormat="1" applyFont="1" applyFill="1" applyBorder="1" applyAlignment="1">
      <alignment vertical="center"/>
    </xf>
    <xf numFmtId="167" fontId="12" fillId="4" borderId="1" xfId="3" applyNumberFormat="1" applyFont="1" applyFill="1" applyBorder="1" applyAlignment="1">
      <alignment vertical="center"/>
    </xf>
    <xf numFmtId="167" fontId="13" fillId="4" borderId="1" xfId="3" applyNumberFormat="1" applyFont="1" applyFill="1" applyBorder="1" applyAlignment="1">
      <alignment vertical="center"/>
    </xf>
    <xf numFmtId="165" fontId="19" fillId="5" borderId="1" xfId="3" applyNumberFormat="1" applyFont="1" applyFill="1" applyBorder="1" applyAlignment="1">
      <alignment vertical="center"/>
    </xf>
    <xf numFmtId="167" fontId="19" fillId="0" borderId="1" xfId="3" applyNumberFormat="1" applyFont="1" applyFill="1" applyBorder="1" applyAlignment="1">
      <alignment vertical="center"/>
    </xf>
    <xf numFmtId="167" fontId="19" fillId="2" borderId="1" xfId="3" applyNumberFormat="1" applyFont="1" applyFill="1" applyBorder="1" applyAlignment="1">
      <alignment vertical="center"/>
    </xf>
    <xf numFmtId="167" fontId="20" fillId="2" borderId="1" xfId="3" applyNumberFormat="1" applyFont="1" applyFill="1" applyBorder="1" applyAlignment="1">
      <alignment vertical="center"/>
    </xf>
    <xf numFmtId="167" fontId="19" fillId="0" borderId="1" xfId="3" applyNumberFormat="1" applyFont="1" applyFill="1" applyBorder="1" applyAlignment="1">
      <alignment horizontal="right" vertical="center"/>
    </xf>
    <xf numFmtId="167" fontId="20" fillId="0" borderId="1" xfId="3" applyNumberFormat="1" applyFont="1" applyFill="1" applyBorder="1" applyAlignment="1">
      <alignment horizontal="right" vertical="center"/>
    </xf>
    <xf numFmtId="165" fontId="12" fillId="5" borderId="1" xfId="3" applyNumberFormat="1" applyFont="1" applyFill="1" applyBorder="1" applyAlignment="1">
      <alignment vertical="center"/>
    </xf>
    <xf numFmtId="167" fontId="14" fillId="0" borderId="1" xfId="3" applyNumberFormat="1" applyFont="1" applyFill="1" applyBorder="1" applyAlignment="1">
      <alignment vertical="center"/>
    </xf>
    <xf numFmtId="167" fontId="15" fillId="5" borderId="1" xfId="3" applyNumberFormat="1" applyFont="1" applyFill="1" applyBorder="1" applyAlignment="1">
      <alignment horizontal="right" vertical="center"/>
    </xf>
    <xf numFmtId="165" fontId="12" fillId="5" borderId="0" xfId="3" applyNumberFormat="1" applyFont="1" applyFill="1" applyBorder="1" applyAlignment="1">
      <alignment vertical="center"/>
    </xf>
    <xf numFmtId="0" fontId="6" fillId="7" borderId="0" xfId="0" applyFont="1" applyFill="1" applyAlignment="1">
      <alignment vertical="center"/>
    </xf>
    <xf numFmtId="0" fontId="16" fillId="0" borderId="0" xfId="0" applyFont="1" applyAlignment="1">
      <alignment wrapText="1"/>
    </xf>
    <xf numFmtId="0" fontId="17" fillId="0" borderId="0" xfId="0" applyFont="1" applyAlignment="1">
      <alignment wrapText="1"/>
    </xf>
    <xf numFmtId="0" fontId="11" fillId="5" borderId="1" xfId="0" applyFont="1" applyFill="1" applyBorder="1" applyAlignment="1">
      <alignment horizontal="center" vertical="center"/>
    </xf>
    <xf numFmtId="0" fontId="16" fillId="8" borderId="0" xfId="0" applyFont="1" applyFill="1"/>
    <xf numFmtId="165" fontId="15" fillId="8" borderId="2" xfId="0" applyNumberFormat="1" applyFont="1" applyFill="1" applyBorder="1"/>
    <xf numFmtId="165" fontId="15" fillId="8" borderId="3" xfId="0" applyNumberFormat="1" applyFont="1" applyFill="1" applyBorder="1"/>
    <xf numFmtId="165" fontId="12" fillId="5" borderId="1" xfId="3" applyNumberFormat="1" applyFont="1" applyFill="1" applyBorder="1" applyAlignment="1">
      <alignment vertical="top"/>
    </xf>
    <xf numFmtId="165" fontId="15" fillId="5" borderId="1" xfId="3" applyNumberFormat="1" applyFont="1" applyFill="1" applyBorder="1" applyAlignment="1">
      <alignment vertical="center"/>
    </xf>
    <xf numFmtId="167" fontId="21" fillId="5" borderId="1" xfId="3" applyNumberFormat="1" applyFont="1" applyFill="1" applyBorder="1" applyAlignment="1">
      <alignment horizontal="left" vertical="top" indent="2"/>
    </xf>
    <xf numFmtId="165" fontId="19" fillId="0" borderId="1" xfId="3" applyNumberFormat="1" applyFont="1" applyFill="1" applyBorder="1" applyAlignment="1">
      <alignment vertical="center"/>
    </xf>
    <xf numFmtId="0" fontId="20" fillId="0" borderId="3" xfId="0" applyFont="1" applyBorder="1"/>
    <xf numFmtId="0" fontId="15" fillId="8" borderId="0" xfId="0" applyFont="1" applyFill="1"/>
    <xf numFmtId="167" fontId="14" fillId="5" borderId="1" xfId="3" applyNumberFormat="1" applyFont="1" applyFill="1" applyBorder="1" applyAlignment="1">
      <alignment vertical="center"/>
    </xf>
    <xf numFmtId="0" fontId="15" fillId="8" borderId="2" xfId="0" applyFont="1" applyFill="1" applyBorder="1"/>
    <xf numFmtId="166" fontId="19" fillId="5" borderId="1" xfId="0" applyNumberFormat="1" applyFont="1" applyFill="1" applyBorder="1" applyAlignment="1">
      <alignment vertical="center"/>
    </xf>
    <xf numFmtId="167" fontId="19" fillId="5" borderId="1" xfId="3" applyNumberFormat="1" applyFont="1" applyFill="1" applyBorder="1" applyAlignment="1">
      <alignment vertical="center"/>
    </xf>
    <xf numFmtId="0" fontId="20" fillId="8" borderId="3" xfId="0" applyFont="1" applyFill="1" applyBorder="1"/>
    <xf numFmtId="0" fontId="15" fillId="8" borderId="3" xfId="0" applyFont="1" applyFill="1" applyBorder="1"/>
    <xf numFmtId="3" fontId="15" fillId="0" borderId="3" xfId="0" applyNumberFormat="1" applyFont="1" applyBorder="1"/>
    <xf numFmtId="165" fontId="21" fillId="5" borderId="1" xfId="3" applyNumberFormat="1" applyFont="1" applyFill="1" applyBorder="1" applyAlignment="1">
      <alignment vertical="center"/>
    </xf>
    <xf numFmtId="3" fontId="20" fillId="0" borderId="3" xfId="0" applyNumberFormat="1" applyFont="1" applyBorder="1"/>
    <xf numFmtId="0" fontId="5" fillId="2" borderId="0" xfId="0" applyFont="1" applyFill="1"/>
    <xf numFmtId="0" fontId="17" fillId="0" borderId="0" xfId="0" applyFont="1" applyAlignment="1">
      <alignment vertical="top" wrapText="1"/>
    </xf>
    <xf numFmtId="0" fontId="10" fillId="5" borderId="1" xfId="0" applyFont="1" applyFill="1" applyBorder="1" applyAlignment="1">
      <alignment horizontal="center" vertical="center"/>
    </xf>
    <xf numFmtId="0" fontId="10" fillId="0" borderId="1" xfId="0" applyFont="1" applyBorder="1" applyAlignment="1">
      <alignment horizontal="center" vertical="top"/>
    </xf>
    <xf numFmtId="165" fontId="14" fillId="0" borderId="1" xfId="3" applyNumberFormat="1" applyFont="1" applyFill="1" applyBorder="1" applyAlignment="1">
      <alignment horizontal="center" vertical="center"/>
    </xf>
    <xf numFmtId="167" fontId="14" fillId="0" borderId="1" xfId="3" applyNumberFormat="1" applyFont="1" applyFill="1" applyBorder="1" applyAlignment="1">
      <alignment horizontal="center" vertical="center"/>
    </xf>
    <xf numFmtId="165" fontId="15" fillId="0" borderId="1" xfId="3" applyNumberFormat="1" applyFont="1" applyFill="1" applyBorder="1" applyAlignment="1">
      <alignment horizontal="center" vertical="center"/>
    </xf>
    <xf numFmtId="0" fontId="14" fillId="0" borderId="0" xfId="0" applyFont="1"/>
    <xf numFmtId="165" fontId="19" fillId="5" borderId="0" xfId="3" applyNumberFormat="1" applyFont="1" applyFill="1" applyBorder="1" applyAlignment="1">
      <alignment vertical="center"/>
    </xf>
    <xf numFmtId="165" fontId="20" fillId="5" borderId="0" xfId="3" applyNumberFormat="1" applyFont="1" applyFill="1" applyBorder="1" applyAlignment="1">
      <alignment vertical="center"/>
    </xf>
    <xf numFmtId="0" fontId="14" fillId="0" borderId="1" xfId="0" applyFont="1" applyBorder="1" applyAlignment="1">
      <alignment horizontal="right" vertical="center"/>
    </xf>
    <xf numFmtId="167" fontId="15" fillId="5" borderId="1" xfId="3" applyNumberFormat="1" applyFont="1" applyFill="1" applyBorder="1" applyAlignment="1">
      <alignment vertical="center"/>
    </xf>
    <xf numFmtId="167" fontId="14" fillId="5" borderId="1" xfId="3" applyNumberFormat="1" applyFont="1" applyFill="1" applyBorder="1" applyAlignment="1">
      <alignment horizontal="center" vertical="center"/>
    </xf>
    <xf numFmtId="167" fontId="15" fillId="5" borderId="1" xfId="3" applyNumberFormat="1" applyFont="1" applyFill="1" applyBorder="1" applyAlignment="1">
      <alignment horizontal="center" vertical="center"/>
    </xf>
    <xf numFmtId="165" fontId="12" fillId="5" borderId="1" xfId="3" applyNumberFormat="1" applyFont="1" applyFill="1" applyBorder="1" applyAlignment="1">
      <alignment horizontal="left" vertical="center" indent="1"/>
    </xf>
    <xf numFmtId="167" fontId="19" fillId="0" borderId="1" xfId="3" applyNumberFormat="1" applyFont="1" applyFill="1" applyBorder="1" applyAlignment="1">
      <alignment horizontal="center" vertical="center"/>
    </xf>
    <xf numFmtId="167" fontId="19" fillId="5" borderId="1" xfId="3" applyNumberFormat="1" applyFont="1" applyFill="1" applyBorder="1" applyAlignment="1">
      <alignment horizontal="center" vertical="center"/>
    </xf>
    <xf numFmtId="167" fontId="20" fillId="5" borderId="1" xfId="3" applyNumberFormat="1" applyFont="1" applyFill="1" applyBorder="1" applyAlignment="1">
      <alignment horizontal="center" vertical="center"/>
    </xf>
    <xf numFmtId="165" fontId="19" fillId="5" borderId="1" xfId="3" applyNumberFormat="1" applyFont="1" applyFill="1" applyBorder="1" applyAlignment="1">
      <alignment horizontal="left" vertical="center" indent="3"/>
    </xf>
    <xf numFmtId="166" fontId="4" fillId="2" borderId="0" xfId="0" applyNumberFormat="1" applyFont="1" applyFill="1" applyAlignment="1">
      <alignment vertical="center" wrapText="1"/>
    </xf>
    <xf numFmtId="165" fontId="4" fillId="5" borderId="0" xfId="3" applyNumberFormat="1" applyFont="1" applyFill="1" applyBorder="1" applyAlignment="1">
      <alignment vertical="center"/>
    </xf>
    <xf numFmtId="165" fontId="5" fillId="5" borderId="0" xfId="3" applyNumberFormat="1" applyFont="1" applyFill="1" applyBorder="1" applyAlignment="1">
      <alignment vertical="center"/>
    </xf>
    <xf numFmtId="0" fontId="22" fillId="0" borderId="0" xfId="0" applyFont="1"/>
    <xf numFmtId="0" fontId="4" fillId="0" borderId="0" xfId="0" applyFont="1" applyAlignment="1">
      <alignment wrapText="1"/>
    </xf>
    <xf numFmtId="0" fontId="16" fillId="0" borderId="0" xfId="0" applyFont="1"/>
    <xf numFmtId="0" fontId="4" fillId="8" borderId="0" xfId="0" applyFont="1" applyFill="1"/>
    <xf numFmtId="0" fontId="16" fillId="8" borderId="0" xfId="0" applyFont="1" applyFill="1" applyAlignment="1">
      <alignment wrapText="1"/>
    </xf>
    <xf numFmtId="4" fontId="4" fillId="0" borderId="0" xfId="0" applyNumberFormat="1" applyFont="1"/>
    <xf numFmtId="0" fontId="23" fillId="0" borderId="0" xfId="0" applyFont="1"/>
    <xf numFmtId="10" fontId="4" fillId="0" borderId="0" xfId="0" applyNumberFormat="1" applyFont="1"/>
    <xf numFmtId="0" fontId="24" fillId="2" borderId="0" xfId="0" applyFont="1" applyFill="1"/>
    <xf numFmtId="0" fontId="6" fillId="10" borderId="0" xfId="0" applyFont="1" applyFill="1" applyAlignment="1">
      <alignment vertical="center" wrapText="1"/>
    </xf>
    <xf numFmtId="0" fontId="8" fillId="2" borderId="0" xfId="0" applyFont="1" applyFill="1" applyAlignment="1">
      <alignment wrapText="1"/>
    </xf>
    <xf numFmtId="0" fontId="10" fillId="2" borderId="0" xfId="0" applyFont="1" applyFill="1" applyAlignment="1">
      <alignment horizontal="center" vertical="top"/>
    </xf>
    <xf numFmtId="0" fontId="10" fillId="2" borderId="0" xfId="0" applyFont="1" applyFill="1" applyAlignment="1">
      <alignment horizontal="center" vertical="center"/>
    </xf>
    <xf numFmtId="0" fontId="3" fillId="2" borderId="0" xfId="0" applyFont="1" applyFill="1" applyAlignment="1">
      <alignment vertical="center"/>
    </xf>
    <xf numFmtId="0" fontId="10" fillId="11" borderId="1" xfId="0" applyFont="1" applyFill="1" applyBorder="1" applyAlignment="1">
      <alignment vertical="center"/>
    </xf>
    <xf numFmtId="39" fontId="14" fillId="11" borderId="1" xfId="0" applyNumberFormat="1" applyFont="1" applyFill="1" applyBorder="1" applyAlignment="1">
      <alignment vertical="center"/>
    </xf>
    <xf numFmtId="165" fontId="26" fillId="2" borderId="0" xfId="3" applyNumberFormat="1" applyFont="1" applyFill="1" applyAlignment="1">
      <alignment vertical="center" wrapText="1"/>
    </xf>
    <xf numFmtId="0" fontId="12" fillId="2" borderId="1" xfId="0" applyFont="1" applyFill="1" applyBorder="1" applyAlignment="1">
      <alignment vertical="center"/>
    </xf>
    <xf numFmtId="167" fontId="14" fillId="2" borderId="1" xfId="3" applyNumberFormat="1" applyFont="1" applyFill="1" applyBorder="1" applyAlignment="1">
      <alignment vertical="center"/>
    </xf>
    <xf numFmtId="165" fontId="14" fillId="2" borderId="0" xfId="3" applyNumberFormat="1" applyFont="1" applyFill="1" applyAlignment="1">
      <alignment vertical="center"/>
    </xf>
    <xf numFmtId="165" fontId="27" fillId="2" borderId="0" xfId="3" applyNumberFormat="1" applyFont="1" applyFill="1" applyAlignment="1">
      <alignment vertical="center" wrapText="1"/>
    </xf>
    <xf numFmtId="37" fontId="14" fillId="2" borderId="1" xfId="0" applyNumberFormat="1" applyFont="1" applyFill="1" applyBorder="1" applyAlignment="1">
      <alignment vertical="center"/>
    </xf>
    <xf numFmtId="0" fontId="10" fillId="11" borderId="1" xfId="0" applyFont="1" applyFill="1" applyBorder="1" applyAlignment="1">
      <alignment vertical="center" wrapText="1"/>
    </xf>
    <xf numFmtId="37" fontId="14" fillId="11" borderId="1" xfId="0" applyNumberFormat="1" applyFont="1" applyFill="1" applyBorder="1" applyAlignment="1">
      <alignment horizontal="center" vertical="center"/>
    </xf>
    <xf numFmtId="37" fontId="14" fillId="11" borderId="1" xfId="0" applyNumberFormat="1" applyFont="1" applyFill="1" applyBorder="1" applyAlignment="1">
      <alignment vertical="center"/>
    </xf>
    <xf numFmtId="165" fontId="12" fillId="2" borderId="0" xfId="3" applyNumberFormat="1" applyFont="1" applyFill="1" applyAlignment="1">
      <alignment vertical="justify" wrapText="1"/>
    </xf>
    <xf numFmtId="165" fontId="12" fillId="2" borderId="0" xfId="3" applyNumberFormat="1" applyFont="1" applyFill="1" applyAlignment="1">
      <alignment vertical="center"/>
    </xf>
    <xf numFmtId="165" fontId="21" fillId="2" borderId="0" xfId="3" applyNumberFormat="1" applyFont="1" applyFill="1" applyAlignment="1">
      <alignment vertical="center"/>
    </xf>
    <xf numFmtId="0" fontId="19" fillId="2" borderId="1" xfId="0" applyFont="1" applyFill="1" applyBorder="1" applyAlignment="1">
      <alignment vertical="center"/>
    </xf>
    <xf numFmtId="37" fontId="19" fillId="2" borderId="1" xfId="0" applyNumberFormat="1" applyFont="1" applyFill="1" applyBorder="1" applyAlignment="1">
      <alignment vertical="center"/>
    </xf>
    <xf numFmtId="165" fontId="14" fillId="11" borderId="1" xfId="3" applyNumberFormat="1" applyFont="1" applyFill="1" applyBorder="1" applyAlignment="1">
      <alignment horizontal="right" vertical="center"/>
    </xf>
    <xf numFmtId="165" fontId="14" fillId="11" borderId="1" xfId="3" applyNumberFormat="1" applyFont="1" applyFill="1" applyBorder="1" applyAlignment="1">
      <alignment vertical="center"/>
    </xf>
    <xf numFmtId="0" fontId="10" fillId="0" borderId="0" xfId="0" applyFont="1" applyAlignment="1">
      <alignment vertical="center"/>
    </xf>
    <xf numFmtId="165" fontId="14" fillId="0" borderId="0" xfId="3" applyNumberFormat="1" applyFont="1" applyFill="1" applyBorder="1" applyAlignment="1">
      <alignment horizontal="right" vertical="center"/>
    </xf>
    <xf numFmtId="0" fontId="10" fillId="0" borderId="0" xfId="0" applyFont="1" applyAlignment="1">
      <alignment horizontal="center" vertical="center" wrapText="1"/>
    </xf>
    <xf numFmtId="0" fontId="10" fillId="11" borderId="1" xfId="0" applyFont="1" applyFill="1" applyBorder="1" applyAlignment="1">
      <alignment horizontal="left" vertical="center"/>
    </xf>
    <xf numFmtId="166" fontId="12" fillId="11" borderId="1" xfId="0" applyNumberFormat="1" applyFont="1" applyFill="1" applyBorder="1" applyAlignment="1">
      <alignment horizontal="right" vertical="center"/>
    </xf>
    <xf numFmtId="166" fontId="14" fillId="0" borderId="1" xfId="0" applyNumberFormat="1" applyFont="1" applyBorder="1" applyAlignment="1">
      <alignment vertical="center"/>
    </xf>
    <xf numFmtId="164" fontId="14" fillId="0" borderId="1" xfId="3" applyFont="1" applyFill="1" applyBorder="1" applyAlignment="1">
      <alignment vertical="center"/>
    </xf>
    <xf numFmtId="0" fontId="4" fillId="2" borderId="1" xfId="0" applyFont="1" applyFill="1" applyBorder="1"/>
    <xf numFmtId="165" fontId="12" fillId="11" borderId="1" xfId="3" applyNumberFormat="1" applyFont="1" applyFill="1" applyBorder="1" applyAlignment="1">
      <alignment horizontal="center" vertical="center"/>
    </xf>
    <xf numFmtId="0" fontId="10" fillId="11" borderId="1" xfId="0" applyFont="1" applyFill="1" applyBorder="1" applyAlignment="1">
      <alignment horizontal="left" vertical="center" wrapText="1"/>
    </xf>
    <xf numFmtId="43" fontId="12" fillId="11" borderId="1" xfId="1" applyFont="1" applyFill="1" applyBorder="1" applyAlignment="1">
      <alignment horizontal="center" vertical="center"/>
    </xf>
    <xf numFmtId="43" fontId="14" fillId="0" borderId="1" xfId="1" applyFont="1" applyBorder="1" applyAlignment="1">
      <alignment vertical="center"/>
    </xf>
    <xf numFmtId="43" fontId="4" fillId="2" borderId="0" xfId="1" applyFont="1" applyFill="1"/>
    <xf numFmtId="165" fontId="19" fillId="2" borderId="1" xfId="3" applyNumberFormat="1" applyFont="1" applyFill="1" applyBorder="1" applyAlignment="1">
      <alignment vertical="center"/>
    </xf>
    <xf numFmtId="37" fontId="19" fillId="2" borderId="1" xfId="3" applyNumberFormat="1" applyFont="1" applyFill="1" applyBorder="1" applyAlignment="1">
      <alignment vertical="center"/>
    </xf>
    <xf numFmtId="166" fontId="14" fillId="11" borderId="1" xfId="0" applyNumberFormat="1" applyFont="1" applyFill="1" applyBorder="1" applyAlignment="1">
      <alignment horizontal="right" vertical="center"/>
    </xf>
    <xf numFmtId="166" fontId="3" fillId="0" borderId="1" xfId="0" applyNumberFormat="1" applyFont="1" applyBorder="1" applyAlignment="1">
      <alignment vertical="center"/>
    </xf>
    <xf numFmtId="165" fontId="14" fillId="11" borderId="1" xfId="3" applyNumberFormat="1" applyFont="1" applyFill="1" applyBorder="1" applyAlignment="1">
      <alignment horizontal="center" vertical="center"/>
    </xf>
    <xf numFmtId="166" fontId="14" fillId="0" borderId="0" xfId="0" applyNumberFormat="1" applyFont="1" applyAlignment="1">
      <alignment vertical="center"/>
    </xf>
    <xf numFmtId="0" fontId="6" fillId="3" borderId="0" xfId="0" applyFont="1" applyFill="1" applyAlignment="1">
      <alignment horizontal="left" vertical="center" wrapText="1"/>
    </xf>
    <xf numFmtId="164" fontId="4" fillId="0" borderId="0" xfId="3" applyFont="1" applyFill="1" applyBorder="1" applyAlignment="1">
      <alignment horizontal="center"/>
    </xf>
    <xf numFmtId="0" fontId="10" fillId="0" borderId="0" xfId="0" applyFont="1" applyAlignment="1">
      <alignment horizontal="center" vertical="top"/>
    </xf>
    <xf numFmtId="0" fontId="4" fillId="2" borderId="0" xfId="0" applyFont="1" applyFill="1" applyAlignment="1">
      <alignment vertical="center"/>
    </xf>
    <xf numFmtId="0" fontId="10" fillId="0" borderId="1" xfId="0" applyFont="1" applyBorder="1"/>
    <xf numFmtId="165" fontId="12" fillId="0" borderId="1" xfId="3" applyNumberFormat="1" applyFont="1" applyBorder="1"/>
    <xf numFmtId="164" fontId="14" fillId="0" borderId="1" xfId="3" applyFont="1" applyBorder="1" applyAlignment="1">
      <alignment vertical="center"/>
    </xf>
    <xf numFmtId="43" fontId="4" fillId="2" borderId="0" xfId="0" applyNumberFormat="1" applyFont="1" applyFill="1"/>
    <xf numFmtId="168" fontId="4" fillId="2" borderId="0" xfId="3" applyNumberFormat="1" applyFont="1" applyFill="1"/>
    <xf numFmtId="164" fontId="12" fillId="0" borderId="1" xfId="3" applyFont="1" applyFill="1" applyBorder="1" applyAlignment="1">
      <alignment vertical="center"/>
    </xf>
    <xf numFmtId="166" fontId="14" fillId="11" borderId="1" xfId="7" applyNumberFormat="1" applyFont="1" applyFill="1" applyBorder="1" applyAlignment="1">
      <alignment horizontal="center" vertical="center"/>
    </xf>
    <xf numFmtId="166" fontId="14" fillId="11" borderId="1" xfId="7" applyNumberFormat="1" applyFont="1" applyFill="1" applyBorder="1" applyAlignment="1">
      <alignment vertical="center"/>
    </xf>
    <xf numFmtId="166" fontId="19" fillId="0" borderId="1" xfId="0" applyNumberFormat="1" applyFont="1" applyBorder="1" applyAlignment="1">
      <alignment vertical="center"/>
    </xf>
    <xf numFmtId="164" fontId="19" fillId="0" borderId="1" xfId="3" applyFont="1" applyBorder="1" applyAlignment="1">
      <alignment vertical="center"/>
    </xf>
    <xf numFmtId="164" fontId="19" fillId="0" borderId="1" xfId="3" applyFont="1" applyBorder="1" applyAlignment="1">
      <alignment horizontal="right" vertical="center"/>
    </xf>
    <xf numFmtId="166" fontId="10" fillId="11" borderId="1" xfId="0" applyNumberFormat="1" applyFont="1" applyFill="1" applyBorder="1" applyAlignment="1">
      <alignment horizontal="left" vertical="center"/>
    </xf>
    <xf numFmtId="166" fontId="14" fillId="11" borderId="1" xfId="0" applyNumberFormat="1" applyFont="1" applyFill="1" applyBorder="1" applyAlignment="1">
      <alignment horizontal="center" vertical="center"/>
    </xf>
    <xf numFmtId="166" fontId="14" fillId="11" borderId="1" xfId="0" applyNumberFormat="1" applyFont="1" applyFill="1" applyBorder="1" applyAlignment="1">
      <alignment vertical="center"/>
    </xf>
    <xf numFmtId="166" fontId="14" fillId="0" borderId="1" xfId="7" applyNumberFormat="1" applyFont="1" applyBorder="1" applyAlignment="1">
      <alignment vertical="center"/>
    </xf>
    <xf numFmtId="0" fontId="29" fillId="0" borderId="0" xfId="0" applyFont="1" applyAlignment="1">
      <alignment vertical="center"/>
    </xf>
    <xf numFmtId="165" fontId="12" fillId="0" borderId="0" xfId="3" applyNumberFormat="1" applyFont="1" applyFill="1" applyBorder="1" applyAlignment="1">
      <alignment vertical="center"/>
    </xf>
    <xf numFmtId="164" fontId="12" fillId="0" borderId="0" xfId="3" applyFont="1" applyFill="1" applyBorder="1" applyAlignment="1">
      <alignment vertical="center"/>
    </xf>
    <xf numFmtId="166" fontId="30" fillId="0" borderId="0" xfId="0" applyNumberFormat="1" applyFont="1" applyAlignment="1">
      <alignment vertical="center"/>
    </xf>
    <xf numFmtId="164" fontId="30" fillId="0" borderId="0" xfId="3" applyFont="1" applyFill="1" applyBorder="1" applyAlignment="1">
      <alignment vertical="center"/>
    </xf>
    <xf numFmtId="0" fontId="10" fillId="11" borderId="0" xfId="0" applyFont="1" applyFill="1" applyAlignment="1">
      <alignment horizontal="center" vertical="top"/>
    </xf>
    <xf numFmtId="164" fontId="12" fillId="11" borderId="1" xfId="3" applyFont="1" applyFill="1" applyBorder="1" applyAlignment="1">
      <alignment horizontal="center" vertical="center"/>
    </xf>
    <xf numFmtId="164" fontId="12" fillId="11" borderId="1" xfId="3" applyFont="1" applyFill="1" applyBorder="1" applyAlignment="1">
      <alignment horizontal="right" vertical="center"/>
    </xf>
    <xf numFmtId="164" fontId="14" fillId="0" borderId="1" xfId="0" applyNumberFormat="1" applyFont="1" applyBorder="1" applyAlignment="1">
      <alignment vertical="center"/>
    </xf>
    <xf numFmtId="164" fontId="14" fillId="0" borderId="1" xfId="0" applyNumberFormat="1" applyFont="1" applyBorder="1" applyAlignment="1">
      <alignment horizontal="right" vertical="center"/>
    </xf>
    <xf numFmtId="164" fontId="14" fillId="2" borderId="0" xfId="3" applyFont="1" applyFill="1" applyBorder="1" applyAlignment="1">
      <alignment vertical="center"/>
    </xf>
    <xf numFmtId="0" fontId="14" fillId="2" borderId="0" xfId="0" applyFont="1" applyFill="1" applyAlignment="1">
      <alignment horizontal="left" vertical="center" indent="3"/>
    </xf>
    <xf numFmtId="39" fontId="14" fillId="2" borderId="0" xfId="0" applyNumberFormat="1" applyFont="1" applyFill="1" applyAlignment="1">
      <alignment vertical="center"/>
    </xf>
    <xf numFmtId="39" fontId="14" fillId="2" borderId="0" xfId="0" applyNumberFormat="1" applyFont="1" applyFill="1" applyAlignment="1">
      <alignment horizontal="right" vertical="center"/>
    </xf>
    <xf numFmtId="166" fontId="14" fillId="2" borderId="0" xfId="0" applyNumberFormat="1" applyFont="1" applyFill="1" applyAlignment="1">
      <alignment vertical="center"/>
    </xf>
    <xf numFmtId="39" fontId="14" fillId="2" borderId="0" xfId="0" applyNumberFormat="1" applyFont="1" applyFill="1" applyAlignment="1">
      <alignment horizontal="center" vertical="center"/>
    </xf>
    <xf numFmtId="0" fontId="12" fillId="11" borderId="1" xfId="0" applyFont="1" applyFill="1" applyBorder="1" applyAlignment="1">
      <alignment vertical="center"/>
    </xf>
    <xf numFmtId="39" fontId="12" fillId="11" borderId="1" xfId="0" applyNumberFormat="1" applyFont="1" applyFill="1" applyBorder="1"/>
    <xf numFmtId="0" fontId="14" fillId="2" borderId="1" xfId="0" applyFont="1" applyFill="1" applyBorder="1" applyAlignment="1">
      <alignment horizontal="left" vertical="center" indent="3"/>
    </xf>
    <xf numFmtId="39" fontId="14" fillId="2" borderId="1" xfId="0" applyNumberFormat="1" applyFont="1" applyFill="1" applyBorder="1" applyAlignment="1">
      <alignment vertical="center"/>
    </xf>
    <xf numFmtId="39" fontId="14" fillId="2" borderId="1" xfId="0" applyNumberFormat="1" applyFont="1" applyFill="1" applyBorder="1" applyAlignment="1">
      <alignment horizontal="right" vertical="center"/>
    </xf>
    <xf numFmtId="43" fontId="14" fillId="2" borderId="1" xfId="1" applyFont="1" applyFill="1" applyBorder="1" applyAlignment="1">
      <alignment vertical="center"/>
    </xf>
    <xf numFmtId="164" fontId="12" fillId="2" borderId="0" xfId="3" applyFont="1" applyFill="1" applyBorder="1" applyAlignment="1">
      <alignment vertical="center"/>
    </xf>
    <xf numFmtId="39" fontId="14" fillId="0" borderId="1" xfId="0" applyNumberFormat="1" applyFont="1" applyBorder="1" applyAlignment="1">
      <alignment vertical="center"/>
    </xf>
    <xf numFmtId="0" fontId="16" fillId="0" borderId="0" xfId="0" applyFont="1" applyAlignment="1">
      <alignment vertical="center" wrapText="1"/>
    </xf>
    <xf numFmtId="0" fontId="12" fillId="11" borderId="1" xfId="0" applyFont="1" applyFill="1" applyBorder="1" applyAlignment="1">
      <alignment horizontal="left" vertical="center"/>
    </xf>
    <xf numFmtId="0" fontId="14" fillId="11" borderId="1" xfId="0" applyFont="1" applyFill="1" applyBorder="1" applyAlignment="1">
      <alignment horizontal="center"/>
    </xf>
    <xf numFmtId="0" fontId="14" fillId="11" borderId="1" xfId="0" applyFont="1" applyFill="1" applyBorder="1"/>
    <xf numFmtId="169" fontId="4" fillId="2" borderId="0" xfId="0" applyNumberFormat="1" applyFont="1" applyFill="1"/>
    <xf numFmtId="166" fontId="14" fillId="0" borderId="1" xfId="0" applyNumberFormat="1" applyFont="1" applyBorder="1" applyAlignment="1">
      <alignment horizontal="center" vertical="center"/>
    </xf>
    <xf numFmtId="166" fontId="12" fillId="0" borderId="1" xfId="0" applyNumberFormat="1" applyFont="1" applyBorder="1" applyAlignment="1">
      <alignment vertical="center"/>
    </xf>
    <xf numFmtId="166" fontId="12" fillId="0" borderId="1" xfId="0" applyNumberFormat="1" applyFont="1" applyBorder="1" applyAlignment="1">
      <alignment horizontal="right" vertical="center"/>
    </xf>
    <xf numFmtId="0" fontId="4" fillId="0" borderId="0" xfId="0" applyFont="1" applyAlignment="1">
      <alignment vertical="center"/>
    </xf>
    <xf numFmtId="0" fontId="10" fillId="11" borderId="0" xfId="0" applyFont="1" applyFill="1" applyAlignment="1">
      <alignment horizontal="center" vertical="center"/>
    </xf>
    <xf numFmtId="39" fontId="12" fillId="11" borderId="1" xfId="0" applyNumberFormat="1" applyFont="1" applyFill="1" applyBorder="1" applyAlignment="1">
      <alignment horizontal="right" vertical="center"/>
    </xf>
    <xf numFmtId="39" fontId="14" fillId="0" borderId="1" xfId="0" applyNumberFormat="1" applyFont="1" applyBorder="1" applyAlignment="1">
      <alignment horizontal="right" vertical="center"/>
    </xf>
    <xf numFmtId="39" fontId="12" fillId="0" borderId="1" xfId="0" applyNumberFormat="1" applyFont="1" applyBorder="1" applyAlignment="1">
      <alignment horizontal="right" vertical="center"/>
    </xf>
    <xf numFmtId="0" fontId="14" fillId="0" borderId="0" xfId="0" applyFont="1" applyAlignment="1">
      <alignment vertical="center"/>
    </xf>
    <xf numFmtId="165" fontId="12" fillId="0" borderId="1" xfId="3" applyNumberFormat="1" applyFont="1" applyFill="1" applyBorder="1"/>
    <xf numFmtId="166" fontId="14" fillId="0" borderId="1" xfId="7" applyNumberFormat="1" applyFont="1" applyFill="1" applyBorder="1" applyAlignment="1">
      <alignment vertical="center"/>
    </xf>
    <xf numFmtId="0" fontId="12" fillId="0" borderId="1" xfId="0" applyFont="1" applyBorder="1"/>
    <xf numFmtId="166" fontId="14" fillId="2" borderId="1" xfId="0" applyNumberFormat="1" applyFont="1" applyFill="1" applyBorder="1" applyAlignment="1">
      <alignment vertical="center"/>
    </xf>
    <xf numFmtId="166" fontId="14" fillId="2" borderId="1" xfId="7" applyNumberFormat="1" applyFont="1" applyFill="1" applyBorder="1" applyAlignment="1">
      <alignment vertical="center"/>
    </xf>
    <xf numFmtId="0" fontId="12" fillId="11" borderId="1" xfId="0" applyFont="1" applyFill="1" applyBorder="1" applyAlignment="1">
      <alignment horizontal="left" vertical="center" wrapText="1"/>
    </xf>
    <xf numFmtId="166" fontId="12" fillId="11" borderId="1" xfId="0" applyNumberFormat="1" applyFont="1" applyFill="1" applyBorder="1" applyAlignment="1">
      <alignment horizontal="left" vertical="center"/>
    </xf>
    <xf numFmtId="169" fontId="4" fillId="0" borderId="0" xfId="0" applyNumberFormat="1" applyFont="1"/>
    <xf numFmtId="0" fontId="12" fillId="0" borderId="1" xfId="0" applyFont="1" applyBorder="1" applyAlignment="1">
      <alignment horizontal="left" vertical="center"/>
    </xf>
    <xf numFmtId="0" fontId="14" fillId="0" borderId="1" xfId="0" applyFont="1" applyBorder="1" applyAlignment="1">
      <alignment horizontal="center"/>
    </xf>
    <xf numFmtId="164" fontId="18" fillId="0" borderId="1" xfId="3" applyFont="1" applyBorder="1" applyAlignment="1">
      <alignment vertical="center"/>
    </xf>
    <xf numFmtId="164" fontId="14" fillId="0" borderId="0" xfId="3" applyFont="1" applyBorder="1" applyAlignment="1">
      <alignment vertical="center"/>
    </xf>
    <xf numFmtId="166" fontId="4" fillId="0" borderId="0" xfId="0" applyNumberFormat="1" applyFont="1" applyAlignment="1">
      <alignment vertical="center"/>
    </xf>
    <xf numFmtId="0" fontId="16" fillId="2" borderId="0" xfId="0" applyFont="1" applyFill="1"/>
    <xf numFmtId="0" fontId="3" fillId="0" borderId="0" xfId="0" applyFont="1" applyAlignment="1">
      <alignment horizontal="left"/>
    </xf>
    <xf numFmtId="164" fontId="4" fillId="0" borderId="0" xfId="3" applyFont="1" applyFill="1" applyBorder="1" applyAlignment="1"/>
    <xf numFmtId="0" fontId="4" fillId="0" borderId="0" xfId="0" applyFont="1" applyAlignment="1">
      <alignment horizontal="center"/>
    </xf>
    <xf numFmtId="0" fontId="16" fillId="0" borderId="0" xfId="0" applyFont="1" applyAlignment="1">
      <alignment horizontal="center" vertical="center"/>
    </xf>
    <xf numFmtId="39" fontId="14" fillId="11" borderId="1" xfId="0" applyNumberFormat="1" applyFont="1" applyFill="1" applyBorder="1"/>
    <xf numFmtId="0" fontId="12" fillId="2" borderId="1" xfId="0" applyFont="1" applyFill="1" applyBorder="1" applyAlignment="1">
      <alignment horizontal="left" vertical="center" indent="1"/>
    </xf>
    <xf numFmtId="166" fontId="12" fillId="2" borderId="1" xfId="0" applyNumberFormat="1" applyFont="1" applyFill="1" applyBorder="1" applyAlignment="1">
      <alignment vertical="center"/>
    </xf>
    <xf numFmtId="166" fontId="19" fillId="2" borderId="1" xfId="0" applyNumberFormat="1" applyFont="1" applyFill="1" applyBorder="1" applyAlignment="1">
      <alignment vertical="center"/>
    </xf>
    <xf numFmtId="164" fontId="19" fillId="2" borderId="0" xfId="3" applyFont="1" applyFill="1" applyBorder="1" applyAlignment="1">
      <alignment vertical="center"/>
    </xf>
    <xf numFmtId="39" fontId="12" fillId="2" borderId="1" xfId="0" applyNumberFormat="1" applyFont="1" applyFill="1" applyBorder="1" applyAlignment="1">
      <alignment vertical="center"/>
    </xf>
    <xf numFmtId="39" fontId="12" fillId="2" borderId="1" xfId="0" applyNumberFormat="1" applyFont="1" applyFill="1" applyBorder="1" applyAlignment="1">
      <alignment horizontal="right" vertical="center"/>
    </xf>
    <xf numFmtId="0" fontId="19" fillId="2" borderId="0" xfId="0" applyFont="1" applyFill="1" applyAlignment="1">
      <alignment vertical="center"/>
    </xf>
    <xf numFmtId="166" fontId="19" fillId="2" borderId="0" xfId="0" applyNumberFormat="1" applyFont="1" applyFill="1" applyAlignment="1">
      <alignment vertical="center"/>
    </xf>
    <xf numFmtId="0" fontId="14" fillId="2" borderId="0" xfId="0" applyFont="1" applyFill="1"/>
    <xf numFmtId="0" fontId="19" fillId="0" borderId="0" xfId="0" applyFont="1"/>
    <xf numFmtId="170" fontId="4" fillId="2" borderId="0" xfId="0" applyNumberFormat="1" applyFont="1" applyFill="1"/>
    <xf numFmtId="39" fontId="14" fillId="2" borderId="0" xfId="7" applyNumberFormat="1" applyFont="1" applyFill="1" applyBorder="1" applyAlignment="1">
      <alignment vertical="center"/>
    </xf>
    <xf numFmtId="0" fontId="3" fillId="2" borderId="0" xfId="0" applyFont="1" applyFill="1" applyAlignment="1">
      <alignment horizontal="right"/>
    </xf>
    <xf numFmtId="0" fontId="23" fillId="2" borderId="0" xfId="0" applyFont="1" applyFill="1"/>
    <xf numFmtId="0" fontId="16" fillId="2" borderId="0" xfId="0" applyFont="1" applyFill="1" applyAlignment="1">
      <alignment horizontal="center" vertical="center"/>
    </xf>
    <xf numFmtId="170" fontId="14" fillId="11" borderId="1" xfId="0" applyNumberFormat="1" applyFont="1" applyFill="1" applyBorder="1" applyAlignment="1">
      <alignment vertical="center"/>
    </xf>
    <xf numFmtId="39" fontId="12" fillId="2" borderId="0" xfId="0" applyNumberFormat="1" applyFont="1" applyFill="1" applyAlignment="1">
      <alignment vertical="center"/>
    </xf>
    <xf numFmtId="0" fontId="19" fillId="2" borderId="1" xfId="0" applyFont="1" applyFill="1" applyBorder="1" applyAlignment="1">
      <alignment horizontal="left" vertical="center" indent="3"/>
    </xf>
    <xf numFmtId="39" fontId="19" fillId="2" borderId="1" xfId="0" applyNumberFormat="1" applyFont="1" applyFill="1" applyBorder="1" applyAlignment="1">
      <alignment vertical="center"/>
    </xf>
    <xf numFmtId="166" fontId="12" fillId="11" borderId="1" xfId="0" applyNumberFormat="1" applyFont="1" applyFill="1" applyBorder="1" applyAlignment="1">
      <alignment vertical="center"/>
    </xf>
    <xf numFmtId="164" fontId="14" fillId="2" borderId="1" xfId="3" applyFont="1" applyFill="1" applyBorder="1" applyAlignment="1">
      <alignment vertical="center"/>
    </xf>
    <xf numFmtId="165" fontId="12" fillId="11" borderId="1" xfId="3" applyNumberFormat="1" applyFont="1" applyFill="1" applyBorder="1" applyAlignment="1">
      <alignment horizontal="right" vertical="center"/>
    </xf>
    <xf numFmtId="165" fontId="12" fillId="11" borderId="1" xfId="3" applyNumberFormat="1" applyFont="1" applyFill="1" applyBorder="1" applyAlignment="1">
      <alignment vertical="center"/>
    </xf>
    <xf numFmtId="0" fontId="12" fillId="0" borderId="1" xfId="0" applyFont="1" applyBorder="1" applyAlignment="1">
      <alignment vertical="center"/>
    </xf>
    <xf numFmtId="166" fontId="4" fillId="2" borderId="0" xfId="0" applyNumberFormat="1" applyFont="1" applyFill="1"/>
    <xf numFmtId="0" fontId="14" fillId="2" borderId="0" xfId="0" applyFont="1" applyFill="1" applyAlignment="1">
      <alignment vertical="center"/>
    </xf>
    <xf numFmtId="165" fontId="14" fillId="2" borderId="0" xfId="3" applyNumberFormat="1" applyFont="1" applyFill="1" applyBorder="1" applyAlignment="1">
      <alignment vertical="center"/>
    </xf>
    <xf numFmtId="0" fontId="10" fillId="11" borderId="1" xfId="0" applyFont="1" applyFill="1" applyBorder="1" applyAlignment="1">
      <alignment horizontal="center" vertical="top"/>
    </xf>
    <xf numFmtId="39" fontId="14" fillId="2" borderId="1" xfId="3" applyNumberFormat="1" applyFont="1" applyFill="1" applyBorder="1" applyAlignment="1">
      <alignment vertical="center"/>
    </xf>
    <xf numFmtId="39" fontId="14" fillId="2" borderId="1" xfId="3" applyNumberFormat="1" applyFont="1" applyFill="1" applyBorder="1" applyAlignment="1">
      <alignment horizontal="right" vertical="center"/>
    </xf>
    <xf numFmtId="164" fontId="14" fillId="2" borderId="1" xfId="3" applyFont="1" applyFill="1" applyBorder="1" applyAlignment="1">
      <alignment horizontal="right" vertical="center"/>
    </xf>
    <xf numFmtId="165" fontId="19" fillId="2" borderId="1" xfId="3" applyNumberFormat="1" applyFont="1" applyFill="1" applyBorder="1" applyAlignment="1">
      <alignment horizontal="right" vertical="center"/>
    </xf>
    <xf numFmtId="37" fontId="14" fillId="2" borderId="0" xfId="0" applyNumberFormat="1" applyFont="1" applyFill="1" applyAlignment="1">
      <alignment vertical="center"/>
    </xf>
    <xf numFmtId="37" fontId="12" fillId="2" borderId="1" xfId="0" applyNumberFormat="1" applyFont="1" applyFill="1" applyBorder="1" applyAlignment="1">
      <alignment vertical="center"/>
    </xf>
    <xf numFmtId="0" fontId="12" fillId="2" borderId="1" xfId="0" applyFont="1" applyFill="1" applyBorder="1"/>
    <xf numFmtId="167" fontId="14" fillId="2" borderId="1" xfId="3" applyNumberFormat="1" applyFont="1" applyFill="1" applyBorder="1" applyAlignment="1">
      <alignment horizontal="center" vertical="center"/>
    </xf>
    <xf numFmtId="165" fontId="12" fillId="2" borderId="1" xfId="3" applyNumberFormat="1" applyFont="1" applyFill="1" applyBorder="1" applyAlignment="1">
      <alignment vertical="center"/>
    </xf>
    <xf numFmtId="0" fontId="19" fillId="2" borderId="4" xfId="0" applyFont="1" applyFill="1" applyBorder="1" applyAlignment="1">
      <alignment vertical="center"/>
    </xf>
    <xf numFmtId="165" fontId="19" fillId="2" borderId="4" xfId="3" applyNumberFormat="1" applyFont="1" applyFill="1" applyBorder="1" applyAlignment="1">
      <alignment vertical="center"/>
    </xf>
    <xf numFmtId="43" fontId="12" fillId="11" borderId="1" xfId="1" applyFont="1" applyFill="1" applyBorder="1" applyAlignment="1">
      <alignment horizontal="right" vertical="center"/>
    </xf>
    <xf numFmtId="43" fontId="12" fillId="11" borderId="1" xfId="1" applyFont="1" applyFill="1" applyBorder="1" applyAlignment="1">
      <alignment vertical="center"/>
    </xf>
    <xf numFmtId="167" fontId="14" fillId="2" borderId="1" xfId="3" applyNumberFormat="1" applyFont="1" applyFill="1" applyBorder="1" applyAlignment="1">
      <alignment horizontal="right" vertical="center"/>
    </xf>
    <xf numFmtId="164" fontId="12" fillId="2" borderId="1" xfId="3" applyFont="1" applyFill="1" applyBorder="1" applyAlignment="1">
      <alignment vertical="center"/>
    </xf>
    <xf numFmtId="164" fontId="12" fillId="2" borderId="1" xfId="3" applyFont="1" applyFill="1" applyBorder="1" applyAlignment="1">
      <alignment horizontal="right" vertical="center"/>
    </xf>
    <xf numFmtId="0" fontId="14" fillId="2" borderId="0" xfId="0" applyFont="1" applyFill="1" applyAlignment="1">
      <alignment horizontal="left" vertical="center" wrapText="1"/>
    </xf>
    <xf numFmtId="0" fontId="31" fillId="0" borderId="0" xfId="0" applyFont="1" applyAlignment="1">
      <alignment horizontal="left" vertical="center" wrapText="1"/>
    </xf>
    <xf numFmtId="0" fontId="32" fillId="0" borderId="0" xfId="0" applyFont="1"/>
    <xf numFmtId="0" fontId="33" fillId="0" borderId="0" xfId="0" applyFont="1"/>
    <xf numFmtId="0" fontId="6" fillId="3" borderId="0" xfId="0" applyFont="1" applyFill="1" applyAlignment="1">
      <alignment vertical="center" wrapText="1"/>
    </xf>
    <xf numFmtId="167" fontId="12" fillId="2" borderId="1" xfId="3" applyNumberFormat="1" applyFont="1" applyFill="1" applyBorder="1" applyAlignment="1">
      <alignment vertical="center"/>
    </xf>
    <xf numFmtId="165" fontId="14" fillId="2" borderId="1" xfId="3" applyNumberFormat="1" applyFont="1" applyFill="1" applyBorder="1" applyAlignment="1">
      <alignment horizontal="right" vertical="center"/>
    </xf>
    <xf numFmtId="0" fontId="12" fillId="11" borderId="1" xfId="0" applyFont="1" applyFill="1" applyBorder="1" applyAlignment="1">
      <alignment vertical="center" wrapText="1"/>
    </xf>
    <xf numFmtId="171" fontId="14" fillId="2" borderId="1" xfId="0" applyNumberFormat="1" applyFont="1" applyFill="1" applyBorder="1"/>
    <xf numFmtId="0" fontId="10" fillId="2" borderId="0" xfId="0" applyFont="1" applyFill="1" applyAlignment="1">
      <alignment horizontal="center"/>
    </xf>
    <xf numFmtId="167" fontId="19" fillId="2" borderId="1" xfId="3" applyNumberFormat="1" applyFont="1" applyFill="1" applyBorder="1" applyAlignment="1">
      <alignment horizontal="right" vertical="center"/>
    </xf>
    <xf numFmtId="37" fontId="14" fillId="2" borderId="1" xfId="0" applyNumberFormat="1" applyFont="1" applyFill="1" applyBorder="1" applyAlignment="1">
      <alignment horizontal="right" vertical="center"/>
    </xf>
    <xf numFmtId="37" fontId="14" fillId="11" borderId="1" xfId="0" applyNumberFormat="1" applyFont="1" applyFill="1" applyBorder="1" applyAlignment="1">
      <alignment horizontal="right" vertical="center"/>
    </xf>
    <xf numFmtId="0" fontId="14" fillId="2" borderId="0" xfId="0" applyFont="1" applyFill="1" applyAlignment="1">
      <alignment horizontal="right"/>
    </xf>
    <xf numFmtId="0" fontId="14" fillId="2" borderId="0" xfId="0" applyFont="1" applyFill="1" applyAlignment="1">
      <alignment horizontal="left" vertical="top" wrapText="1"/>
    </xf>
    <xf numFmtId="0" fontId="4" fillId="5" borderId="0" xfId="0" applyFont="1" applyFill="1"/>
    <xf numFmtId="0" fontId="6" fillId="3" borderId="0" xfId="0" applyFont="1" applyFill="1" applyAlignment="1">
      <alignment horizontal="left" vertical="center"/>
    </xf>
    <xf numFmtId="0" fontId="34" fillId="5" borderId="0" xfId="0" applyFont="1" applyFill="1" applyAlignment="1">
      <alignment vertical="center"/>
    </xf>
    <xf numFmtId="172" fontId="34" fillId="5" borderId="0" xfId="0" applyNumberFormat="1" applyFont="1" applyFill="1" applyAlignment="1">
      <alignment vertical="center"/>
    </xf>
    <xf numFmtId="0" fontId="10" fillId="5" borderId="0" xfId="0" applyFont="1" applyFill="1" applyAlignment="1">
      <alignment horizontal="center" vertical="center"/>
    </xf>
    <xf numFmtId="0" fontId="8" fillId="5" borderId="0" xfId="0" applyFont="1" applyFill="1" applyAlignment="1">
      <alignment vertical="center" wrapText="1"/>
    </xf>
    <xf numFmtId="0" fontId="4" fillId="5" borderId="0" xfId="0" applyFont="1" applyFill="1" applyAlignment="1">
      <alignment vertical="center"/>
    </xf>
    <xf numFmtId="0" fontId="14" fillId="5" borderId="0" xfId="0" applyFont="1" applyFill="1"/>
    <xf numFmtId="0" fontId="10" fillId="4" borderId="5" xfId="0" applyFont="1" applyFill="1" applyBorder="1" applyAlignment="1">
      <alignment vertical="center" wrapText="1"/>
    </xf>
    <xf numFmtId="173" fontId="10" fillId="4" borderId="6" xfId="1" applyNumberFormat="1" applyFont="1" applyFill="1" applyBorder="1" applyAlignment="1">
      <alignment vertical="center"/>
    </xf>
    <xf numFmtId="173" fontId="10" fillId="4" borderId="7" xfId="1" applyNumberFormat="1" applyFont="1" applyFill="1" applyBorder="1" applyAlignment="1">
      <alignment vertical="center"/>
    </xf>
    <xf numFmtId="37" fontId="12" fillId="5" borderId="0" xfId="0" applyNumberFormat="1" applyFont="1" applyFill="1"/>
    <xf numFmtId="2" fontId="10" fillId="5" borderId="5" xfId="0" applyNumberFormat="1" applyFont="1" applyFill="1" applyBorder="1" applyAlignment="1">
      <alignment vertical="center" wrapText="1"/>
    </xf>
    <xf numFmtId="173" fontId="10" fillId="5" borderId="1" xfId="1" applyNumberFormat="1" applyFont="1" applyFill="1" applyBorder="1" applyAlignment="1">
      <alignment vertical="center"/>
    </xf>
    <xf numFmtId="173" fontId="10" fillId="5" borderId="8" xfId="1" applyNumberFormat="1" applyFont="1" applyFill="1" applyBorder="1" applyAlignment="1">
      <alignment vertical="center"/>
    </xf>
    <xf numFmtId="166" fontId="10" fillId="5" borderId="5" xfId="0" applyNumberFormat="1" applyFont="1" applyFill="1" applyBorder="1" applyAlignment="1">
      <alignment horizontal="left" vertical="center" indent="1"/>
    </xf>
    <xf numFmtId="166" fontId="3" fillId="5" borderId="5" xfId="0" applyNumberFormat="1" applyFont="1" applyFill="1" applyBorder="1" applyAlignment="1">
      <alignment horizontal="left" vertical="center" indent="2"/>
    </xf>
    <xf numFmtId="173" fontId="3" fillId="5" borderId="1" xfId="1" applyNumberFormat="1" applyFont="1" applyFill="1" applyBorder="1" applyAlignment="1">
      <alignment vertical="center"/>
    </xf>
    <xf numFmtId="37" fontId="14" fillId="5" borderId="0" xfId="0" applyNumberFormat="1" applyFont="1" applyFill="1"/>
    <xf numFmtId="166" fontId="14" fillId="5" borderId="0" xfId="0" applyNumberFormat="1" applyFont="1" applyFill="1"/>
    <xf numFmtId="166" fontId="32" fillId="5" borderId="1" xfId="0" applyNumberFormat="1" applyFont="1" applyFill="1" applyBorder="1" applyAlignment="1">
      <alignment horizontal="left" vertical="center" indent="2"/>
    </xf>
    <xf numFmtId="173" fontId="32" fillId="5" borderId="1" xfId="1" applyNumberFormat="1" applyFont="1" applyFill="1" applyBorder="1" applyAlignment="1">
      <alignment vertical="center"/>
    </xf>
    <xf numFmtId="166" fontId="19" fillId="5" borderId="0" xfId="0" applyNumberFormat="1" applyFont="1" applyFill="1"/>
    <xf numFmtId="173" fontId="3" fillId="0" borderId="1" xfId="1" applyNumberFormat="1" applyFont="1" applyFill="1" applyBorder="1" applyAlignment="1">
      <alignment vertical="center"/>
    </xf>
    <xf numFmtId="173" fontId="32" fillId="2" borderId="1" xfId="1" applyNumberFormat="1" applyFont="1" applyFill="1" applyBorder="1" applyAlignment="1">
      <alignment vertical="center"/>
    </xf>
    <xf numFmtId="173" fontId="3" fillId="2" borderId="1" xfId="1" applyNumberFormat="1" applyFont="1" applyFill="1" applyBorder="1" applyAlignment="1">
      <alignment vertical="center"/>
    </xf>
    <xf numFmtId="37" fontId="19" fillId="5" borderId="0" xfId="0" applyNumberFormat="1" applyFont="1" applyFill="1"/>
    <xf numFmtId="39" fontId="12" fillId="5" borderId="0" xfId="0" applyNumberFormat="1" applyFont="1" applyFill="1"/>
    <xf numFmtId="0" fontId="10" fillId="5" borderId="5" xfId="0" applyFont="1" applyFill="1" applyBorder="1" applyAlignment="1">
      <alignment horizontal="left" vertical="center"/>
    </xf>
    <xf numFmtId="39" fontId="14" fillId="5" borderId="0" xfId="0" applyNumberFormat="1" applyFont="1" applyFill="1"/>
    <xf numFmtId="166" fontId="3" fillId="5" borderId="5" xfId="0" applyNumberFormat="1" applyFont="1" applyFill="1" applyBorder="1" applyAlignment="1">
      <alignment vertical="center"/>
    </xf>
    <xf numFmtId="0" fontId="3" fillId="5" borderId="0" xfId="0" applyFont="1" applyFill="1" applyAlignment="1">
      <alignment vertical="center"/>
    </xf>
    <xf numFmtId="172" fontId="3" fillId="5" borderId="0" xfId="3" applyNumberFormat="1" applyFont="1" applyFill="1" applyBorder="1" applyAlignment="1">
      <alignment vertical="center"/>
    </xf>
    <xf numFmtId="0" fontId="10" fillId="4" borderId="9" xfId="0" applyFont="1" applyFill="1" applyBorder="1" applyAlignment="1">
      <alignment vertical="center" wrapText="1"/>
    </xf>
    <xf numFmtId="0" fontId="10" fillId="4" borderId="10" xfId="0" applyFont="1" applyFill="1" applyBorder="1" applyAlignment="1">
      <alignment vertical="center" wrapText="1"/>
    </xf>
    <xf numFmtId="166" fontId="3" fillId="5" borderId="1" xfId="0" applyNumberFormat="1" applyFont="1" applyFill="1" applyBorder="1" applyAlignment="1">
      <alignment vertical="center"/>
    </xf>
    <xf numFmtId="167" fontId="3" fillId="0" borderId="1" xfId="3" applyNumberFormat="1" applyFont="1" applyFill="1" applyBorder="1" applyAlignment="1">
      <alignment vertical="center"/>
    </xf>
    <xf numFmtId="167" fontId="3" fillId="0" borderId="5" xfId="3" applyNumberFormat="1" applyFont="1" applyFill="1" applyBorder="1" applyAlignment="1">
      <alignment vertical="center"/>
    </xf>
    <xf numFmtId="10" fontId="14" fillId="5" borderId="0" xfId="7" applyNumberFormat="1" applyFont="1" applyFill="1" applyBorder="1"/>
    <xf numFmtId="167" fontId="3" fillId="0" borderId="8" xfId="3" applyNumberFormat="1" applyFont="1" applyFill="1" applyBorder="1" applyAlignment="1">
      <alignment vertical="center"/>
    </xf>
    <xf numFmtId="166" fontId="12" fillId="5" borderId="0" xfId="0" applyNumberFormat="1" applyFont="1" applyFill="1"/>
    <xf numFmtId="167" fontId="3" fillId="0" borderId="5" xfId="3" applyNumberFormat="1" applyFont="1" applyFill="1" applyBorder="1" applyAlignment="1">
      <alignment horizontal="right" vertical="center"/>
    </xf>
    <xf numFmtId="0" fontId="3" fillId="5" borderId="1" xfId="0" applyFont="1" applyFill="1" applyBorder="1" applyAlignment="1">
      <alignment vertical="center"/>
    </xf>
    <xf numFmtId="166" fontId="3" fillId="5" borderId="0" xfId="0" applyNumberFormat="1" applyFont="1" applyFill="1" applyAlignment="1">
      <alignment vertical="center"/>
    </xf>
    <xf numFmtId="167" fontId="3" fillId="5" borderId="0" xfId="3" applyNumberFormat="1" applyFont="1" applyFill="1" applyBorder="1" applyAlignment="1">
      <alignment vertical="center"/>
    </xf>
    <xf numFmtId="0" fontId="10" fillId="4" borderId="1" xfId="0" applyFont="1" applyFill="1" applyBorder="1" applyAlignment="1">
      <alignment vertical="center" wrapText="1"/>
    </xf>
    <xf numFmtId="165" fontId="10" fillId="4" borderId="1" xfId="3" applyNumberFormat="1" applyFont="1" applyFill="1" applyBorder="1" applyAlignment="1">
      <alignment vertical="center" wrapText="1"/>
    </xf>
    <xf numFmtId="166" fontId="10" fillId="5" borderId="1" xfId="0" applyNumberFormat="1" applyFont="1" applyFill="1" applyBorder="1" applyAlignment="1">
      <alignment vertical="center"/>
    </xf>
    <xf numFmtId="165" fontId="10" fillId="5" borderId="1" xfId="3" applyNumberFormat="1" applyFont="1" applyFill="1" applyBorder="1" applyAlignment="1">
      <alignment vertical="center"/>
    </xf>
    <xf numFmtId="165" fontId="3" fillId="5" borderId="1" xfId="3" applyNumberFormat="1" applyFont="1" applyFill="1" applyBorder="1" applyAlignment="1">
      <alignment vertical="center"/>
    </xf>
    <xf numFmtId="166" fontId="32" fillId="5" borderId="1" xfId="0" applyNumberFormat="1" applyFont="1" applyFill="1" applyBorder="1" applyAlignment="1">
      <alignment horizontal="left" vertical="center" indent="4"/>
    </xf>
    <xf numFmtId="165" fontId="32" fillId="5" borderId="1" xfId="3" applyNumberFormat="1" applyFont="1" applyFill="1" applyBorder="1" applyAlignment="1">
      <alignment vertical="center"/>
    </xf>
    <xf numFmtId="165" fontId="3" fillId="0" borderId="1" xfId="3" applyNumberFormat="1" applyFont="1" applyFill="1" applyBorder="1" applyAlignment="1">
      <alignment vertical="center"/>
    </xf>
    <xf numFmtId="10" fontId="12" fillId="5" borderId="0" xfId="7" applyNumberFormat="1" applyFont="1" applyFill="1" applyBorder="1"/>
    <xf numFmtId="165" fontId="32" fillId="0" borderId="1" xfId="3" applyNumberFormat="1" applyFont="1" applyFill="1" applyBorder="1" applyAlignment="1">
      <alignment vertical="center"/>
    </xf>
    <xf numFmtId="165" fontId="10" fillId="5" borderId="1" xfId="4" applyNumberFormat="1" applyFont="1" applyFill="1" applyBorder="1" applyAlignment="1">
      <alignment vertical="center"/>
    </xf>
    <xf numFmtId="165" fontId="10" fillId="5" borderId="1" xfId="4" applyNumberFormat="1" applyFont="1" applyFill="1" applyBorder="1" applyAlignment="1">
      <alignment horizontal="centerContinuous"/>
    </xf>
    <xf numFmtId="165" fontId="10" fillId="0" borderId="1" xfId="4" applyNumberFormat="1" applyFont="1" applyFill="1" applyBorder="1" applyAlignment="1">
      <alignment horizontal="centerContinuous"/>
    </xf>
    <xf numFmtId="165" fontId="3" fillId="5" borderId="1" xfId="4" applyNumberFormat="1" applyFont="1" applyFill="1" applyBorder="1" applyAlignment="1">
      <alignment vertical="center"/>
    </xf>
    <xf numFmtId="165" fontId="3" fillId="0" borderId="1" xfId="4" applyNumberFormat="1" applyFont="1" applyFill="1" applyBorder="1" applyAlignment="1">
      <alignment vertical="center"/>
    </xf>
    <xf numFmtId="165" fontId="3" fillId="5" borderId="0" xfId="3" applyNumberFormat="1" applyFont="1" applyFill="1" applyBorder="1" applyAlignment="1">
      <alignment vertical="center"/>
    </xf>
    <xf numFmtId="165" fontId="3" fillId="0" borderId="0" xfId="3" applyNumberFormat="1" applyFont="1" applyFill="1" applyBorder="1" applyAlignment="1">
      <alignment vertical="center"/>
    </xf>
    <xf numFmtId="0" fontId="10" fillId="2" borderId="1" xfId="0" applyFont="1" applyFill="1" applyBorder="1" applyAlignment="1">
      <alignment vertical="center"/>
    </xf>
    <xf numFmtId="165" fontId="10" fillId="2" borderId="1" xfId="3" applyNumberFormat="1" applyFont="1" applyFill="1" applyBorder="1" applyAlignment="1">
      <alignment vertical="center"/>
    </xf>
    <xf numFmtId="0" fontId="3" fillId="2" borderId="1" xfId="0" applyFont="1" applyFill="1" applyBorder="1" applyAlignment="1">
      <alignment vertical="center"/>
    </xf>
    <xf numFmtId="165" fontId="3" fillId="2" borderId="1" xfId="3" applyNumberFormat="1" applyFont="1" applyFill="1" applyBorder="1" applyAlignment="1">
      <alignment vertical="center"/>
    </xf>
    <xf numFmtId="0" fontId="3" fillId="5" borderId="0" xfId="0" applyFont="1" applyFill="1"/>
    <xf numFmtId="165" fontId="10" fillId="0" borderId="1" xfId="3" applyNumberFormat="1" applyFont="1" applyFill="1" applyBorder="1" applyAlignment="1">
      <alignment vertical="center"/>
    </xf>
    <xf numFmtId="0" fontId="35" fillId="0" borderId="0" xfId="0" applyFont="1" applyAlignment="1">
      <alignment horizontal="center"/>
    </xf>
    <xf numFmtId="0" fontId="10" fillId="2" borderId="0" xfId="0" applyFont="1" applyFill="1" applyAlignment="1">
      <alignment vertical="center"/>
    </xf>
    <xf numFmtId="165" fontId="10" fillId="2" borderId="0" xfId="3" applyNumberFormat="1" applyFont="1" applyFill="1" applyAlignment="1">
      <alignment vertical="center"/>
    </xf>
    <xf numFmtId="165" fontId="10" fillId="2" borderId="1" xfId="3" applyNumberFormat="1" applyFont="1" applyFill="1" applyBorder="1" applyAlignment="1">
      <alignment vertical="center" wrapText="1"/>
    </xf>
    <xf numFmtId="0" fontId="32" fillId="2" borderId="1" xfId="0" applyFont="1" applyFill="1" applyBorder="1" applyAlignment="1">
      <alignment vertical="center"/>
    </xf>
    <xf numFmtId="10" fontId="32" fillId="2" borderId="1" xfId="7" applyNumberFormat="1" applyFont="1" applyFill="1" applyBorder="1" applyAlignment="1">
      <alignment vertical="center"/>
    </xf>
    <xf numFmtId="10" fontId="3" fillId="2" borderId="1" xfId="7" applyNumberFormat="1" applyFont="1" applyFill="1" applyBorder="1" applyAlignment="1">
      <alignment vertical="center"/>
    </xf>
    <xf numFmtId="10" fontId="25" fillId="2" borderId="1" xfId="7" applyNumberFormat="1" applyFont="1" applyFill="1" applyBorder="1" applyAlignment="1">
      <alignment vertical="center"/>
    </xf>
    <xf numFmtId="165" fontId="10" fillId="0" borderId="1" xfId="3" applyNumberFormat="1" applyFont="1" applyFill="1" applyBorder="1" applyAlignment="1">
      <alignment vertical="center" wrapText="1"/>
    </xf>
    <xf numFmtId="10" fontId="32" fillId="0" borderId="1" xfId="7" applyNumberFormat="1" applyFont="1" applyFill="1" applyBorder="1" applyAlignment="1">
      <alignment vertical="center"/>
    </xf>
    <xf numFmtId="10" fontId="3" fillId="0" borderId="1" xfId="7" applyNumberFormat="1" applyFont="1" applyFill="1" applyBorder="1" applyAlignment="1">
      <alignment vertical="center"/>
    </xf>
    <xf numFmtId="10" fontId="25" fillId="0" borderId="1" xfId="7" applyNumberFormat="1" applyFont="1" applyFill="1" applyBorder="1" applyAlignment="1">
      <alignment vertical="center"/>
    </xf>
    <xf numFmtId="43" fontId="4" fillId="0" borderId="0" xfId="0" applyNumberFormat="1" applyFont="1"/>
    <xf numFmtId="166" fontId="14" fillId="2" borderId="0" xfId="0" applyNumberFormat="1" applyFont="1" applyFill="1" applyAlignment="1">
      <alignment vertical="center" wrapText="1"/>
    </xf>
    <xf numFmtId="0" fontId="6" fillId="12" borderId="0" xfId="0" applyFont="1" applyFill="1" applyAlignment="1">
      <alignment horizontal="center" vertical="center"/>
    </xf>
    <xf numFmtId="0" fontId="35" fillId="5" borderId="0" xfId="0" applyFont="1" applyFill="1" applyAlignment="1">
      <alignment horizontal="left" vertical="center"/>
    </xf>
    <xf numFmtId="0" fontId="35" fillId="5" borderId="1" xfId="0" applyFont="1" applyFill="1" applyBorder="1" applyAlignment="1">
      <alignment horizontal="centerContinuous" vertical="center"/>
    </xf>
    <xf numFmtId="0" fontId="4" fillId="5" borderId="11" xfId="0" applyFont="1" applyFill="1" applyBorder="1"/>
    <xf numFmtId="0" fontId="10" fillId="5" borderId="1" xfId="0" applyFont="1" applyFill="1" applyBorder="1" applyAlignment="1">
      <alignment horizontal="left" vertical="center" wrapText="1"/>
    </xf>
    <xf numFmtId="0" fontId="3" fillId="5" borderId="5" xfId="0" applyFont="1" applyFill="1" applyBorder="1"/>
    <xf numFmtId="0" fontId="3" fillId="5" borderId="11" xfId="0" applyFont="1" applyFill="1" applyBorder="1"/>
    <xf numFmtId="0" fontId="3" fillId="5" borderId="8" xfId="0" applyFont="1" applyFill="1" applyBorder="1"/>
    <xf numFmtId="0" fontId="3" fillId="5" borderId="1" xfId="0" applyFont="1" applyFill="1" applyBorder="1" applyAlignment="1">
      <alignment horizontal="left" vertical="center" wrapText="1"/>
    </xf>
    <xf numFmtId="37" fontId="3" fillId="5" borderId="5" xfId="0" applyNumberFormat="1" applyFont="1" applyFill="1" applyBorder="1"/>
    <xf numFmtId="37" fontId="3" fillId="5" borderId="11" xfId="0" applyNumberFormat="1" applyFont="1" applyFill="1" applyBorder="1"/>
    <xf numFmtId="37" fontId="3" fillId="0" borderId="5" xfId="0" applyNumberFormat="1" applyFont="1" applyBorder="1"/>
    <xf numFmtId="37" fontId="3" fillId="0" borderId="8" xfId="0" applyNumberFormat="1" applyFont="1" applyBorder="1"/>
    <xf numFmtId="37" fontId="3" fillId="0" borderId="11" xfId="0" applyNumberFormat="1" applyFont="1" applyBorder="1"/>
    <xf numFmtId="37" fontId="3" fillId="5" borderId="8" xfId="0" applyNumberFormat="1" applyFont="1" applyFill="1" applyBorder="1"/>
    <xf numFmtId="43" fontId="3" fillId="0" borderId="5" xfId="6" applyFont="1" applyFill="1" applyBorder="1"/>
    <xf numFmtId="43" fontId="3" fillId="0" borderId="11" xfId="6" applyFont="1" applyFill="1" applyBorder="1"/>
    <xf numFmtId="173" fontId="3" fillId="0" borderId="5" xfId="6" applyNumberFormat="1" applyFont="1" applyFill="1" applyBorder="1"/>
    <xf numFmtId="173" fontId="3" fillId="0" borderId="11" xfId="6" applyNumberFormat="1" applyFont="1" applyFill="1" applyBorder="1"/>
    <xf numFmtId="0" fontId="3" fillId="5" borderId="12" xfId="0" applyFont="1" applyFill="1" applyBorder="1" applyAlignment="1">
      <alignment horizontal="left" vertical="center" wrapText="1"/>
    </xf>
    <xf numFmtId="37" fontId="3" fillId="5" borderId="0" xfId="0" applyNumberFormat="1" applyFont="1" applyFill="1"/>
    <xf numFmtId="37" fontId="3" fillId="0" borderId="0" xfId="0" applyNumberFormat="1" applyFont="1"/>
    <xf numFmtId="37" fontId="3" fillId="5" borderId="13" xfId="0" applyNumberFormat="1" applyFont="1" applyFill="1" applyBorder="1"/>
    <xf numFmtId="166" fontId="3" fillId="5" borderId="5" xfId="0" applyNumberFormat="1" applyFont="1" applyFill="1" applyBorder="1"/>
    <xf numFmtId="166" fontId="3" fillId="5" borderId="11" xfId="0" applyNumberFormat="1" applyFont="1" applyFill="1" applyBorder="1"/>
    <xf numFmtId="166" fontId="3" fillId="0" borderId="5" xfId="0" applyNumberFormat="1" applyFont="1" applyBorder="1"/>
    <xf numFmtId="166" fontId="3" fillId="0" borderId="8" xfId="0" applyNumberFormat="1" applyFont="1" applyBorder="1"/>
    <xf numFmtId="166" fontId="3" fillId="0" borderId="11" xfId="0" applyNumberFormat="1" applyFont="1" applyBorder="1"/>
    <xf numFmtId="166" fontId="3" fillId="5" borderId="8" xfId="0" applyNumberFormat="1" applyFont="1" applyFill="1" applyBorder="1"/>
    <xf numFmtId="43" fontId="3" fillId="5" borderId="5" xfId="6" applyFont="1" applyFill="1" applyBorder="1"/>
    <xf numFmtId="39" fontId="3" fillId="0" borderId="5" xfId="0" applyNumberFormat="1" applyFont="1" applyBorder="1"/>
    <xf numFmtId="39" fontId="3" fillId="0" borderId="11" xfId="0" applyNumberFormat="1" applyFont="1" applyBorder="1"/>
    <xf numFmtId="0" fontId="3" fillId="5" borderId="1" xfId="0" applyFont="1" applyFill="1" applyBorder="1" applyAlignment="1">
      <alignment horizontal="left" vertical="center" wrapText="1" indent="2"/>
    </xf>
    <xf numFmtId="39" fontId="3" fillId="5" borderId="8" xfId="0" applyNumberFormat="1" applyFont="1" applyFill="1" applyBorder="1"/>
    <xf numFmtId="39" fontId="3" fillId="5" borderId="5" xfId="0" applyNumberFormat="1" applyFont="1" applyFill="1" applyBorder="1"/>
    <xf numFmtId="39" fontId="3" fillId="5" borderId="11" xfId="0" applyNumberFormat="1" applyFont="1" applyFill="1" applyBorder="1"/>
    <xf numFmtId="170" fontId="3" fillId="5" borderId="5" xfId="0" applyNumberFormat="1" applyFont="1" applyFill="1" applyBorder="1"/>
    <xf numFmtId="170" fontId="3" fillId="0" borderId="5" xfId="0" applyNumberFormat="1" applyFont="1" applyBorder="1"/>
    <xf numFmtId="39" fontId="3" fillId="0" borderId="8" xfId="0" applyNumberFormat="1" applyFont="1" applyBorder="1"/>
    <xf numFmtId="170" fontId="3" fillId="0" borderId="11" xfId="0" applyNumberFormat="1" applyFont="1" applyBorder="1"/>
    <xf numFmtId="10" fontId="3" fillId="5" borderId="5" xfId="8" applyNumberFormat="1" applyFont="1" applyFill="1" applyBorder="1"/>
    <xf numFmtId="10" fontId="3" fillId="5" borderId="11" xfId="8" applyNumberFormat="1" applyFont="1" applyFill="1" applyBorder="1"/>
    <xf numFmtId="10" fontId="3" fillId="0" borderId="5" xfId="8" applyNumberFormat="1" applyFont="1" applyFill="1" applyBorder="1"/>
    <xf numFmtId="10" fontId="3" fillId="0" borderId="8" xfId="8" applyNumberFormat="1" applyFont="1" applyFill="1" applyBorder="1"/>
    <xf numFmtId="10" fontId="3" fillId="0" borderId="11" xfId="8" applyNumberFormat="1" applyFont="1" applyFill="1" applyBorder="1"/>
    <xf numFmtId="10" fontId="3" fillId="5" borderId="8" xfId="8" applyNumberFormat="1" applyFont="1" applyFill="1" applyBorder="1"/>
    <xf numFmtId="0" fontId="12" fillId="5" borderId="0" xfId="0" applyFont="1" applyFill="1" applyAlignment="1">
      <alignment horizontal="left" vertical="center" wrapText="1"/>
    </xf>
    <xf numFmtId="10" fontId="14" fillId="5" borderId="0" xfId="8" applyNumberFormat="1" applyFont="1" applyFill="1" applyBorder="1"/>
    <xf numFmtId="10" fontId="14" fillId="0" borderId="0" xfId="8" applyNumberFormat="1" applyFont="1" applyFill="1" applyBorder="1"/>
    <xf numFmtId="10" fontId="4" fillId="5" borderId="0" xfId="8" applyNumberFormat="1" applyFont="1" applyFill="1" applyBorder="1"/>
    <xf numFmtId="0" fontId="6" fillId="3" borderId="0" xfId="0" applyFont="1" applyFill="1" applyAlignment="1">
      <alignment horizontal="center" vertical="center"/>
    </xf>
    <xf numFmtId="37" fontId="10" fillId="5" borderId="1" xfId="0" applyNumberFormat="1" applyFont="1" applyFill="1" applyBorder="1" applyAlignment="1">
      <alignment vertical="center"/>
    </xf>
    <xf numFmtId="166" fontId="10" fillId="5" borderId="5" xfId="0" applyNumberFormat="1" applyFont="1" applyFill="1" applyBorder="1"/>
    <xf numFmtId="166" fontId="10" fillId="5" borderId="7" xfId="0" applyNumberFormat="1" applyFont="1" applyFill="1" applyBorder="1"/>
    <xf numFmtId="166" fontId="10" fillId="5" borderId="8" xfId="0" applyNumberFormat="1" applyFont="1" applyFill="1" applyBorder="1"/>
    <xf numFmtId="166" fontId="10" fillId="5" borderId="11" xfId="0" applyNumberFormat="1" applyFont="1" applyFill="1" applyBorder="1"/>
    <xf numFmtId="37" fontId="3" fillId="5" borderId="1" xfId="0" applyNumberFormat="1" applyFont="1" applyFill="1" applyBorder="1"/>
    <xf numFmtId="165" fontId="3" fillId="5" borderId="5" xfId="6" applyNumberFormat="1" applyFont="1" applyFill="1" applyBorder="1"/>
    <xf numFmtId="165" fontId="3" fillId="5" borderId="5" xfId="1" applyNumberFormat="1" applyFont="1" applyFill="1" applyBorder="1"/>
    <xf numFmtId="165" fontId="3" fillId="5" borderId="11" xfId="1" applyNumberFormat="1" applyFont="1" applyFill="1" applyBorder="1"/>
    <xf numFmtId="37" fontId="3" fillId="0" borderId="1" xfId="0" applyNumberFormat="1" applyFont="1" applyBorder="1"/>
    <xf numFmtId="10" fontId="10" fillId="0" borderId="5" xfId="8" applyNumberFormat="1" applyFont="1" applyFill="1" applyBorder="1"/>
    <xf numFmtId="10" fontId="10" fillId="0" borderId="11" xfId="8" applyNumberFormat="1" applyFont="1" applyFill="1" applyBorder="1"/>
    <xf numFmtId="37" fontId="3" fillId="5" borderId="1" xfId="0" applyNumberFormat="1" applyFont="1" applyFill="1" applyBorder="1" applyAlignment="1">
      <alignment horizontal="left" vertical="center" indent="1"/>
    </xf>
    <xf numFmtId="43" fontId="3" fillId="0" borderId="5" xfId="1" applyFont="1" applyFill="1" applyBorder="1"/>
    <xf numFmtId="43" fontId="3" fillId="0" borderId="11" xfId="1" applyFont="1" applyFill="1" applyBorder="1"/>
    <xf numFmtId="166" fontId="3" fillId="5" borderId="14" xfId="0" applyNumberFormat="1" applyFont="1" applyFill="1" applyBorder="1"/>
    <xf numFmtId="10" fontId="10" fillId="5" borderId="5" xfId="8" applyNumberFormat="1" applyFont="1" applyFill="1" applyBorder="1"/>
    <xf numFmtId="10" fontId="10" fillId="5" borderId="11" xfId="8" applyNumberFormat="1" applyFont="1" applyFill="1" applyBorder="1"/>
    <xf numFmtId="37" fontId="10" fillId="5" borderId="6" xfId="0" applyNumberFormat="1" applyFont="1" applyFill="1" applyBorder="1" applyAlignment="1">
      <alignment vertical="center"/>
    </xf>
    <xf numFmtId="10" fontId="10" fillId="2" borderId="9" xfId="8" applyNumberFormat="1" applyFont="1" applyFill="1" applyBorder="1"/>
    <xf numFmtId="37" fontId="10" fillId="5" borderId="8" xfId="0" applyNumberFormat="1" applyFont="1" applyFill="1" applyBorder="1"/>
    <xf numFmtId="10" fontId="10" fillId="2" borderId="10" xfId="8" applyNumberFormat="1" applyFont="1" applyFill="1" applyBorder="1"/>
    <xf numFmtId="10" fontId="3" fillId="2" borderId="5" xfId="8" applyNumberFormat="1" applyFont="1" applyFill="1" applyBorder="1"/>
    <xf numFmtId="37" fontId="3" fillId="5" borderId="1" xfId="0" applyNumberFormat="1" applyFont="1" applyFill="1" applyBorder="1" applyAlignment="1">
      <alignment vertical="center"/>
    </xf>
    <xf numFmtId="10" fontId="3" fillId="2" borderId="11" xfId="8" applyNumberFormat="1" applyFont="1" applyFill="1" applyBorder="1"/>
    <xf numFmtId="10" fontId="10" fillId="5" borderId="8" xfId="8" applyNumberFormat="1" applyFont="1" applyFill="1" applyBorder="1"/>
    <xf numFmtId="10" fontId="4" fillId="5" borderId="0" xfId="2" applyNumberFormat="1" applyFont="1" applyFill="1"/>
    <xf numFmtId="173" fontId="4" fillId="5" borderId="0" xfId="1" applyNumberFormat="1" applyFont="1" applyFill="1"/>
    <xf numFmtId="10" fontId="4" fillId="2" borderId="0" xfId="2" applyNumberFormat="1" applyFont="1" applyFill="1"/>
    <xf numFmtId="0" fontId="34" fillId="5" borderId="1" xfId="0" applyFont="1" applyFill="1" applyBorder="1" applyAlignment="1">
      <alignment horizontal="centerContinuous" vertical="center"/>
    </xf>
    <xf numFmtId="0" fontId="34" fillId="5" borderId="0" xfId="0" applyFont="1" applyFill="1" applyAlignment="1">
      <alignment horizontal="centerContinuous" vertical="center"/>
    </xf>
    <xf numFmtId="166" fontId="3" fillId="5" borderId="0" xfId="0" applyNumberFormat="1" applyFont="1" applyFill="1"/>
    <xf numFmtId="39" fontId="3" fillId="5" borderId="0" xfId="0" applyNumberFormat="1" applyFont="1" applyFill="1"/>
    <xf numFmtId="10" fontId="3" fillId="5" borderId="0" xfId="8" applyNumberFormat="1" applyFont="1" applyFill="1" applyBorder="1"/>
    <xf numFmtId="166" fontId="10" fillId="5" borderId="0" xfId="0" applyNumberFormat="1" applyFont="1" applyFill="1"/>
    <xf numFmtId="166" fontId="3" fillId="0" borderId="0" xfId="0" applyNumberFormat="1" applyFont="1"/>
    <xf numFmtId="10" fontId="10" fillId="5" borderId="0" xfId="8" applyNumberFormat="1" applyFont="1" applyFill="1" applyBorder="1"/>
    <xf numFmtId="174" fontId="14" fillId="5" borderId="0" xfId="0" applyNumberFormat="1" applyFont="1" applyFill="1"/>
    <xf numFmtId="0" fontId="10" fillId="5" borderId="0" xfId="0" applyFont="1" applyFill="1"/>
    <xf numFmtId="0" fontId="10" fillId="5" borderId="0" xfId="0" applyFont="1" applyFill="1" applyAlignment="1">
      <alignment horizontal="center"/>
    </xf>
    <xf numFmtId="10" fontId="4" fillId="0" borderId="0" xfId="2" applyNumberFormat="1" applyFont="1"/>
    <xf numFmtId="0" fontId="3" fillId="5" borderId="0" xfId="0" applyFont="1" applyFill="1" applyAlignment="1">
      <alignment horizontal="right"/>
    </xf>
    <xf numFmtId="0" fontId="12" fillId="5" borderId="0" xfId="0" applyFont="1" applyFill="1" applyAlignment="1">
      <alignment horizontal="center"/>
    </xf>
    <xf numFmtId="0" fontId="14" fillId="5" borderId="0" xfId="0" quotePrefix="1" applyFont="1" applyFill="1"/>
    <xf numFmtId="167" fontId="19" fillId="0" borderId="1" xfId="3" quotePrefix="1" applyNumberFormat="1" applyFont="1" applyFill="1" applyBorder="1" applyAlignment="1">
      <alignment horizontal="right" vertical="center"/>
    </xf>
    <xf numFmtId="0" fontId="4" fillId="0" borderId="0" xfId="0" quotePrefix="1" applyFont="1"/>
    <xf numFmtId="164" fontId="15" fillId="2" borderId="1" xfId="3" applyFont="1" applyFill="1" applyBorder="1" applyAlignment="1">
      <alignment vertical="center"/>
    </xf>
    <xf numFmtId="0" fontId="33" fillId="0" borderId="0" xfId="0" applyFont="1" applyAlignment="1">
      <alignment horizontal="right"/>
    </xf>
    <xf numFmtId="0" fontId="4" fillId="2" borderId="0" xfId="0" applyFont="1" applyFill="1" applyAlignment="1">
      <alignment horizontal="right" vertical="top"/>
    </xf>
    <xf numFmtId="0" fontId="23" fillId="2" borderId="0" xfId="0" applyFont="1" applyFill="1" applyAlignment="1">
      <alignment horizontal="right"/>
    </xf>
    <xf numFmtId="0" fontId="6" fillId="13" borderId="0" xfId="0" applyFont="1" applyFill="1" applyAlignment="1">
      <alignment horizontal="centerContinuous" vertical="center" wrapText="1"/>
    </xf>
    <xf numFmtId="4" fontId="15" fillId="0" borderId="2" xfId="0" applyNumberFormat="1" applyFont="1" applyBorder="1"/>
    <xf numFmtId="4" fontId="15" fillId="0" borderId="3" xfId="0" applyNumberFormat="1" applyFont="1" applyBorder="1"/>
    <xf numFmtId="0" fontId="23" fillId="8" borderId="0" xfId="0" applyFont="1" applyFill="1" applyAlignment="1">
      <alignment horizontal="right"/>
    </xf>
    <xf numFmtId="165" fontId="48" fillId="0" borderId="1" xfId="4" applyNumberFormat="1" applyFont="1" applyFill="1" applyBorder="1" applyAlignment="1">
      <alignment vertical="center"/>
    </xf>
    <xf numFmtId="165" fontId="48" fillId="0" borderId="1" xfId="3" applyNumberFormat="1" applyFont="1" applyFill="1" applyBorder="1" applyAlignment="1">
      <alignment vertical="center"/>
    </xf>
    <xf numFmtId="165" fontId="48" fillId="2" borderId="1" xfId="3" applyNumberFormat="1" applyFont="1" applyFill="1" applyBorder="1" applyAlignment="1">
      <alignment vertical="center"/>
    </xf>
    <xf numFmtId="0" fontId="7" fillId="2" borderId="0" xfId="0" applyFont="1" applyFill="1" applyAlignment="1">
      <alignment vertical="center"/>
    </xf>
    <xf numFmtId="39" fontId="15" fillId="11" borderId="1" xfId="0" applyNumberFormat="1" applyFont="1" applyFill="1" applyBorder="1" applyAlignment="1">
      <alignment vertical="center"/>
    </xf>
    <xf numFmtId="167" fontId="15" fillId="2" borderId="1" xfId="3" applyNumberFormat="1" applyFont="1" applyFill="1" applyBorder="1" applyAlignment="1">
      <alignment vertical="center"/>
    </xf>
    <xf numFmtId="165" fontId="15" fillId="2" borderId="1" xfId="3" applyNumberFormat="1" applyFont="1" applyFill="1" applyBorder="1" applyAlignment="1">
      <alignment vertical="center"/>
    </xf>
    <xf numFmtId="37" fontId="15" fillId="2" borderId="1" xfId="0" applyNumberFormat="1" applyFont="1" applyFill="1" applyBorder="1" applyAlignment="1">
      <alignment vertical="center"/>
    </xf>
    <xf numFmtId="37" fontId="15" fillId="11" borderId="1" xfId="0" applyNumberFormat="1" applyFont="1" applyFill="1" applyBorder="1" applyAlignment="1">
      <alignment vertical="center"/>
    </xf>
    <xf numFmtId="37" fontId="20" fillId="2" borderId="1" xfId="3" applyNumberFormat="1" applyFont="1" applyFill="1" applyBorder="1" applyAlignment="1">
      <alignment vertical="center"/>
    </xf>
    <xf numFmtId="165" fontId="15" fillId="11" borderId="1" xfId="3" applyNumberFormat="1" applyFont="1" applyFill="1" applyBorder="1" applyAlignment="1">
      <alignment vertical="center"/>
    </xf>
    <xf numFmtId="166" fontId="13" fillId="11" borderId="1" xfId="0" applyNumberFormat="1" applyFont="1" applyFill="1" applyBorder="1" applyAlignment="1">
      <alignment horizontal="right" vertical="center"/>
    </xf>
    <xf numFmtId="0" fontId="15" fillId="0" borderId="2" xfId="0" applyFont="1" applyBorder="1"/>
    <xf numFmtId="164" fontId="15" fillId="0" borderId="1" xfId="3" applyFont="1" applyFill="1" applyBorder="1" applyAlignment="1">
      <alignment vertical="center"/>
    </xf>
    <xf numFmtId="166" fontId="15" fillId="0" borderId="1" xfId="0" applyNumberFormat="1" applyFont="1" applyBorder="1" applyAlignment="1">
      <alignment vertical="center"/>
    </xf>
    <xf numFmtId="165" fontId="15" fillId="0" borderId="2" xfId="0" applyNumberFormat="1" applyFont="1" applyBorder="1"/>
    <xf numFmtId="0" fontId="5" fillId="2" borderId="1" xfId="0" applyFont="1" applyFill="1" applyBorder="1"/>
    <xf numFmtId="165" fontId="13" fillId="11" borderId="1" xfId="3" applyNumberFormat="1" applyFont="1" applyFill="1" applyBorder="1" applyAlignment="1">
      <alignment horizontal="center" vertical="center"/>
    </xf>
    <xf numFmtId="166" fontId="15" fillId="0" borderId="1" xfId="0" applyNumberFormat="1" applyFont="1" applyBorder="1" applyAlignment="1">
      <alignment horizontal="right" vertical="center"/>
    </xf>
    <xf numFmtId="43" fontId="13" fillId="11" borderId="1" xfId="1" applyFont="1" applyFill="1" applyBorder="1" applyAlignment="1">
      <alignment horizontal="center" vertical="center"/>
    </xf>
    <xf numFmtId="43" fontId="15" fillId="0" borderId="1" xfId="1" applyFont="1" applyBorder="1" applyAlignment="1">
      <alignment vertical="center"/>
    </xf>
    <xf numFmtId="43" fontId="5" fillId="2" borderId="0" xfId="1" applyFont="1" applyFill="1"/>
    <xf numFmtId="166" fontId="15" fillId="11" borderId="1" xfId="0" applyNumberFormat="1" applyFont="1" applyFill="1" applyBorder="1" applyAlignment="1">
      <alignment horizontal="right" vertical="center"/>
    </xf>
    <xf numFmtId="165" fontId="15" fillId="11" borderId="1" xfId="3" applyNumberFormat="1" applyFont="1" applyFill="1" applyBorder="1" applyAlignment="1">
      <alignment horizontal="center" vertical="center"/>
    </xf>
    <xf numFmtId="166" fontId="15" fillId="0" borderId="0" xfId="0" applyNumberFormat="1" applyFont="1" applyAlignment="1">
      <alignment vertical="center"/>
    </xf>
    <xf numFmtId="0" fontId="49" fillId="8" borderId="0" xfId="0" applyFont="1" applyFill="1" applyAlignment="1">
      <alignment horizontal="right"/>
    </xf>
    <xf numFmtId="167" fontId="19" fillId="5" borderId="1" xfId="3" applyNumberFormat="1" applyFont="1" applyFill="1" applyBorder="1" applyAlignment="1">
      <alignment horizontal="right" vertical="center"/>
    </xf>
    <xf numFmtId="167" fontId="20" fillId="5" borderId="1" xfId="3" applyNumberFormat="1" applyFont="1" applyFill="1" applyBorder="1" applyAlignment="1">
      <alignment horizontal="right" vertical="center"/>
    </xf>
    <xf numFmtId="10" fontId="3" fillId="0" borderId="16" xfId="8" applyNumberFormat="1" applyFont="1" applyFill="1" applyBorder="1" applyAlignment="1"/>
    <xf numFmtId="10" fontId="3" fillId="0" borderId="11" xfId="8" applyNumberFormat="1" applyFont="1" applyFill="1" applyBorder="1" applyAlignment="1"/>
    <xf numFmtId="10" fontId="3" fillId="0" borderId="15" xfId="8" applyNumberFormat="1" applyFont="1" applyFill="1" applyBorder="1" applyAlignment="1"/>
    <xf numFmtId="39" fontId="4" fillId="2" borderId="0" xfId="0" applyNumberFormat="1" applyFont="1" applyFill="1"/>
    <xf numFmtId="0" fontId="14" fillId="14" borderId="17" xfId="0" applyFont="1" applyFill="1" applyBorder="1"/>
    <xf numFmtId="0" fontId="14" fillId="5" borderId="19" xfId="0" applyFont="1" applyFill="1" applyBorder="1" applyAlignment="1">
      <alignment vertical="top"/>
    </xf>
    <xf numFmtId="0" fontId="6" fillId="0" borderId="0" xfId="0" applyFont="1" applyAlignment="1">
      <alignment vertical="top" wrapText="1"/>
    </xf>
    <xf numFmtId="0" fontId="4" fillId="5" borderId="0" xfId="0" applyFont="1" applyFill="1" applyAlignment="1">
      <alignment vertical="top" wrapText="1"/>
    </xf>
    <xf numFmtId="0" fontId="14" fillId="5" borderId="18" xfId="0" applyFont="1" applyFill="1" applyBorder="1" applyAlignment="1">
      <alignment vertical="top" wrapText="1"/>
    </xf>
    <xf numFmtId="0" fontId="12" fillId="5" borderId="18" xfId="0" applyFont="1" applyFill="1" applyBorder="1" applyAlignment="1">
      <alignment vertical="top" wrapText="1"/>
    </xf>
    <xf numFmtId="0" fontId="14" fillId="5" borderId="0" xfId="0" applyFont="1" applyFill="1" applyAlignment="1">
      <alignment vertical="top" wrapText="1"/>
    </xf>
    <xf numFmtId="0" fontId="12" fillId="14" borderId="17" xfId="0" applyFont="1" applyFill="1" applyBorder="1" applyAlignment="1">
      <alignment vertical="top" wrapText="1"/>
    </xf>
    <xf numFmtId="0" fontId="4" fillId="0" borderId="0" xfId="0" applyFont="1" applyAlignment="1">
      <alignment vertical="top" wrapText="1"/>
    </xf>
    <xf numFmtId="0" fontId="33" fillId="0" borderId="0" xfId="0" applyFont="1" applyAlignment="1">
      <alignment vertical="top" wrapText="1"/>
    </xf>
    <xf numFmtId="0" fontId="47" fillId="0" borderId="0" xfId="0" applyFont="1" applyAlignment="1">
      <alignment horizontal="left" vertical="top" wrapText="1" indent="2"/>
    </xf>
    <xf numFmtId="0" fontId="31" fillId="0" borderId="0" xfId="0" applyFont="1"/>
    <xf numFmtId="10" fontId="3" fillId="0" borderId="11" xfId="8" applyNumberFormat="1" applyFont="1" applyFill="1" applyBorder="1" applyAlignment="1">
      <alignment wrapText="1"/>
    </xf>
    <xf numFmtId="0" fontId="33" fillId="0" borderId="0" xfId="0" applyFont="1" applyAlignment="1">
      <alignment horizontal="center" vertical="top"/>
    </xf>
    <xf numFmtId="0" fontId="33" fillId="0" borderId="0" xfId="0" applyFont="1" applyAlignment="1">
      <alignment horizontal="right" vertical="top"/>
    </xf>
    <xf numFmtId="0" fontId="51" fillId="0" borderId="0" xfId="9" applyFont="1" applyAlignment="1">
      <alignment vertical="top" wrapText="1"/>
    </xf>
    <xf numFmtId="165" fontId="19" fillId="5" borderId="1" xfId="3" applyNumberFormat="1" applyFont="1" applyFill="1" applyBorder="1" applyAlignment="1">
      <alignment horizontal="left" vertical="center" indent="4"/>
    </xf>
    <xf numFmtId="0" fontId="14" fillId="5" borderId="0" xfId="0" applyFont="1" applyFill="1" applyAlignment="1">
      <alignment horizontal="left" vertical="top" wrapText="1"/>
    </xf>
    <xf numFmtId="0" fontId="12" fillId="5" borderId="0" xfId="0" applyFont="1" applyFill="1" applyAlignment="1">
      <alignment horizontal="left" vertical="top" wrapText="1"/>
    </xf>
    <xf numFmtId="43" fontId="14" fillId="2" borderId="0" xfId="1" applyFont="1" applyFill="1" applyBorder="1" applyAlignment="1">
      <alignment vertical="center"/>
    </xf>
    <xf numFmtId="0" fontId="12" fillId="5" borderId="20" xfId="0" applyFont="1" applyFill="1" applyBorder="1" applyAlignment="1">
      <alignment vertical="top" wrapText="1"/>
    </xf>
    <xf numFmtId="0" fontId="12" fillId="5" borderId="21" xfId="0" applyFont="1" applyFill="1" applyBorder="1" applyAlignment="1">
      <alignment horizontal="left" vertical="top" wrapText="1"/>
    </xf>
    <xf numFmtId="0" fontId="12" fillId="5" borderId="21" xfId="0" applyFont="1" applyFill="1" applyBorder="1" applyAlignment="1">
      <alignment vertical="top" wrapText="1"/>
    </xf>
    <xf numFmtId="175" fontId="3" fillId="2" borderId="0" xfId="0" applyNumberFormat="1" applyFont="1" applyFill="1"/>
    <xf numFmtId="164" fontId="4" fillId="2" borderId="0" xfId="0" applyNumberFormat="1" applyFont="1" applyFill="1"/>
    <xf numFmtId="0" fontId="14" fillId="5" borderId="18" xfId="0" applyFont="1" applyFill="1" applyBorder="1" applyAlignment="1">
      <alignment horizontal="left" vertical="top" wrapText="1"/>
    </xf>
    <xf numFmtId="0" fontId="12" fillId="5" borderId="18" xfId="0" applyFont="1" applyFill="1" applyBorder="1" applyAlignment="1">
      <alignment horizontal="left" vertical="top" wrapText="1"/>
    </xf>
    <xf numFmtId="0" fontId="14" fillId="2" borderId="17" xfId="0" applyFont="1" applyFill="1" applyBorder="1" applyAlignment="1">
      <alignment horizontal="left" vertical="top" wrapText="1"/>
    </xf>
    <xf numFmtId="0" fontId="15" fillId="5" borderId="18" xfId="0" applyFont="1" applyFill="1" applyBorder="1" applyAlignment="1">
      <alignment horizontal="left" vertical="top" wrapText="1"/>
    </xf>
    <xf numFmtId="0" fontId="14" fillId="5" borderId="18" xfId="0" quotePrefix="1" applyFont="1" applyFill="1" applyBorder="1" applyAlignment="1">
      <alignment horizontal="left" vertical="top" wrapText="1" readingOrder="1"/>
    </xf>
    <xf numFmtId="0" fontId="14" fillId="5" borderId="17" xfId="0" applyFont="1" applyFill="1" applyBorder="1" applyAlignment="1">
      <alignment horizontal="left" vertical="top" wrapText="1"/>
    </xf>
    <xf numFmtId="0" fontId="12" fillId="5" borderId="17" xfId="0" applyFont="1" applyFill="1" applyBorder="1" applyAlignment="1">
      <alignment horizontal="left" vertical="top" wrapText="1"/>
    </xf>
    <xf numFmtId="0" fontId="14" fillId="5" borderId="17" xfId="0" applyFont="1" applyFill="1" applyBorder="1" applyAlignment="1">
      <alignment vertical="top" wrapText="1"/>
    </xf>
    <xf numFmtId="165" fontId="14" fillId="8" borderId="3" xfId="0" applyNumberFormat="1" applyFont="1" applyFill="1" applyBorder="1"/>
    <xf numFmtId="176" fontId="3" fillId="5" borderId="0" xfId="1" applyNumberFormat="1" applyFont="1" applyFill="1"/>
    <xf numFmtId="165" fontId="19" fillId="0" borderId="3" xfId="0" applyNumberFormat="1" applyFont="1" applyBorder="1"/>
    <xf numFmtId="175" fontId="4" fillId="2" borderId="0" xfId="0" applyNumberFormat="1" applyFont="1" applyFill="1"/>
    <xf numFmtId="175" fontId="14" fillId="2" borderId="0" xfId="0" applyNumberFormat="1" applyFont="1" applyFill="1"/>
    <xf numFmtId="177" fontId="4" fillId="2" borderId="0" xfId="0" applyNumberFormat="1" applyFont="1" applyFill="1"/>
    <xf numFmtId="173" fontId="7" fillId="5" borderId="8" xfId="1" applyNumberFormat="1" applyFont="1" applyFill="1" applyBorder="1" applyAlignment="1">
      <alignment vertical="center"/>
    </xf>
    <xf numFmtId="173" fontId="7" fillId="5" borderId="1" xfId="1" applyNumberFormat="1" applyFont="1" applyFill="1" applyBorder="1" applyAlignment="1">
      <alignment vertical="center"/>
    </xf>
    <xf numFmtId="173" fontId="11" fillId="5" borderId="8" xfId="1" applyNumberFormat="1" applyFont="1" applyFill="1" applyBorder="1" applyAlignment="1">
      <alignment vertical="center"/>
    </xf>
    <xf numFmtId="173" fontId="11" fillId="5" borderId="1" xfId="1" applyNumberFormat="1" applyFont="1" applyFill="1" applyBorder="1" applyAlignment="1">
      <alignment vertical="center"/>
    </xf>
    <xf numFmtId="173" fontId="52" fillId="5" borderId="8" xfId="1" applyNumberFormat="1" applyFont="1" applyFill="1" applyBorder="1" applyAlignment="1">
      <alignment vertical="center"/>
    </xf>
    <xf numFmtId="173" fontId="52" fillId="5" borderId="1" xfId="1" applyNumberFormat="1" applyFont="1" applyFill="1" applyBorder="1" applyAlignment="1">
      <alignment vertical="center"/>
    </xf>
    <xf numFmtId="0" fontId="53" fillId="2" borderId="0" xfId="0" applyFont="1" applyFill="1"/>
    <xf numFmtId="173" fontId="7" fillId="0" borderId="8" xfId="1" applyNumberFormat="1" applyFont="1" applyFill="1" applyBorder="1" applyAlignment="1">
      <alignment vertical="center"/>
    </xf>
    <xf numFmtId="173" fontId="7" fillId="0" borderId="1" xfId="1" applyNumberFormat="1" applyFont="1" applyFill="1" applyBorder="1" applyAlignment="1">
      <alignment vertical="center"/>
    </xf>
    <xf numFmtId="173" fontId="52" fillId="2" borderId="8" xfId="1" applyNumberFormat="1" applyFont="1" applyFill="1" applyBorder="1" applyAlignment="1">
      <alignment vertical="center"/>
    </xf>
    <xf numFmtId="173" fontId="52" fillId="2" borderId="1" xfId="1" applyNumberFormat="1" applyFont="1" applyFill="1" applyBorder="1" applyAlignment="1">
      <alignment vertical="center"/>
    </xf>
    <xf numFmtId="173" fontId="7" fillId="2" borderId="8" xfId="1" applyNumberFormat="1" applyFont="1" applyFill="1" applyBorder="1" applyAlignment="1">
      <alignment vertical="center"/>
    </xf>
    <xf numFmtId="173" fontId="7" fillId="2" borderId="1" xfId="1" applyNumberFormat="1" applyFont="1" applyFill="1" applyBorder="1" applyAlignment="1">
      <alignment vertical="center"/>
    </xf>
    <xf numFmtId="173" fontId="11" fillId="2" borderId="1" xfId="1" applyNumberFormat="1" applyFont="1" applyFill="1" applyBorder="1" applyAlignment="1">
      <alignment vertical="center"/>
    </xf>
    <xf numFmtId="172" fontId="7" fillId="5" borderId="0" xfId="3" applyNumberFormat="1" applyFont="1" applyFill="1" applyBorder="1" applyAlignment="1">
      <alignment vertical="center"/>
    </xf>
    <xf numFmtId="0" fontId="11" fillId="4" borderId="10" xfId="0" applyFont="1" applyFill="1" applyBorder="1" applyAlignment="1">
      <alignment vertical="center" wrapText="1"/>
    </xf>
    <xf numFmtId="0" fontId="11" fillId="4" borderId="7" xfId="0" applyFont="1" applyFill="1" applyBorder="1" applyAlignment="1">
      <alignment horizontal="left" vertical="center" wrapText="1"/>
    </xf>
    <xf numFmtId="167" fontId="7" fillId="0" borderId="1" xfId="3" applyNumberFormat="1" applyFont="1" applyFill="1" applyBorder="1" applyAlignment="1">
      <alignment horizontal="right" vertical="center"/>
    </xf>
    <xf numFmtId="167" fontId="7" fillId="0" borderId="8" xfId="3" applyNumberFormat="1" applyFont="1" applyFill="1" applyBorder="1" applyAlignment="1">
      <alignment horizontal="right" vertical="center"/>
    </xf>
    <xf numFmtId="167" fontId="7" fillId="0" borderId="1" xfId="3" applyNumberFormat="1" applyFont="1" applyFill="1" applyBorder="1" applyAlignment="1">
      <alignment vertical="center"/>
    </xf>
    <xf numFmtId="167" fontId="7" fillId="0" borderId="8" xfId="3" applyNumberFormat="1" applyFont="1" applyFill="1" applyBorder="1" applyAlignment="1">
      <alignment vertical="center"/>
    </xf>
    <xf numFmtId="167" fontId="5" fillId="2" borderId="0" xfId="0" applyNumberFormat="1" applyFont="1" applyFill="1"/>
    <xf numFmtId="166" fontId="14" fillId="0" borderId="0" xfId="0" applyNumberFormat="1" applyFont="1"/>
    <xf numFmtId="165" fontId="20" fillId="2" borderId="4" xfId="3" applyNumberFormat="1" applyFont="1" applyFill="1" applyBorder="1" applyAlignment="1">
      <alignment vertical="center"/>
    </xf>
    <xf numFmtId="37" fontId="13" fillId="11" borderId="1" xfId="0" applyNumberFormat="1" applyFont="1" applyFill="1" applyBorder="1" applyAlignment="1">
      <alignment vertical="center"/>
    </xf>
    <xf numFmtId="3" fontId="15" fillId="8" borderId="2" xfId="0" applyNumberFormat="1" applyFont="1" applyFill="1" applyBorder="1"/>
    <xf numFmtId="3" fontId="15" fillId="8" borderId="3" xfId="0" applyNumberFormat="1" applyFont="1" applyFill="1" applyBorder="1"/>
    <xf numFmtId="0" fontId="5" fillId="2" borderId="0" xfId="0" applyFont="1" applyFill="1" applyAlignment="1">
      <alignment vertical="center"/>
    </xf>
    <xf numFmtId="165" fontId="13" fillId="0" borderId="1" xfId="3" applyNumberFormat="1" applyFont="1" applyBorder="1"/>
    <xf numFmtId="165" fontId="13" fillId="0" borderId="1" xfId="3" applyNumberFormat="1" applyFont="1" applyFill="1" applyBorder="1"/>
    <xf numFmtId="166" fontId="15" fillId="11" borderId="1" xfId="0" applyNumberFormat="1" applyFont="1" applyFill="1" applyBorder="1" applyAlignment="1">
      <alignment horizontal="center" vertical="center"/>
    </xf>
    <xf numFmtId="165" fontId="13" fillId="0" borderId="1" xfId="3" applyNumberFormat="1" applyFont="1" applyFill="1" applyBorder="1" applyAlignment="1">
      <alignment vertical="center"/>
    </xf>
    <xf numFmtId="0" fontId="3" fillId="15" borderId="0" xfId="11" applyFont="1" applyFill="1"/>
    <xf numFmtId="0" fontId="4" fillId="15" borderId="0" xfId="11" applyFont="1" applyFill="1"/>
    <xf numFmtId="0" fontId="1" fillId="15" borderId="0" xfId="11" applyFill="1"/>
    <xf numFmtId="0" fontId="3" fillId="2" borderId="0" xfId="11" applyFont="1" applyFill="1"/>
    <xf numFmtId="0" fontId="1" fillId="0" borderId="0" xfId="11"/>
    <xf numFmtId="0" fontId="4" fillId="16" borderId="0" xfId="11" applyFont="1" applyFill="1"/>
    <xf numFmtId="0" fontId="10" fillId="15" borderId="0" xfId="11" applyFont="1" applyFill="1" applyAlignment="1">
      <alignment horizontal="center" vertical="center"/>
    </xf>
    <xf numFmtId="0" fontId="4" fillId="2" borderId="0" xfId="11" applyFont="1" applyFill="1"/>
    <xf numFmtId="166" fontId="14" fillId="15" borderId="0" xfId="11" applyNumberFormat="1" applyFont="1" applyFill="1" applyAlignment="1">
      <alignment vertical="center"/>
    </xf>
    <xf numFmtId="0" fontId="37" fillId="16" borderId="0" xfId="11" applyFont="1" applyFill="1" applyAlignment="1">
      <alignment horizontal="center" vertical="center" wrapText="1"/>
    </xf>
    <xf numFmtId="39" fontId="14" fillId="15" borderId="0" xfId="11" applyNumberFormat="1" applyFont="1" applyFill="1" applyAlignment="1">
      <alignment vertical="center"/>
    </xf>
    <xf numFmtId="39" fontId="12" fillId="15" borderId="0" xfId="11" applyNumberFormat="1" applyFont="1" applyFill="1" applyAlignment="1">
      <alignment vertical="center"/>
    </xf>
    <xf numFmtId="0" fontId="38" fillId="16" borderId="0" xfId="11" applyFont="1" applyFill="1"/>
    <xf numFmtId="43" fontId="14" fillId="15" borderId="0" xfId="12" applyFont="1" applyFill="1" applyBorder="1" applyAlignment="1">
      <alignment vertical="center"/>
    </xf>
    <xf numFmtId="0" fontId="54" fillId="16" borderId="0" xfId="11" applyFont="1" applyFill="1" applyAlignment="1">
      <alignment horizontal="center" vertical="center" wrapText="1"/>
    </xf>
    <xf numFmtId="0" fontId="39" fillId="16" borderId="0" xfId="11" applyFont="1" applyFill="1" applyAlignment="1">
      <alignment horizontal="center" vertical="center"/>
    </xf>
    <xf numFmtId="0" fontId="40" fillId="16" borderId="0" xfId="11" applyFont="1" applyFill="1" applyAlignment="1">
      <alignment horizontal="center" vertical="center"/>
    </xf>
    <xf numFmtId="0" fontId="55" fillId="16" borderId="0" xfId="11" applyFont="1" applyFill="1" applyAlignment="1">
      <alignment horizontal="center" vertical="center"/>
    </xf>
    <xf numFmtId="0" fontId="16" fillId="0" borderId="0" xfId="11" applyFont="1" applyAlignment="1">
      <alignment horizontal="left" vertical="top" wrapText="1"/>
    </xf>
    <xf numFmtId="0" fontId="46" fillId="16" borderId="0" xfId="11" applyFont="1" applyFill="1" applyAlignment="1">
      <alignment horizontal="left" wrapText="1"/>
    </xf>
    <xf numFmtId="0" fontId="1" fillId="2" borderId="0" xfId="11" applyFill="1"/>
    <xf numFmtId="0" fontId="4" fillId="0" borderId="0" xfId="11" applyFont="1"/>
    <xf numFmtId="0" fontId="35" fillId="5" borderId="5" xfId="0" applyFont="1" applyFill="1" applyBorder="1" applyAlignment="1">
      <alignment horizontal="center" vertical="center"/>
    </xf>
    <xf numFmtId="0" fontId="36" fillId="5" borderId="8" xfId="0" applyFont="1" applyFill="1" applyBorder="1" applyAlignment="1">
      <alignment horizontal="center" vertical="center"/>
    </xf>
    <xf numFmtId="0" fontId="35" fillId="5" borderId="8" xfId="0" applyFont="1" applyFill="1" applyBorder="1" applyAlignment="1">
      <alignment horizontal="center" vertical="center"/>
    </xf>
    <xf numFmtId="0" fontId="14" fillId="5" borderId="0" xfId="0" quotePrefix="1" applyFont="1" applyFill="1" applyAlignment="1">
      <alignment horizontal="left" vertical="top" wrapText="1"/>
    </xf>
    <xf numFmtId="0" fontId="10" fillId="2" borderId="0" xfId="0" applyFont="1" applyFill="1" applyAlignment="1">
      <alignment horizontal="center"/>
    </xf>
    <xf numFmtId="0" fontId="14" fillId="2" borderId="0" xfId="0" applyFont="1" applyFill="1" applyAlignment="1">
      <alignment horizontal="left" vertical="top" wrapText="1"/>
    </xf>
    <xf numFmtId="0" fontId="14" fillId="2" borderId="0" xfId="0" applyFont="1" applyFill="1" applyAlignment="1">
      <alignment horizontal="left" vertical="center" wrapText="1"/>
    </xf>
    <xf numFmtId="0" fontId="16" fillId="2" borderId="0" xfId="0" applyFont="1" applyFill="1" applyAlignment="1">
      <alignment horizontal="center" vertical="center"/>
    </xf>
    <xf numFmtId="0" fontId="0" fillId="0" borderId="0" xfId="0" applyAlignment="1">
      <alignment horizontal="left" vertical="center" wrapText="1"/>
    </xf>
    <xf numFmtId="164" fontId="3" fillId="0" borderId="0" xfId="3" applyFont="1" applyFill="1" applyBorder="1" applyAlignment="1">
      <alignment horizontal="center"/>
    </xf>
    <xf numFmtId="0" fontId="16" fillId="0" borderId="0" xfId="0" applyFont="1" applyAlignment="1">
      <alignment horizontal="center" vertical="center"/>
    </xf>
    <xf numFmtId="0" fontId="6" fillId="3" borderId="0" xfId="0" applyFont="1" applyFill="1" applyAlignment="1">
      <alignment horizontal="left" vertical="center" wrapText="1"/>
    </xf>
    <xf numFmtId="0" fontId="3" fillId="2" borderId="0" xfId="0" applyFont="1" applyFill="1" applyAlignment="1">
      <alignment horizontal="left" vertical="top" wrapText="1"/>
    </xf>
    <xf numFmtId="0" fontId="6" fillId="3" borderId="0" xfId="0" applyFont="1" applyFill="1" applyAlignment="1">
      <alignment vertical="center" wrapText="1"/>
    </xf>
    <xf numFmtId="0" fontId="0" fillId="0" borderId="0" xfId="0" applyAlignment="1">
      <alignment vertical="center" wrapText="1"/>
    </xf>
    <xf numFmtId="0" fontId="4" fillId="2" borderId="0" xfId="0" applyFont="1" applyFill="1" applyAlignment="1">
      <alignment horizontal="left"/>
    </xf>
    <xf numFmtId="0" fontId="6" fillId="9" borderId="0" xfId="0" applyFont="1" applyFill="1" applyAlignment="1">
      <alignment vertical="center" wrapText="1"/>
    </xf>
    <xf numFmtId="0" fontId="6" fillId="3" borderId="0" xfId="0" applyFont="1" applyFill="1" applyAlignment="1">
      <alignment horizontal="center" vertical="center" wrapText="1"/>
    </xf>
  </cellXfs>
  <cellStyles count="13">
    <cellStyle name="Comma" xfId="1" builtinId="3"/>
    <cellStyle name="Comma 2" xfId="3" xr:uid="{00000000-0005-0000-0000-000031000000}"/>
    <cellStyle name="Comma 2 2" xfId="4" xr:uid="{00000000-0005-0000-0000-000032000000}"/>
    <cellStyle name="Comma 3" xfId="5" xr:uid="{00000000-0005-0000-0000-000033000000}"/>
    <cellStyle name="Comma 4" xfId="6" xr:uid="{00000000-0005-0000-0000-000034000000}"/>
    <cellStyle name="Comma 5" xfId="12" xr:uid="{EF9DA3E9-0E69-48ED-B808-51959F7F2854}"/>
    <cellStyle name="Hyperlink" xfId="9" builtinId="8"/>
    <cellStyle name="Normal" xfId="0" builtinId="0"/>
    <cellStyle name="Normal 2" xfId="10" xr:uid="{9271D751-54E2-463F-B05D-7A251A90F738}"/>
    <cellStyle name="Normal 3" xfId="11" xr:uid="{90685D52-9AD8-4C63-82B0-F6779CADE833}"/>
    <cellStyle name="Percent" xfId="2" builtinId="5"/>
    <cellStyle name="Percent 2" xfId="7" xr:uid="{00000000-0005-0000-0000-000035000000}"/>
    <cellStyle name="Percent 3" xfId="8" xr:uid="{00000000-0005-0000-0000-000036000000}"/>
  </cellStyles>
  <dxfs count="0"/>
  <tableStyles count="0" defaultTableStyle="TableStyleMedium2" defaultPivotStyle="PivotStyleLight16"/>
  <colors>
    <mruColors>
      <color rgb="FFD7AEFF"/>
      <color rgb="FFD7A841"/>
      <color rgb="FFC38EFF"/>
      <color rgb="FFB282EA"/>
      <color rgb="FF007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4665133</xdr:colOff>
      <xdr:row>8</xdr:row>
      <xdr:rowOff>83944</xdr:rowOff>
    </xdr:from>
    <xdr:ext cx="2681147" cy="2583056"/>
    <xdr:pic>
      <xdr:nvPicPr>
        <xdr:cNvPr id="2" name="Picture 1">
          <a:extLst>
            <a:ext uri="{FF2B5EF4-FFF2-40B4-BE49-F238E27FC236}">
              <a16:creationId xmlns:a16="http://schemas.microsoft.com/office/drawing/2014/main" id="{AEA7AEDF-069B-4560-BD47-5C560D012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4683" y="4722619"/>
          <a:ext cx="2681147" cy="258305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6ACB3-EF29-4822-9F2F-3190AA08E4B5}">
  <sheetPr>
    <pageSetUpPr fitToPage="1"/>
  </sheetPr>
  <dimension ref="A1:G109"/>
  <sheetViews>
    <sheetView tabSelected="1" zoomScale="50" zoomScaleNormal="50" workbookViewId="0">
      <selection activeCell="D30" sqref="D30"/>
    </sheetView>
  </sheetViews>
  <sheetFormatPr defaultColWidth="8.85546875" defaultRowHeight="15"/>
  <cols>
    <col min="1" max="1" width="3.140625" style="606" customWidth="1"/>
    <col min="2" max="2" width="182" style="606" customWidth="1"/>
    <col min="3" max="3" width="3.140625" style="589" customWidth="1"/>
    <col min="4" max="5" width="101.85546875" style="592" customWidth="1"/>
    <col min="6" max="7" width="82.85546875" style="592" customWidth="1"/>
    <col min="8" max="16384" width="8.85546875" style="589"/>
  </cols>
  <sheetData>
    <row r="1" spans="1:7" ht="18.75" customHeight="1">
      <c r="A1" s="585"/>
      <c r="B1" s="586"/>
      <c r="C1" s="587"/>
      <c r="D1" s="588"/>
      <c r="E1" s="588"/>
      <c r="F1" s="588"/>
      <c r="G1" s="588"/>
    </row>
    <row r="2" spans="1:7">
      <c r="A2" s="585"/>
      <c r="B2" s="590"/>
      <c r="C2" s="587"/>
      <c r="D2" s="588"/>
      <c r="E2" s="588"/>
      <c r="F2" s="588"/>
      <c r="G2" s="588"/>
    </row>
    <row r="3" spans="1:7" ht="78.95" customHeight="1">
      <c r="A3" s="591"/>
      <c r="B3" s="590"/>
      <c r="C3" s="587"/>
    </row>
    <row r="4" spans="1:7" ht="30" customHeight="1">
      <c r="A4" s="586"/>
      <c r="B4" s="590"/>
      <c r="C4" s="587"/>
    </row>
    <row r="5" spans="1:7" ht="132.75">
      <c r="A5" s="593"/>
      <c r="B5" s="594" t="s">
        <v>1</v>
      </c>
      <c r="C5" s="587"/>
    </row>
    <row r="6" spans="1:7" ht="30" customHeight="1">
      <c r="A6" s="595"/>
      <c r="B6" s="590"/>
      <c r="C6" s="587"/>
    </row>
    <row r="7" spans="1:7" ht="30" customHeight="1">
      <c r="A7" s="595"/>
      <c r="B7" s="590"/>
      <c r="C7" s="587"/>
    </row>
    <row r="8" spans="1:7" ht="30" customHeight="1">
      <c r="A8" s="596"/>
      <c r="B8" s="590"/>
      <c r="C8" s="587"/>
    </row>
    <row r="9" spans="1:7">
      <c r="A9" s="595"/>
      <c r="B9" s="590"/>
      <c r="C9" s="587"/>
    </row>
    <row r="10" spans="1:7">
      <c r="A10" s="595"/>
      <c r="B10" s="590"/>
      <c r="C10" s="587"/>
    </row>
    <row r="11" spans="1:7">
      <c r="A11" s="595"/>
      <c r="B11" s="590"/>
      <c r="C11" s="587"/>
    </row>
    <row r="12" spans="1:7">
      <c r="A12" s="595"/>
      <c r="B12" s="590"/>
      <c r="C12" s="587"/>
    </row>
    <row r="13" spans="1:7">
      <c r="A13" s="595"/>
      <c r="B13" s="597"/>
      <c r="C13" s="587"/>
    </row>
    <row r="14" spans="1:7">
      <c r="A14" s="595"/>
      <c r="B14" s="597"/>
      <c r="C14" s="587"/>
    </row>
    <row r="15" spans="1:7">
      <c r="A15" s="593"/>
      <c r="B15" s="597"/>
      <c r="C15" s="587"/>
    </row>
    <row r="16" spans="1:7">
      <c r="A16" s="596"/>
      <c r="B16" s="597"/>
      <c r="C16" s="587"/>
    </row>
    <row r="17" spans="1:3">
      <c r="A17" s="598"/>
      <c r="B17" s="597"/>
      <c r="C17" s="587"/>
    </row>
    <row r="18" spans="1:3">
      <c r="A18" s="598"/>
      <c r="B18" s="597"/>
      <c r="C18" s="587"/>
    </row>
    <row r="19" spans="1:3">
      <c r="A19" s="598"/>
      <c r="B19" s="597"/>
      <c r="C19" s="587"/>
    </row>
    <row r="20" spans="1:3">
      <c r="A20" s="598"/>
      <c r="B20" s="597"/>
      <c r="C20" s="587"/>
    </row>
    <row r="21" spans="1:3">
      <c r="A21" s="598"/>
      <c r="B21" s="597"/>
      <c r="C21" s="587"/>
    </row>
    <row r="22" spans="1:3">
      <c r="A22" s="598"/>
      <c r="B22" s="597"/>
      <c r="C22" s="587"/>
    </row>
    <row r="23" spans="1:3" ht="31.5" customHeight="1">
      <c r="A23" s="598"/>
      <c r="B23" s="597"/>
      <c r="C23" s="587"/>
    </row>
    <row r="24" spans="1:3" ht="31.5" customHeight="1">
      <c r="A24" s="598"/>
      <c r="B24" s="597"/>
      <c r="C24" s="587"/>
    </row>
    <row r="25" spans="1:3" ht="31.5" customHeight="1">
      <c r="A25" s="598"/>
      <c r="B25" s="597"/>
      <c r="C25" s="587"/>
    </row>
    <row r="26" spans="1:3">
      <c r="A26" s="598"/>
      <c r="B26" s="597"/>
      <c r="C26" s="587"/>
    </row>
    <row r="27" spans="1:3">
      <c r="A27" s="598"/>
      <c r="B27" s="597"/>
      <c r="C27" s="587"/>
    </row>
    <row r="28" spans="1:3">
      <c r="A28" s="598"/>
      <c r="B28" s="597"/>
      <c r="C28" s="587"/>
    </row>
    <row r="29" spans="1:3">
      <c r="A29" s="598"/>
      <c r="B29" s="597"/>
      <c r="C29" s="587"/>
    </row>
    <row r="30" spans="1:3" ht="301.5">
      <c r="A30" s="598"/>
      <c r="B30" s="599" t="s">
        <v>2</v>
      </c>
      <c r="C30" s="587"/>
    </row>
    <row r="31" spans="1:3">
      <c r="A31" s="598"/>
      <c r="B31" s="597"/>
      <c r="C31" s="587"/>
    </row>
    <row r="32" spans="1:3">
      <c r="A32" s="598"/>
      <c r="B32" s="597"/>
      <c r="C32" s="587"/>
    </row>
    <row r="33" spans="1:7" ht="25.5">
      <c r="A33" s="598"/>
      <c r="B33" s="600"/>
      <c r="C33" s="587"/>
    </row>
    <row r="34" spans="1:7" ht="22.5">
      <c r="A34" s="598"/>
      <c r="B34" s="601"/>
      <c r="C34" s="587"/>
    </row>
    <row r="35" spans="1:7" ht="60">
      <c r="A35" s="598"/>
      <c r="B35" s="602" t="s">
        <v>3</v>
      </c>
      <c r="C35" s="587"/>
    </row>
    <row r="36" spans="1:7" ht="33" customHeight="1">
      <c r="A36" s="598"/>
      <c r="B36" s="590"/>
      <c r="C36" s="587"/>
    </row>
    <row r="37" spans="1:7" ht="265.5" customHeight="1">
      <c r="A37" s="586"/>
      <c r="B37" s="590"/>
      <c r="C37" s="587"/>
    </row>
    <row r="38" spans="1:7">
      <c r="A38" s="586"/>
      <c r="B38" s="590"/>
      <c r="C38" s="587"/>
    </row>
    <row r="39" spans="1:7">
      <c r="A39" s="586"/>
      <c r="B39" s="590"/>
      <c r="C39" s="587"/>
    </row>
    <row r="40" spans="1:7">
      <c r="A40" s="586"/>
      <c r="B40" s="590"/>
      <c r="C40" s="587"/>
    </row>
    <row r="41" spans="1:7" ht="15.75">
      <c r="A41" s="586"/>
      <c r="B41" s="590"/>
      <c r="C41" s="587"/>
      <c r="D41" s="603"/>
      <c r="E41" s="603"/>
      <c r="F41" s="603"/>
      <c r="G41" s="603"/>
    </row>
    <row r="42" spans="1:7">
      <c r="A42" s="586"/>
      <c r="B42" s="590"/>
      <c r="C42" s="587"/>
    </row>
    <row r="43" spans="1:7">
      <c r="A43" s="586"/>
      <c r="B43" s="590"/>
      <c r="C43" s="587"/>
    </row>
    <row r="44" spans="1:7">
      <c r="A44" s="586"/>
      <c r="B44" s="590"/>
      <c r="C44" s="587"/>
    </row>
    <row r="45" spans="1:7">
      <c r="A45" s="586"/>
      <c r="B45" s="590"/>
      <c r="C45" s="587"/>
    </row>
    <row r="46" spans="1:7">
      <c r="A46" s="586"/>
      <c r="B46" s="590"/>
      <c r="C46" s="587"/>
    </row>
    <row r="47" spans="1:7">
      <c r="A47" s="586"/>
      <c r="B47" s="590"/>
      <c r="C47" s="587"/>
    </row>
    <row r="48" spans="1:7" ht="49.5" customHeight="1">
      <c r="A48" s="586"/>
      <c r="B48" s="604" t="s">
        <v>4</v>
      </c>
      <c r="C48" s="587"/>
    </row>
    <row r="49" spans="1:7">
      <c r="A49" s="586"/>
      <c r="B49" s="590"/>
      <c r="C49" s="587"/>
    </row>
    <row r="50" spans="1:7">
      <c r="A50" s="586"/>
      <c r="B50" s="590"/>
      <c r="C50" s="587"/>
    </row>
    <row r="51" spans="1:7">
      <c r="A51" s="586"/>
      <c r="B51" s="590"/>
      <c r="C51" s="587"/>
    </row>
    <row r="52" spans="1:7">
      <c r="A52" s="586"/>
      <c r="B52" s="590"/>
      <c r="C52" s="587"/>
    </row>
    <row r="53" spans="1:7">
      <c r="A53" s="586"/>
      <c r="B53" s="586"/>
      <c r="C53" s="587"/>
    </row>
    <row r="54" spans="1:7" s="605" customFormat="1">
      <c r="A54" s="592"/>
      <c r="B54" s="592"/>
      <c r="D54" s="592"/>
      <c r="E54" s="592"/>
      <c r="F54" s="592"/>
      <c r="G54" s="592"/>
    </row>
    <row r="55" spans="1:7" s="605" customFormat="1">
      <c r="A55" s="592"/>
      <c r="B55" s="592"/>
      <c r="D55" s="592"/>
      <c r="E55" s="592"/>
      <c r="F55" s="592"/>
      <c r="G55" s="592"/>
    </row>
    <row r="56" spans="1:7" s="605" customFormat="1">
      <c r="A56" s="592"/>
      <c r="B56" s="592"/>
      <c r="D56" s="592"/>
      <c r="E56" s="592"/>
      <c r="F56" s="592"/>
      <c r="G56" s="592"/>
    </row>
    <row r="57" spans="1:7" s="605" customFormat="1">
      <c r="A57" s="592"/>
      <c r="B57" s="592"/>
      <c r="D57" s="592"/>
      <c r="E57" s="592"/>
      <c r="F57" s="592"/>
      <c r="G57" s="592"/>
    </row>
    <row r="58" spans="1:7" s="605" customFormat="1">
      <c r="A58" s="592"/>
      <c r="B58" s="592"/>
      <c r="D58" s="592"/>
      <c r="E58" s="592"/>
      <c r="F58" s="592"/>
      <c r="G58" s="592"/>
    </row>
    <row r="59" spans="1:7" s="605" customFormat="1">
      <c r="A59" s="592"/>
      <c r="B59" s="592"/>
      <c r="D59" s="592"/>
      <c r="E59" s="592"/>
      <c r="F59" s="592"/>
      <c r="G59" s="592"/>
    </row>
    <row r="60" spans="1:7" s="605" customFormat="1">
      <c r="A60" s="592"/>
      <c r="B60" s="592"/>
      <c r="D60" s="592"/>
      <c r="E60" s="592"/>
      <c r="F60" s="592"/>
      <c r="G60" s="592"/>
    </row>
    <row r="61" spans="1:7" s="605" customFormat="1">
      <c r="A61" s="592"/>
      <c r="B61" s="592"/>
      <c r="D61" s="592"/>
      <c r="E61" s="592"/>
      <c r="F61" s="592"/>
      <c r="G61" s="592"/>
    </row>
    <row r="62" spans="1:7" s="605" customFormat="1">
      <c r="A62" s="592"/>
      <c r="B62" s="592"/>
      <c r="D62" s="592"/>
      <c r="E62" s="592"/>
      <c r="F62" s="592"/>
      <c r="G62" s="592"/>
    </row>
    <row r="63" spans="1:7" s="605" customFormat="1">
      <c r="A63" s="592"/>
      <c r="B63" s="592"/>
      <c r="D63" s="592"/>
      <c r="E63" s="592"/>
      <c r="F63" s="592"/>
      <c r="G63" s="592"/>
    </row>
    <row r="64" spans="1:7" s="605" customFormat="1">
      <c r="A64" s="592"/>
      <c r="B64" s="592"/>
      <c r="D64" s="592"/>
      <c r="E64" s="592"/>
      <c r="F64" s="592"/>
      <c r="G64" s="592"/>
    </row>
    <row r="65" spans="1:7" s="605" customFormat="1">
      <c r="A65" s="592"/>
      <c r="B65" s="592"/>
      <c r="D65" s="592"/>
      <c r="E65" s="592"/>
      <c r="F65" s="592"/>
      <c r="G65" s="592"/>
    </row>
    <row r="66" spans="1:7" s="605" customFormat="1">
      <c r="A66" s="592"/>
      <c r="B66" s="592"/>
      <c r="D66" s="592"/>
      <c r="E66" s="592"/>
      <c r="F66" s="592"/>
      <c r="G66" s="592"/>
    </row>
    <row r="67" spans="1:7" s="605" customFormat="1">
      <c r="A67" s="592"/>
      <c r="B67" s="592"/>
      <c r="D67" s="592"/>
      <c r="E67" s="592"/>
      <c r="F67" s="592"/>
      <c r="G67" s="592"/>
    </row>
    <row r="68" spans="1:7" s="605" customFormat="1">
      <c r="A68" s="592"/>
      <c r="B68" s="592"/>
      <c r="D68" s="592"/>
      <c r="E68" s="592"/>
      <c r="F68" s="592"/>
      <c r="G68" s="592"/>
    </row>
    <row r="69" spans="1:7" s="605" customFormat="1">
      <c r="A69" s="592"/>
      <c r="B69" s="592"/>
      <c r="D69" s="592"/>
      <c r="E69" s="592"/>
      <c r="F69" s="592"/>
      <c r="G69" s="592"/>
    </row>
    <row r="70" spans="1:7" s="605" customFormat="1">
      <c r="A70" s="592"/>
      <c r="B70" s="592"/>
      <c r="D70" s="592"/>
      <c r="E70" s="592"/>
      <c r="F70" s="592"/>
      <c r="G70" s="592"/>
    </row>
    <row r="71" spans="1:7" s="605" customFormat="1">
      <c r="A71" s="592"/>
      <c r="B71" s="592"/>
      <c r="D71" s="592"/>
      <c r="E71" s="592"/>
      <c r="F71" s="592"/>
      <c r="G71" s="592"/>
    </row>
    <row r="72" spans="1:7" s="605" customFormat="1">
      <c r="A72" s="592"/>
      <c r="B72" s="592"/>
      <c r="D72" s="592"/>
      <c r="E72" s="592"/>
      <c r="F72" s="592"/>
      <c r="G72" s="592"/>
    </row>
    <row r="73" spans="1:7" s="605" customFormat="1">
      <c r="A73" s="592"/>
      <c r="B73" s="592"/>
      <c r="D73" s="592"/>
      <c r="E73" s="592"/>
      <c r="F73" s="592"/>
      <c r="G73" s="592"/>
    </row>
    <row r="74" spans="1:7" s="605" customFormat="1">
      <c r="A74" s="592"/>
      <c r="B74" s="592"/>
      <c r="D74" s="592"/>
      <c r="E74" s="592"/>
      <c r="F74" s="592"/>
      <c r="G74" s="592"/>
    </row>
    <row r="75" spans="1:7" s="605" customFormat="1">
      <c r="A75" s="592"/>
      <c r="B75" s="592"/>
      <c r="D75" s="592"/>
      <c r="E75" s="592"/>
      <c r="F75" s="592"/>
      <c r="G75" s="592"/>
    </row>
    <row r="76" spans="1:7" s="605" customFormat="1">
      <c r="A76" s="592"/>
      <c r="B76" s="592"/>
      <c r="D76" s="592"/>
      <c r="E76" s="592"/>
      <c r="F76" s="592"/>
      <c r="G76" s="592"/>
    </row>
    <row r="77" spans="1:7" s="605" customFormat="1">
      <c r="A77" s="592"/>
      <c r="B77" s="592"/>
      <c r="D77" s="592"/>
      <c r="E77" s="592"/>
      <c r="F77" s="592"/>
      <c r="G77" s="592"/>
    </row>
    <row r="78" spans="1:7" s="605" customFormat="1">
      <c r="A78" s="592"/>
      <c r="B78" s="592"/>
      <c r="D78" s="592"/>
      <c r="E78" s="592"/>
      <c r="F78" s="592"/>
      <c r="G78" s="592"/>
    </row>
    <row r="79" spans="1:7" s="605" customFormat="1">
      <c r="A79" s="592"/>
      <c r="B79" s="592"/>
      <c r="D79" s="592"/>
      <c r="E79" s="592"/>
      <c r="F79" s="592"/>
      <c r="G79" s="592"/>
    </row>
    <row r="80" spans="1:7" s="605" customFormat="1">
      <c r="A80" s="592"/>
      <c r="B80" s="592"/>
      <c r="D80" s="592"/>
      <c r="E80" s="592"/>
      <c r="F80" s="592"/>
      <c r="G80" s="592"/>
    </row>
    <row r="81" spans="1:7" s="605" customFormat="1">
      <c r="A81" s="592"/>
      <c r="B81" s="592"/>
      <c r="D81" s="592"/>
      <c r="E81" s="592"/>
      <c r="F81" s="592"/>
      <c r="G81" s="592"/>
    </row>
    <row r="82" spans="1:7" s="605" customFormat="1">
      <c r="A82" s="592"/>
      <c r="B82" s="592"/>
      <c r="D82" s="592"/>
      <c r="E82" s="592"/>
      <c r="F82" s="592"/>
      <c r="G82" s="592"/>
    </row>
    <row r="83" spans="1:7" s="605" customFormat="1">
      <c r="A83" s="592"/>
      <c r="B83" s="592"/>
      <c r="D83" s="592"/>
      <c r="E83" s="592"/>
      <c r="F83" s="592"/>
      <c r="G83" s="592"/>
    </row>
    <row r="84" spans="1:7" s="605" customFormat="1">
      <c r="A84" s="592"/>
      <c r="B84" s="592"/>
      <c r="D84" s="592"/>
      <c r="E84" s="592"/>
      <c r="F84" s="592"/>
      <c r="G84" s="592"/>
    </row>
    <row r="85" spans="1:7" s="605" customFormat="1">
      <c r="A85" s="592"/>
      <c r="B85" s="592"/>
      <c r="D85" s="592"/>
      <c r="E85" s="592"/>
      <c r="F85" s="592"/>
      <c r="G85" s="592"/>
    </row>
    <row r="86" spans="1:7" s="605" customFormat="1">
      <c r="A86" s="592"/>
      <c r="B86" s="592"/>
      <c r="D86" s="592"/>
      <c r="E86" s="592"/>
      <c r="F86" s="592"/>
      <c r="G86" s="592"/>
    </row>
    <row r="87" spans="1:7" s="605" customFormat="1">
      <c r="A87" s="592"/>
      <c r="B87" s="592"/>
      <c r="D87" s="592"/>
      <c r="E87" s="592"/>
      <c r="F87" s="592"/>
      <c r="G87" s="592"/>
    </row>
    <row r="88" spans="1:7" s="605" customFormat="1">
      <c r="A88" s="592"/>
      <c r="B88" s="592"/>
      <c r="D88" s="592"/>
      <c r="E88" s="592"/>
      <c r="F88" s="592"/>
      <c r="G88" s="592"/>
    </row>
    <row r="89" spans="1:7" s="605" customFormat="1">
      <c r="A89" s="592"/>
      <c r="B89" s="592"/>
      <c r="D89" s="592"/>
      <c r="E89" s="592"/>
      <c r="F89" s="592"/>
      <c r="G89" s="592"/>
    </row>
    <row r="90" spans="1:7" s="605" customFormat="1">
      <c r="A90" s="592"/>
      <c r="B90" s="592"/>
      <c r="D90" s="592"/>
      <c r="E90" s="592"/>
      <c r="F90" s="592"/>
      <c r="G90" s="592"/>
    </row>
    <row r="91" spans="1:7" s="605" customFormat="1">
      <c r="A91" s="592"/>
      <c r="B91" s="592"/>
      <c r="D91" s="592"/>
      <c r="E91" s="592"/>
      <c r="F91" s="592"/>
      <c r="G91" s="592"/>
    </row>
    <row r="92" spans="1:7" s="605" customFormat="1">
      <c r="A92" s="592"/>
      <c r="B92" s="592"/>
      <c r="D92" s="592"/>
      <c r="E92" s="592"/>
      <c r="F92" s="592"/>
      <c r="G92" s="592"/>
    </row>
    <row r="93" spans="1:7" s="605" customFormat="1">
      <c r="A93" s="592"/>
      <c r="B93" s="592"/>
      <c r="D93" s="592"/>
      <c r="E93" s="592"/>
      <c r="F93" s="592"/>
      <c r="G93" s="592"/>
    </row>
    <row r="94" spans="1:7" s="605" customFormat="1">
      <c r="A94" s="592"/>
      <c r="B94" s="592"/>
      <c r="D94" s="592"/>
      <c r="E94" s="592"/>
      <c r="F94" s="592"/>
      <c r="G94" s="592"/>
    </row>
    <row r="95" spans="1:7" s="605" customFormat="1">
      <c r="A95" s="592"/>
      <c r="B95" s="592"/>
      <c r="D95" s="592"/>
      <c r="E95" s="592"/>
      <c r="F95" s="592"/>
      <c r="G95" s="592"/>
    </row>
    <row r="96" spans="1:7" s="605" customFormat="1">
      <c r="A96" s="592"/>
      <c r="B96" s="592"/>
      <c r="D96" s="592"/>
      <c r="E96" s="592"/>
      <c r="F96" s="592"/>
      <c r="G96" s="592"/>
    </row>
    <row r="97" spans="1:7" s="605" customFormat="1">
      <c r="A97" s="592"/>
      <c r="B97" s="592"/>
      <c r="D97" s="592"/>
      <c r="E97" s="592"/>
      <c r="F97" s="592"/>
      <c r="G97" s="592"/>
    </row>
    <row r="98" spans="1:7" s="605" customFormat="1">
      <c r="A98" s="592"/>
      <c r="B98" s="592"/>
      <c r="D98" s="592"/>
      <c r="E98" s="592"/>
      <c r="F98" s="592"/>
      <c r="G98" s="592"/>
    </row>
    <row r="99" spans="1:7" s="605" customFormat="1">
      <c r="A99" s="592"/>
      <c r="B99" s="592"/>
      <c r="D99" s="592"/>
      <c r="E99" s="592"/>
      <c r="F99" s="592"/>
      <c r="G99" s="592"/>
    </row>
    <row r="100" spans="1:7" s="605" customFormat="1">
      <c r="A100" s="592"/>
      <c r="B100" s="592"/>
      <c r="D100" s="592"/>
      <c r="E100" s="592"/>
      <c r="F100" s="592"/>
      <c r="G100" s="592"/>
    </row>
    <row r="101" spans="1:7" s="605" customFormat="1">
      <c r="A101" s="592"/>
      <c r="B101" s="592"/>
      <c r="D101" s="592"/>
      <c r="E101" s="592"/>
      <c r="F101" s="592"/>
      <c r="G101" s="592"/>
    </row>
    <row r="102" spans="1:7" s="605" customFormat="1">
      <c r="A102" s="592"/>
      <c r="B102" s="592"/>
      <c r="D102" s="592"/>
      <c r="E102" s="592"/>
      <c r="F102" s="592"/>
      <c r="G102" s="592"/>
    </row>
    <row r="103" spans="1:7" s="605" customFormat="1">
      <c r="A103" s="592"/>
      <c r="B103" s="592"/>
      <c r="D103" s="592"/>
      <c r="E103" s="592"/>
      <c r="F103" s="592"/>
      <c r="G103" s="592"/>
    </row>
    <row r="104" spans="1:7" s="605" customFormat="1">
      <c r="A104" s="592"/>
      <c r="B104" s="592"/>
      <c r="D104" s="592"/>
      <c r="E104" s="592"/>
      <c r="F104" s="592"/>
      <c r="G104" s="592"/>
    </row>
    <row r="105" spans="1:7" s="605" customFormat="1">
      <c r="A105" s="592"/>
      <c r="B105" s="592"/>
      <c r="D105" s="592"/>
      <c r="E105" s="592"/>
      <c r="F105" s="592"/>
      <c r="G105" s="592"/>
    </row>
    <row r="106" spans="1:7" s="605" customFormat="1">
      <c r="A106" s="592"/>
      <c r="B106" s="592"/>
      <c r="D106" s="592"/>
      <c r="E106" s="592"/>
      <c r="F106" s="592"/>
      <c r="G106" s="592"/>
    </row>
    <row r="107" spans="1:7" s="605" customFormat="1">
      <c r="A107" s="592"/>
      <c r="B107" s="592"/>
      <c r="D107" s="592"/>
      <c r="E107" s="592"/>
      <c r="F107" s="592"/>
      <c r="G107" s="592"/>
    </row>
    <row r="108" spans="1:7" s="605" customFormat="1">
      <c r="A108" s="592"/>
      <c r="B108" s="592"/>
      <c r="D108" s="592"/>
      <c r="E108" s="592"/>
      <c r="F108" s="592"/>
      <c r="G108" s="592"/>
    </row>
    <row r="109" spans="1:7" s="605" customFormat="1">
      <c r="A109" s="592"/>
      <c r="B109" s="592"/>
      <c r="D109" s="592"/>
      <c r="E109" s="592"/>
      <c r="F109" s="592"/>
      <c r="G109" s="592"/>
    </row>
  </sheetData>
  <printOptions horizontalCentere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88402966399123"/>
    <pageSetUpPr fitToPage="1"/>
  </sheetPr>
  <dimension ref="A1:I102"/>
  <sheetViews>
    <sheetView showGridLines="0" view="pageBreakPreview" zoomScale="138" zoomScaleNormal="106" zoomScaleSheetLayoutView="85" workbookViewId="0">
      <selection activeCell="G4" sqref="G4:G7"/>
    </sheetView>
  </sheetViews>
  <sheetFormatPr defaultColWidth="9.140625" defaultRowHeight="11.25"/>
  <cols>
    <col min="1" max="1" width="4.85546875" style="2" customWidth="1"/>
    <col min="2" max="2" width="41" style="3" customWidth="1"/>
    <col min="3" max="7" width="13.85546875" style="3" customWidth="1"/>
    <col min="8" max="8" width="9.140625" style="2"/>
    <col min="9" max="9" width="15" style="2" customWidth="1"/>
    <col min="10" max="16384" width="9.140625" style="2"/>
  </cols>
  <sheetData>
    <row r="1" spans="2:7" s="1" customFormat="1" ht="30" customHeight="1">
      <c r="B1" s="160" t="s">
        <v>214</v>
      </c>
      <c r="C1" s="7"/>
      <c r="D1" s="7"/>
      <c r="E1" s="7"/>
      <c r="F1" s="43"/>
      <c r="G1" s="43"/>
    </row>
    <row r="2" spans="2:7" ht="15.75">
      <c r="B2" s="43"/>
      <c r="C2" s="161"/>
      <c r="D2" s="161"/>
      <c r="E2" s="161"/>
      <c r="F2" s="43"/>
      <c r="G2" s="43"/>
    </row>
    <row r="3" spans="2:7" ht="12.75">
      <c r="B3" s="162" t="s">
        <v>179</v>
      </c>
      <c r="C3" s="12">
        <v>2019</v>
      </c>
      <c r="D3" s="12">
        <v>2020</v>
      </c>
      <c r="E3" s="12">
        <v>2021</v>
      </c>
      <c r="F3" s="12">
        <v>2022</v>
      </c>
      <c r="G3" s="12">
        <v>2023</v>
      </c>
    </row>
    <row r="4" spans="2:7">
      <c r="B4" s="163"/>
      <c r="C4" s="163"/>
      <c r="D4" s="163"/>
      <c r="E4" s="163"/>
      <c r="F4" s="163"/>
      <c r="G4" s="580"/>
    </row>
    <row r="5" spans="2:7" ht="12.75">
      <c r="B5" s="164" t="s">
        <v>243</v>
      </c>
      <c r="C5" s="165">
        <v>43443.5</v>
      </c>
      <c r="D5" s="165">
        <v>42444.4</v>
      </c>
      <c r="E5" s="165">
        <v>46885.7</v>
      </c>
      <c r="F5" s="165">
        <v>51182</v>
      </c>
      <c r="G5" s="581">
        <v>59505.7</v>
      </c>
    </row>
    <row r="6" spans="2:7" ht="12.75">
      <c r="B6" s="164" t="s">
        <v>244</v>
      </c>
      <c r="C6" s="165">
        <v>67561.899999999994</v>
      </c>
      <c r="D6" s="165">
        <v>69559.7</v>
      </c>
      <c r="E6" s="165">
        <v>88411.4</v>
      </c>
      <c r="F6" s="217">
        <v>111967.7</v>
      </c>
      <c r="G6" s="582">
        <v>91120</v>
      </c>
    </row>
    <row r="7" spans="2:7" ht="12.75">
      <c r="B7" s="164"/>
      <c r="C7" s="165"/>
      <c r="D7" s="165"/>
      <c r="E7" s="165"/>
      <c r="F7" s="165"/>
      <c r="G7" s="581"/>
    </row>
    <row r="8" spans="2:7" ht="12.75">
      <c r="B8" s="144" t="s">
        <v>245</v>
      </c>
      <c r="C8" s="149">
        <f>C9+C10+C11+C12+C13+C14</f>
        <v>53323.5</v>
      </c>
      <c r="D8" s="149">
        <f>D9+D10+D11+D12+D13+D14</f>
        <v>50622</v>
      </c>
      <c r="E8" s="149">
        <f>E9+E10+E11+E12+E13+E14</f>
        <v>50528</v>
      </c>
      <c r="F8" s="149">
        <f>F9+F10+F11+F12+F13+F14</f>
        <v>52339.6</v>
      </c>
      <c r="G8" s="149">
        <f>G9+G10+G11+G12+G13+G14</f>
        <v>58068.1</v>
      </c>
    </row>
    <row r="9" spans="2:7" ht="12">
      <c r="B9" s="146" t="s">
        <v>246</v>
      </c>
      <c r="C9" s="146">
        <v>7197.9</v>
      </c>
      <c r="D9" s="146">
        <v>6231.7</v>
      </c>
      <c r="E9" s="146">
        <v>6896.7</v>
      </c>
      <c r="F9" s="146">
        <v>7254.2</v>
      </c>
      <c r="G9" s="146">
        <v>8891.9</v>
      </c>
    </row>
    <row r="10" spans="2:7" ht="12">
      <c r="B10" s="146" t="s">
        <v>228</v>
      </c>
      <c r="C10" s="178">
        <v>2175</v>
      </c>
      <c r="D10" s="178">
        <v>1811.5</v>
      </c>
      <c r="E10" s="178">
        <v>1621.1</v>
      </c>
      <c r="F10" s="178">
        <v>2252.3000000000002</v>
      </c>
      <c r="G10" s="178">
        <v>2466.1999999999998</v>
      </c>
    </row>
    <row r="11" spans="2:7" ht="12">
      <c r="B11" s="146" t="s">
        <v>229</v>
      </c>
      <c r="C11" s="178">
        <v>27216.5</v>
      </c>
      <c r="D11" s="178">
        <v>25656.9</v>
      </c>
      <c r="E11" s="178">
        <v>24551.9</v>
      </c>
      <c r="F11" s="178">
        <v>24184.5</v>
      </c>
      <c r="G11" s="178">
        <v>26175.200000000001</v>
      </c>
    </row>
    <row r="12" spans="2:7" ht="12">
      <c r="B12" s="146" t="s">
        <v>230</v>
      </c>
      <c r="C12" s="146">
        <v>12601.5</v>
      </c>
      <c r="D12" s="146">
        <v>12906.4</v>
      </c>
      <c r="E12" s="146">
        <v>13578.5</v>
      </c>
      <c r="F12" s="146">
        <v>14427.3</v>
      </c>
      <c r="G12" s="146">
        <v>15404.1</v>
      </c>
    </row>
    <row r="13" spans="2:7" ht="12">
      <c r="B13" s="146" t="s">
        <v>231</v>
      </c>
      <c r="C13" s="146">
        <v>4132.6000000000004</v>
      </c>
      <c r="D13" s="146">
        <v>4015.5</v>
      </c>
      <c r="E13" s="146">
        <v>3879.8</v>
      </c>
      <c r="F13" s="146">
        <v>4221.3</v>
      </c>
      <c r="G13" s="146">
        <v>5130.7</v>
      </c>
    </row>
    <row r="14" spans="2:7" ht="12">
      <c r="B14" s="146" t="s">
        <v>247</v>
      </c>
      <c r="C14" s="166">
        <v>0</v>
      </c>
      <c r="D14" s="22">
        <v>0</v>
      </c>
      <c r="E14" s="22">
        <v>0</v>
      </c>
      <c r="F14" s="22">
        <v>0</v>
      </c>
      <c r="G14" s="22">
        <v>0</v>
      </c>
    </row>
    <row r="15" spans="2:7" ht="12">
      <c r="B15" s="146"/>
      <c r="C15" s="166"/>
      <c r="D15" s="22"/>
      <c r="E15" s="22"/>
      <c r="F15" s="22"/>
      <c r="G15" s="22"/>
    </row>
    <row r="16" spans="2:7" ht="12.75">
      <c r="B16" s="150" t="s">
        <v>248</v>
      </c>
      <c r="C16" s="149">
        <f>C17+C18+C19+C20+C21+C22</f>
        <v>25141.200000000001</v>
      </c>
      <c r="D16" s="149">
        <f>D17+D18+D19+D20+D21+D22</f>
        <v>19888.400000000001</v>
      </c>
      <c r="E16" s="149">
        <f>E17+E18+E19+E20+E21+E22</f>
        <v>19397.2</v>
      </c>
      <c r="F16" s="149">
        <f>F17+F18+F19+F20+F21+F22</f>
        <v>20164</v>
      </c>
      <c r="G16" s="149">
        <f>G17+G18+G19+G20+G21+G22</f>
        <v>22493.799999999996</v>
      </c>
    </row>
    <row r="17" spans="1:9" ht="12">
      <c r="B17" s="146" t="s">
        <v>246</v>
      </c>
      <c r="C17" s="146">
        <v>5145.7</v>
      </c>
      <c r="D17" s="146">
        <v>4207</v>
      </c>
      <c r="E17" s="146">
        <v>4730</v>
      </c>
      <c r="F17" s="146">
        <v>4644.2</v>
      </c>
      <c r="G17" s="146">
        <v>4828.8999999999996</v>
      </c>
      <c r="I17" s="167"/>
    </row>
    <row r="18" spans="1:9" ht="12">
      <c r="B18" s="146" t="s">
        <v>228</v>
      </c>
      <c r="C18" s="218">
        <v>469.4</v>
      </c>
      <c r="D18" s="218">
        <v>732.3</v>
      </c>
      <c r="E18" s="218">
        <v>607.20000000000005</v>
      </c>
      <c r="F18" s="218">
        <v>835.9</v>
      </c>
      <c r="G18" s="218">
        <v>670.9</v>
      </c>
    </row>
    <row r="19" spans="1:9" ht="12">
      <c r="B19" s="146" t="s">
        <v>229</v>
      </c>
      <c r="C19" s="218">
        <v>14982</v>
      </c>
      <c r="D19" s="218">
        <v>10783.6</v>
      </c>
      <c r="E19" s="218">
        <v>9986.7000000000007</v>
      </c>
      <c r="F19" s="218">
        <v>10855.9</v>
      </c>
      <c r="G19" s="218">
        <v>11607.4</v>
      </c>
    </row>
    <row r="20" spans="1:9" ht="12">
      <c r="B20" s="146" t="s">
        <v>230</v>
      </c>
      <c r="C20" s="146">
        <v>4299.7</v>
      </c>
      <c r="D20" s="146">
        <v>3962.3</v>
      </c>
      <c r="E20" s="146">
        <v>3667.8</v>
      </c>
      <c r="F20" s="146">
        <v>3559</v>
      </c>
      <c r="G20" s="146">
        <v>5077.3</v>
      </c>
    </row>
    <row r="21" spans="1:9" ht="12">
      <c r="A21" s="168"/>
      <c r="B21" s="146" t="s">
        <v>231</v>
      </c>
      <c r="C21" s="146">
        <v>244.4</v>
      </c>
      <c r="D21" s="146">
        <v>203.2</v>
      </c>
      <c r="E21" s="146">
        <v>405.5</v>
      </c>
      <c r="F21" s="146">
        <v>269</v>
      </c>
      <c r="G21" s="146">
        <v>309.3</v>
      </c>
    </row>
    <row r="22" spans="1:9" ht="12">
      <c r="A22" s="168"/>
      <c r="B22" s="146" t="s">
        <v>247</v>
      </c>
      <c r="C22" s="147">
        <v>0</v>
      </c>
      <c r="D22" s="169"/>
      <c r="E22" s="169">
        <v>0</v>
      </c>
      <c r="F22" s="169">
        <v>0</v>
      </c>
      <c r="G22" s="169"/>
    </row>
    <row r="23" spans="1:9" ht="12">
      <c r="A23" s="168"/>
      <c r="B23" s="146"/>
      <c r="C23" s="147"/>
      <c r="D23" s="169"/>
      <c r="E23" s="169"/>
      <c r="F23" s="169"/>
      <c r="G23" s="169"/>
    </row>
    <row r="24" spans="1:9" ht="12.75">
      <c r="A24" s="168"/>
      <c r="B24" s="144" t="s">
        <v>157</v>
      </c>
      <c r="C24" s="170"/>
      <c r="D24" s="170"/>
      <c r="E24" s="171"/>
      <c r="F24" s="171"/>
      <c r="G24" s="171"/>
    </row>
    <row r="25" spans="1:9" ht="12">
      <c r="A25" s="168"/>
      <c r="B25" s="146" t="s">
        <v>249</v>
      </c>
      <c r="C25" s="146">
        <v>53323.5</v>
      </c>
      <c r="D25" s="146">
        <f>D8</f>
        <v>50622</v>
      </c>
      <c r="E25" s="146">
        <f>E8</f>
        <v>50528</v>
      </c>
      <c r="F25" s="146">
        <f>F8</f>
        <v>52339.6</v>
      </c>
      <c r="G25" s="146">
        <f>G8</f>
        <v>58068.1</v>
      </c>
    </row>
    <row r="26" spans="1:9" ht="12">
      <c r="A26" s="168"/>
      <c r="B26" s="146" t="s">
        <v>250</v>
      </c>
      <c r="C26" s="178">
        <v>25141.200000000001</v>
      </c>
      <c r="D26" s="178">
        <f>D16</f>
        <v>19888.400000000001</v>
      </c>
      <c r="E26" s="178">
        <f>E16</f>
        <v>19397.2</v>
      </c>
      <c r="F26" s="218">
        <f>F16</f>
        <v>20164</v>
      </c>
      <c r="G26" s="218">
        <f>G16</f>
        <v>22493.799999999996</v>
      </c>
    </row>
    <row r="27" spans="1:9" ht="12">
      <c r="A27" s="168"/>
      <c r="B27" s="146" t="s">
        <v>251</v>
      </c>
      <c r="C27" s="178">
        <v>361.6</v>
      </c>
      <c r="D27" s="178">
        <v>254.5</v>
      </c>
      <c r="E27" s="178">
        <v>333.3</v>
      </c>
      <c r="F27" s="218">
        <v>-142.1</v>
      </c>
      <c r="G27" s="218">
        <v>464.3</v>
      </c>
    </row>
    <row r="28" spans="1:9" ht="12">
      <c r="A28" s="168"/>
      <c r="B28" s="146" t="s">
        <v>252</v>
      </c>
      <c r="C28" s="178">
        <v>-10059.9</v>
      </c>
      <c r="D28" s="178">
        <v>-9819</v>
      </c>
      <c r="E28" s="178">
        <v>-9977</v>
      </c>
      <c r="F28" s="218">
        <v>-9134.5</v>
      </c>
      <c r="G28" s="218">
        <v>-9864.2000000000007</v>
      </c>
    </row>
    <row r="29" spans="1:9" ht="12">
      <c r="A29" s="168"/>
      <c r="B29" s="146" t="s">
        <v>253</v>
      </c>
      <c r="C29" s="146">
        <v>-4266</v>
      </c>
      <c r="D29" s="146">
        <v>-3734</v>
      </c>
      <c r="E29" s="146">
        <v>-3694.1</v>
      </c>
      <c r="F29" s="218">
        <v>-3652.1</v>
      </c>
      <c r="G29" s="218">
        <v>-3396.8</v>
      </c>
      <c r="I29" s="153"/>
    </row>
    <row r="30" spans="1:9" ht="12">
      <c r="B30" s="146" t="s">
        <v>254</v>
      </c>
      <c r="C30" s="146">
        <f>C25-C26-C27+C28+C29</f>
        <v>13494.8</v>
      </c>
      <c r="D30" s="146">
        <f>D25-D26-D27+D28+D29</f>
        <v>16926.099999999999</v>
      </c>
      <c r="E30" s="146">
        <v>17126.400000000001</v>
      </c>
      <c r="F30" s="146">
        <f>F25-F26-F27+F28+F29</f>
        <v>19531.099999999999</v>
      </c>
      <c r="G30" s="146">
        <f>G25-G26-G27+G28+G29</f>
        <v>21849</v>
      </c>
    </row>
    <row r="31" spans="1:9" ht="12">
      <c r="B31" s="172" t="s">
        <v>255</v>
      </c>
      <c r="C31" s="173">
        <f>C30*100/C25</f>
        <v>25.307416054835102</v>
      </c>
      <c r="D31" s="173">
        <f>D30*100/D25</f>
        <v>33.436253012524197</v>
      </c>
      <c r="E31" s="173">
        <f>E30*100/E25</f>
        <v>33.894870170994302</v>
      </c>
      <c r="F31" s="174">
        <f>F30*100/F25</f>
        <v>37.316104823116703</v>
      </c>
      <c r="G31" s="174">
        <f>G30*100/G25</f>
        <v>37.626510941463557</v>
      </c>
    </row>
    <row r="32" spans="1:9" ht="12">
      <c r="B32" s="172"/>
      <c r="C32" s="173"/>
      <c r="D32" s="173"/>
      <c r="E32" s="173"/>
      <c r="F32" s="173"/>
      <c r="G32" s="173"/>
    </row>
    <row r="33" spans="2:9" ht="12.75">
      <c r="B33" s="175" t="s">
        <v>164</v>
      </c>
      <c r="C33" s="176"/>
      <c r="D33" s="176"/>
      <c r="E33" s="177"/>
      <c r="F33" s="177"/>
      <c r="G33" s="177"/>
    </row>
    <row r="34" spans="2:9" ht="12">
      <c r="B34" s="146" t="s">
        <v>254</v>
      </c>
      <c r="C34" s="178">
        <f>C30</f>
        <v>13494.8</v>
      </c>
      <c r="D34" s="178">
        <f>D30</f>
        <v>16926.099999999999</v>
      </c>
      <c r="E34" s="178">
        <f>E30</f>
        <v>17126.400000000001</v>
      </c>
      <c r="F34" s="218">
        <f>F30</f>
        <v>19531.099999999999</v>
      </c>
      <c r="G34" s="218">
        <f>G30</f>
        <v>21849</v>
      </c>
    </row>
    <row r="35" spans="2:9" ht="12">
      <c r="B35" s="146" t="s">
        <v>256</v>
      </c>
      <c r="C35" s="178">
        <v>3616</v>
      </c>
      <c r="D35" s="178">
        <v>3287.3</v>
      </c>
      <c r="E35" s="178">
        <v>3037.9</v>
      </c>
      <c r="F35" s="218">
        <v>3561.4</v>
      </c>
      <c r="G35" s="218">
        <v>5881.6</v>
      </c>
    </row>
    <row r="36" spans="2:9" ht="12">
      <c r="B36" s="146" t="s">
        <v>257</v>
      </c>
      <c r="C36" s="146">
        <v>12774.6</v>
      </c>
      <c r="D36" s="146">
        <v>14793.2</v>
      </c>
      <c r="E36" s="146">
        <v>13342.1</v>
      </c>
      <c r="F36" s="218">
        <v>15112.8</v>
      </c>
      <c r="G36" s="218">
        <v>18016.599999999999</v>
      </c>
      <c r="I36" s="153"/>
    </row>
    <row r="37" spans="2:9" ht="12">
      <c r="B37" s="146" t="s">
        <v>258</v>
      </c>
      <c r="C37" s="146">
        <f>C34+C35-C36</f>
        <v>4336.2</v>
      </c>
      <c r="D37" s="146">
        <f>D34+D35-D36</f>
        <v>5420.2</v>
      </c>
      <c r="E37" s="146">
        <f>E34+E35-E36</f>
        <v>6822.2</v>
      </c>
      <c r="F37" s="146">
        <f>F34+F35-F36</f>
        <v>7979.7000000000098</v>
      </c>
      <c r="G37" s="146">
        <f>G34+G35-G36</f>
        <v>9714</v>
      </c>
    </row>
    <row r="38" spans="2:9" ht="12">
      <c r="B38" s="146" t="s">
        <v>259</v>
      </c>
      <c r="C38" s="146">
        <v>1042.7</v>
      </c>
      <c r="D38" s="146">
        <v>914.7</v>
      </c>
      <c r="E38" s="146">
        <v>1192.8</v>
      </c>
      <c r="F38" s="146">
        <v>1736.6</v>
      </c>
      <c r="G38" s="146">
        <v>2164</v>
      </c>
    </row>
    <row r="39" spans="2:9" ht="12">
      <c r="B39" s="146" t="s">
        <v>260</v>
      </c>
      <c r="C39" s="146">
        <f>C37-C38</f>
        <v>3293.5</v>
      </c>
      <c r="D39" s="146">
        <f>D37-D38</f>
        <v>4505.5</v>
      </c>
      <c r="E39" s="146">
        <f>E37-E38</f>
        <v>5629.4</v>
      </c>
      <c r="F39" s="146">
        <f>F37-F38</f>
        <v>6243.1000000000104</v>
      </c>
      <c r="G39" s="146">
        <f>G37-G38</f>
        <v>7550</v>
      </c>
    </row>
    <row r="40" spans="2:9" ht="12.75">
      <c r="B40" s="179"/>
      <c r="C40" s="180"/>
      <c r="D40" s="181"/>
      <c r="E40" s="180"/>
      <c r="F40" s="180"/>
      <c r="G40" s="180"/>
    </row>
    <row r="41" spans="2:9" ht="12">
      <c r="B41" s="159"/>
      <c r="C41" s="182"/>
      <c r="D41" s="183"/>
      <c r="E41" s="182"/>
      <c r="F41" s="182"/>
      <c r="G41" s="182"/>
    </row>
    <row r="42" spans="2:9" ht="12.75">
      <c r="B42" s="184" t="s">
        <v>261</v>
      </c>
      <c r="C42" s="12">
        <v>2019</v>
      </c>
      <c r="D42" s="12">
        <v>2020</v>
      </c>
      <c r="E42" s="12">
        <v>2021</v>
      </c>
      <c r="F42" s="12">
        <v>2022</v>
      </c>
      <c r="G42" s="12">
        <v>2023</v>
      </c>
    </row>
    <row r="43" spans="2:9">
      <c r="B43" s="163"/>
      <c r="C43" s="163"/>
      <c r="D43" s="163"/>
      <c r="E43" s="163"/>
      <c r="F43" s="163"/>
      <c r="G43" s="163"/>
    </row>
    <row r="44" spans="2:9" ht="12.75">
      <c r="B44" s="144" t="s">
        <v>245</v>
      </c>
      <c r="C44" s="185">
        <f t="shared" ref="C44:F44" si="0">C45+C46+C47+C48+C49+C50</f>
        <v>100</v>
      </c>
      <c r="D44" s="185">
        <f t="shared" si="0"/>
        <v>100</v>
      </c>
      <c r="E44" s="185">
        <f t="shared" si="0"/>
        <v>100</v>
      </c>
      <c r="F44" s="186">
        <f t="shared" si="0"/>
        <v>100</v>
      </c>
      <c r="G44" s="186">
        <f t="shared" ref="G44" si="1">G45+G46+G47+G48+G49+G50</f>
        <v>100</v>
      </c>
    </row>
    <row r="45" spans="2:9" ht="12">
      <c r="B45" s="146" t="s">
        <v>246</v>
      </c>
      <c r="C45" s="187">
        <f t="shared" ref="C45:F45" si="2">ROUND(100*C9/C$8,2)</f>
        <v>13.5</v>
      </c>
      <c r="D45" s="187">
        <f t="shared" si="2"/>
        <v>12.31</v>
      </c>
      <c r="E45" s="187">
        <f t="shared" si="2"/>
        <v>13.65</v>
      </c>
      <c r="F45" s="188">
        <f t="shared" si="2"/>
        <v>13.86</v>
      </c>
      <c r="G45" s="188">
        <f t="shared" ref="G45" si="3">ROUND(100*G9/G$8,2)</f>
        <v>15.31</v>
      </c>
    </row>
    <row r="46" spans="2:9" ht="12">
      <c r="B46" s="146" t="s">
        <v>228</v>
      </c>
      <c r="C46" s="187">
        <f t="shared" ref="C46:F50" si="4">ROUND(100*C10/C$8,2)</f>
        <v>4.08</v>
      </c>
      <c r="D46" s="187">
        <f t="shared" si="4"/>
        <v>3.58</v>
      </c>
      <c r="E46" s="187">
        <f t="shared" si="4"/>
        <v>3.21</v>
      </c>
      <c r="F46" s="188">
        <f t="shared" si="4"/>
        <v>4.3</v>
      </c>
      <c r="G46" s="188">
        <f t="shared" ref="G46" si="5">ROUND(100*G10/G$8,2)</f>
        <v>4.25</v>
      </c>
    </row>
    <row r="47" spans="2:9" ht="12">
      <c r="B47" s="146" t="s">
        <v>229</v>
      </c>
      <c r="C47" s="187">
        <f t="shared" si="4"/>
        <v>51.04</v>
      </c>
      <c r="D47" s="187">
        <f t="shared" si="4"/>
        <v>50.68</v>
      </c>
      <c r="E47" s="187">
        <f t="shared" si="4"/>
        <v>48.59</v>
      </c>
      <c r="F47" s="188">
        <f t="shared" si="4"/>
        <v>46.21</v>
      </c>
      <c r="G47" s="188">
        <f t="shared" ref="G47" si="6">ROUND(100*G11/G$8,2)</f>
        <v>45.08</v>
      </c>
    </row>
    <row r="48" spans="2:9" ht="12">
      <c r="B48" s="146" t="s">
        <v>230</v>
      </c>
      <c r="C48" s="187">
        <f t="shared" si="4"/>
        <v>23.63</v>
      </c>
      <c r="D48" s="187">
        <f t="shared" si="4"/>
        <v>25.5</v>
      </c>
      <c r="E48" s="187">
        <f t="shared" si="4"/>
        <v>26.87</v>
      </c>
      <c r="F48" s="188">
        <f t="shared" si="4"/>
        <v>27.56</v>
      </c>
      <c r="G48" s="188">
        <f>ROUNDDOWN(100*G12/G$8,2)</f>
        <v>26.52</v>
      </c>
    </row>
    <row r="49" spans="2:7" ht="12">
      <c r="B49" s="146" t="s">
        <v>231</v>
      </c>
      <c r="C49" s="187">
        <f t="shared" si="4"/>
        <v>7.75</v>
      </c>
      <c r="D49" s="187">
        <f t="shared" si="4"/>
        <v>7.93</v>
      </c>
      <c r="E49" s="187">
        <f t="shared" si="4"/>
        <v>7.68</v>
      </c>
      <c r="F49" s="188">
        <f t="shared" si="4"/>
        <v>8.07</v>
      </c>
      <c r="G49" s="188">
        <f t="shared" ref="G49" si="7">ROUND(100*G13/G$8,2)</f>
        <v>8.84</v>
      </c>
    </row>
    <row r="50" spans="2:7" ht="12">
      <c r="B50" s="146" t="s">
        <v>247</v>
      </c>
      <c r="C50" s="187">
        <f t="shared" si="4"/>
        <v>0</v>
      </c>
      <c r="D50" s="187">
        <f t="shared" si="4"/>
        <v>0</v>
      </c>
      <c r="E50" s="187">
        <f t="shared" si="4"/>
        <v>0</v>
      </c>
      <c r="F50" s="188">
        <f t="shared" si="4"/>
        <v>0</v>
      </c>
      <c r="G50" s="188">
        <f t="shared" ref="G50" si="8">ROUND(100*G14/G$8,2)</f>
        <v>0</v>
      </c>
    </row>
    <row r="51" spans="2:7" ht="12">
      <c r="B51" s="146"/>
      <c r="C51" s="166"/>
      <c r="D51" s="22"/>
      <c r="E51" s="22"/>
      <c r="F51" s="22"/>
      <c r="G51" s="22"/>
    </row>
    <row r="52" spans="2:7" ht="12.75">
      <c r="B52" s="150" t="s">
        <v>262</v>
      </c>
      <c r="C52" s="185">
        <f>ROUND(100*C16/C8,2)</f>
        <v>47.15</v>
      </c>
      <c r="D52" s="185">
        <f>ROUND(100*D16/D8,2)</f>
        <v>39.29</v>
      </c>
      <c r="E52" s="185">
        <f>ROUND(100*E16/E8,2)</f>
        <v>38.39</v>
      </c>
      <c r="F52" s="186">
        <f>ROUND(100*F16/F8,2)</f>
        <v>38.53</v>
      </c>
      <c r="G52" s="186">
        <f t="shared" ref="G52" si="9">ROUND(100*G16/G8,2)</f>
        <v>38.74</v>
      </c>
    </row>
    <row r="53" spans="2:7" ht="12">
      <c r="B53" s="146" t="s">
        <v>246</v>
      </c>
      <c r="C53" s="187">
        <f t="shared" ref="C53:F53" si="10">ROUND(100*C17/C9,2)</f>
        <v>71.489999999999995</v>
      </c>
      <c r="D53" s="187">
        <f t="shared" si="10"/>
        <v>67.510000000000005</v>
      </c>
      <c r="E53" s="187">
        <f t="shared" si="10"/>
        <v>68.58</v>
      </c>
      <c r="F53" s="188">
        <f t="shared" si="10"/>
        <v>64.02</v>
      </c>
      <c r="G53" s="188">
        <f t="shared" ref="G53" si="11">ROUND(100*G17/G9,2)</f>
        <v>54.31</v>
      </c>
    </row>
    <row r="54" spans="2:7" ht="12">
      <c r="B54" s="146" t="s">
        <v>228</v>
      </c>
      <c r="C54" s="187">
        <f t="shared" ref="C54:F57" si="12">ROUND(100*C18/C10,2)</f>
        <v>21.58</v>
      </c>
      <c r="D54" s="187">
        <f t="shared" si="12"/>
        <v>40.43</v>
      </c>
      <c r="E54" s="187">
        <f t="shared" si="12"/>
        <v>37.46</v>
      </c>
      <c r="F54" s="188">
        <f t="shared" si="12"/>
        <v>37.11</v>
      </c>
      <c r="G54" s="188">
        <f t="shared" ref="G54" si="13">ROUND(100*G18/G10,2)</f>
        <v>27.2</v>
      </c>
    </row>
    <row r="55" spans="2:7" ht="12">
      <c r="B55" s="146" t="s">
        <v>229</v>
      </c>
      <c r="C55" s="187">
        <f t="shared" si="12"/>
        <v>55.05</v>
      </c>
      <c r="D55" s="187">
        <f t="shared" si="12"/>
        <v>42.03</v>
      </c>
      <c r="E55" s="187">
        <f t="shared" si="12"/>
        <v>40.68</v>
      </c>
      <c r="F55" s="188">
        <f t="shared" si="12"/>
        <v>44.89</v>
      </c>
      <c r="G55" s="188">
        <f t="shared" ref="G55" si="14">ROUND(100*G19/G11,2)</f>
        <v>44.35</v>
      </c>
    </row>
    <row r="56" spans="2:7" ht="12">
      <c r="B56" s="146" t="s">
        <v>230</v>
      </c>
      <c r="C56" s="187">
        <f t="shared" si="12"/>
        <v>34.119999999999997</v>
      </c>
      <c r="D56" s="187">
        <f t="shared" si="12"/>
        <v>30.7</v>
      </c>
      <c r="E56" s="187">
        <f t="shared" si="12"/>
        <v>27.01</v>
      </c>
      <c r="F56" s="188">
        <f t="shared" si="12"/>
        <v>24.67</v>
      </c>
      <c r="G56" s="188">
        <f t="shared" ref="G56" si="15">ROUND(100*G20/G12,2)</f>
        <v>32.96</v>
      </c>
    </row>
    <row r="57" spans="2:7" ht="12">
      <c r="B57" s="146" t="s">
        <v>231</v>
      </c>
      <c r="C57" s="187">
        <f t="shared" si="12"/>
        <v>5.91</v>
      </c>
      <c r="D57" s="187">
        <f t="shared" si="12"/>
        <v>5.0599999999999996</v>
      </c>
      <c r="E57" s="187">
        <f t="shared" si="12"/>
        <v>10.45</v>
      </c>
      <c r="F57" s="188">
        <f t="shared" si="12"/>
        <v>6.37</v>
      </c>
      <c r="G57" s="188">
        <f t="shared" ref="G57" si="16">ROUND(100*G21/G13,2)</f>
        <v>6.03</v>
      </c>
    </row>
    <row r="58" spans="2:7" ht="12">
      <c r="B58" s="146" t="s">
        <v>247</v>
      </c>
      <c r="C58" s="187">
        <f>ROUND(100*C22/C$16,2)</f>
        <v>0</v>
      </c>
      <c r="D58" s="187">
        <f>ROUND(100*D22/D$16,2)</f>
        <v>0</v>
      </c>
      <c r="E58" s="187">
        <f>ROUND(100*E22/E$16,2)</f>
        <v>0</v>
      </c>
      <c r="F58" s="188">
        <f>ROUND(100*F22/F$16,2)</f>
        <v>0</v>
      </c>
      <c r="G58" s="188">
        <f t="shared" ref="G58" si="17">ROUND(100*G22/G$16,2)</f>
        <v>0</v>
      </c>
    </row>
    <row r="61" spans="2:7" s="1" customFormat="1" ht="30" customHeight="1">
      <c r="B61" s="160" t="s">
        <v>238</v>
      </c>
      <c r="C61" s="7"/>
      <c r="D61" s="7"/>
      <c r="E61" s="7"/>
      <c r="F61" s="43"/>
      <c r="G61" s="43"/>
    </row>
    <row r="62" spans="2:7" ht="15.75">
      <c r="B62" s="43"/>
      <c r="C62" s="161"/>
      <c r="D62" s="161"/>
      <c r="E62" s="161"/>
      <c r="F62" s="43"/>
      <c r="G62" s="43"/>
    </row>
    <row r="63" spans="2:7" ht="12.75">
      <c r="B63" s="162" t="s">
        <v>179</v>
      </c>
      <c r="C63" s="12">
        <v>2019</v>
      </c>
      <c r="D63" s="12">
        <v>2020</v>
      </c>
      <c r="E63" s="12">
        <v>2021</v>
      </c>
      <c r="F63" s="12">
        <v>2022</v>
      </c>
      <c r="G63" s="12">
        <v>2023</v>
      </c>
    </row>
    <row r="64" spans="2:7">
      <c r="B64" s="163"/>
      <c r="C64" s="163"/>
      <c r="D64" s="163"/>
      <c r="E64" s="163"/>
      <c r="F64" s="163"/>
      <c r="G64" s="163"/>
    </row>
    <row r="65" spans="2:7" ht="12">
      <c r="B65" s="219" t="s">
        <v>243</v>
      </c>
      <c r="C65" s="165">
        <v>1768.2</v>
      </c>
      <c r="D65" s="165">
        <v>1539.3</v>
      </c>
      <c r="E65" s="165">
        <v>1533.3</v>
      </c>
      <c r="F65" s="165">
        <v>1692.3</v>
      </c>
      <c r="G65" s="165">
        <v>2222.6999999999998</v>
      </c>
    </row>
    <row r="66" spans="2:7" ht="12">
      <c r="B66" s="219" t="s">
        <v>244</v>
      </c>
      <c r="C66" s="165">
        <v>6552</v>
      </c>
      <c r="D66" s="165">
        <v>7080.6</v>
      </c>
      <c r="E66" s="165">
        <v>7595.4</v>
      </c>
      <c r="F66" s="165">
        <v>8543.2000000000007</v>
      </c>
      <c r="G66" s="165">
        <v>8983.2999999999993</v>
      </c>
    </row>
    <row r="67" spans="2:7" ht="12">
      <c r="B67" s="219"/>
      <c r="C67" s="165"/>
      <c r="D67" s="165"/>
      <c r="E67" s="165"/>
      <c r="F67" s="165"/>
      <c r="G67" s="165"/>
    </row>
    <row r="68" spans="2:7" ht="12">
      <c r="B68" s="204" t="s">
        <v>245</v>
      </c>
      <c r="C68" s="149">
        <f>C69+C70+C71+C72+C73+C74</f>
        <v>3193.2</v>
      </c>
      <c r="D68" s="149">
        <f>D69+D70+D71+D72+D73+D74</f>
        <v>3379.2</v>
      </c>
      <c r="E68" s="149">
        <f>E69+E70+E71+E72+E73+E74</f>
        <v>2871</v>
      </c>
      <c r="F68" s="149">
        <f>F69+F70+F71+F72+F73+F74</f>
        <v>2999.7</v>
      </c>
      <c r="G68" s="149">
        <f>G69+G70+G71+G72+G73+G74</f>
        <v>4281.3999999999996</v>
      </c>
    </row>
    <row r="69" spans="2:7" ht="12">
      <c r="B69" s="146" t="s">
        <v>246</v>
      </c>
      <c r="C69" s="220">
        <v>1306</v>
      </c>
      <c r="D69" s="220">
        <v>1324.3</v>
      </c>
      <c r="E69" s="220">
        <v>1100.8</v>
      </c>
      <c r="F69" s="220">
        <v>865.7</v>
      </c>
      <c r="G69" s="220">
        <v>750.8</v>
      </c>
    </row>
    <row r="70" spans="2:7" ht="12">
      <c r="B70" s="146" t="s">
        <v>228</v>
      </c>
      <c r="C70" s="221">
        <v>41.8</v>
      </c>
      <c r="D70" s="221">
        <v>34.9</v>
      </c>
      <c r="E70" s="221">
        <v>49.8</v>
      </c>
      <c r="F70" s="221">
        <v>65.3</v>
      </c>
      <c r="G70" s="221">
        <v>63.7</v>
      </c>
    </row>
    <row r="71" spans="2:7" ht="12">
      <c r="B71" s="146" t="s">
        <v>229</v>
      </c>
      <c r="C71" s="221">
        <v>368.8</v>
      </c>
      <c r="D71" s="221">
        <v>470.1</v>
      </c>
      <c r="E71" s="221">
        <v>349.1</v>
      </c>
      <c r="F71" s="221">
        <v>284.60000000000002</v>
      </c>
      <c r="G71" s="221">
        <v>208.1</v>
      </c>
    </row>
    <row r="72" spans="2:7" ht="12">
      <c r="B72" s="146" t="s">
        <v>230</v>
      </c>
      <c r="C72" s="220">
        <v>484.6</v>
      </c>
      <c r="D72" s="220">
        <v>371.7</v>
      </c>
      <c r="E72" s="220">
        <v>266.8</v>
      </c>
      <c r="F72" s="220">
        <v>361.4</v>
      </c>
      <c r="G72" s="220">
        <v>1470.7</v>
      </c>
    </row>
    <row r="73" spans="2:7" ht="12">
      <c r="B73" s="146" t="s">
        <v>231</v>
      </c>
      <c r="C73" s="220">
        <v>52.8</v>
      </c>
      <c r="D73" s="220">
        <v>31.1</v>
      </c>
      <c r="E73" s="220">
        <v>19.2</v>
      </c>
      <c r="F73" s="220">
        <v>16.899999999999999</v>
      </c>
      <c r="G73" s="220">
        <v>15.3</v>
      </c>
    </row>
    <row r="74" spans="2:7" ht="12">
      <c r="B74" s="146" t="s">
        <v>247</v>
      </c>
      <c r="C74" s="220">
        <v>939.2</v>
      </c>
      <c r="D74" s="220">
        <v>1147.0999999999999</v>
      </c>
      <c r="E74" s="220">
        <v>1085.3</v>
      </c>
      <c r="F74" s="220">
        <v>1405.8</v>
      </c>
      <c r="G74" s="220">
        <v>1772.8</v>
      </c>
    </row>
    <row r="75" spans="2:7" ht="12">
      <c r="B75" s="146"/>
      <c r="C75" s="220"/>
      <c r="D75" s="220"/>
      <c r="E75" s="220"/>
      <c r="F75" s="220"/>
      <c r="G75" s="220"/>
    </row>
    <row r="76" spans="2:7" ht="12">
      <c r="B76" s="222" t="s">
        <v>248</v>
      </c>
      <c r="C76" s="149">
        <f>C77+C78+C79+C80+C81+C82</f>
        <v>2088.1999999999998</v>
      </c>
      <c r="D76" s="149">
        <f>D77+D78+D79+D80+D81+D82</f>
        <v>2005.9</v>
      </c>
      <c r="E76" s="149">
        <f>E77+E78+E79+E80+E81+E82</f>
        <v>1958.3</v>
      </c>
      <c r="F76" s="149">
        <f>F77+F78+F79+F80+F81+F82</f>
        <v>1929.6</v>
      </c>
      <c r="G76" s="149">
        <f>G77+G78+G79+G80+G81+G82</f>
        <v>2917.17</v>
      </c>
    </row>
    <row r="77" spans="2:7" ht="12">
      <c r="B77" s="146" t="s">
        <v>246</v>
      </c>
      <c r="C77" s="146">
        <v>1136.2</v>
      </c>
      <c r="D77" s="146">
        <v>1008</v>
      </c>
      <c r="E77" s="146">
        <v>1190.5</v>
      </c>
      <c r="F77" s="146">
        <v>780.7</v>
      </c>
      <c r="G77" s="146">
        <v>805.8</v>
      </c>
    </row>
    <row r="78" spans="2:7" ht="12">
      <c r="B78" s="146" t="s">
        <v>228</v>
      </c>
      <c r="C78" s="218">
        <v>14.7</v>
      </c>
      <c r="D78" s="218">
        <v>6.9</v>
      </c>
      <c r="E78" s="218">
        <v>13.6</v>
      </c>
      <c r="F78" s="218">
        <v>-6.4</v>
      </c>
      <c r="G78" s="218">
        <v>-80.7</v>
      </c>
    </row>
    <row r="79" spans="2:7" ht="12">
      <c r="B79" s="146" t="s">
        <v>229</v>
      </c>
      <c r="C79" s="218">
        <v>223.7</v>
      </c>
      <c r="D79" s="218">
        <v>283.60000000000002</v>
      </c>
      <c r="E79" s="218">
        <v>238.5</v>
      </c>
      <c r="F79" s="218">
        <v>167</v>
      </c>
      <c r="G79" s="218">
        <v>129.19999999999999</v>
      </c>
    </row>
    <row r="80" spans="2:7" ht="12">
      <c r="B80" s="146" t="s">
        <v>230</v>
      </c>
      <c r="C80" s="146">
        <v>691.1</v>
      </c>
      <c r="D80" s="146">
        <v>689.9</v>
      </c>
      <c r="E80" s="146">
        <v>104.4</v>
      </c>
      <c r="F80" s="146">
        <v>237</v>
      </c>
      <c r="G80" s="146">
        <v>1137.5</v>
      </c>
    </row>
    <row r="81" spans="1:7" ht="12">
      <c r="A81" s="168"/>
      <c r="B81" s="146" t="s">
        <v>231</v>
      </c>
      <c r="C81" s="146">
        <v>22.5</v>
      </c>
      <c r="D81" s="146">
        <v>17.5</v>
      </c>
      <c r="E81" s="146">
        <v>-3.2</v>
      </c>
      <c r="F81" s="146">
        <v>-31.1</v>
      </c>
      <c r="G81" s="146">
        <v>-21.73</v>
      </c>
    </row>
    <row r="82" spans="1:7" ht="12">
      <c r="A82" s="168"/>
      <c r="B82" s="146" t="s">
        <v>247</v>
      </c>
      <c r="C82" s="147">
        <v>0</v>
      </c>
      <c r="D82" s="169">
        <v>0</v>
      </c>
      <c r="E82" s="23">
        <v>414.5</v>
      </c>
      <c r="F82" s="23">
        <v>782.4</v>
      </c>
      <c r="G82" s="23">
        <v>947.1</v>
      </c>
    </row>
    <row r="83" spans="1:7" ht="12">
      <c r="A83" s="168"/>
      <c r="B83" s="146"/>
      <c r="C83" s="147"/>
      <c r="D83" s="169"/>
      <c r="E83" s="147"/>
      <c r="F83" s="147"/>
      <c r="G83" s="147"/>
    </row>
    <row r="84" spans="1:7" ht="12">
      <c r="A84" s="168"/>
      <c r="B84" s="204" t="s">
        <v>157</v>
      </c>
      <c r="C84" s="170"/>
      <c r="D84" s="170"/>
      <c r="E84" s="170"/>
      <c r="F84" s="170"/>
      <c r="G84" s="170"/>
    </row>
    <row r="85" spans="1:7" ht="12">
      <c r="A85" s="168"/>
      <c r="B85" s="146" t="s">
        <v>249</v>
      </c>
      <c r="C85" s="146">
        <v>3193.2</v>
      </c>
      <c r="D85" s="146">
        <v>3379.3</v>
      </c>
      <c r="E85" s="146">
        <f>E68</f>
        <v>2871</v>
      </c>
      <c r="F85" s="146">
        <f>F68</f>
        <v>2999.7</v>
      </c>
      <c r="G85" s="146">
        <f>G68</f>
        <v>4281.3999999999996</v>
      </c>
    </row>
    <row r="86" spans="1:7" ht="12">
      <c r="A86" s="168"/>
      <c r="B86" s="146" t="s">
        <v>250</v>
      </c>
      <c r="C86" s="178">
        <v>2088.1999999999998</v>
      </c>
      <c r="D86" s="178">
        <v>2005.9</v>
      </c>
      <c r="E86" s="178">
        <f>E76</f>
        <v>1958.3</v>
      </c>
      <c r="F86" s="178">
        <f>F76</f>
        <v>1929.6</v>
      </c>
      <c r="G86" s="178">
        <f>G76</f>
        <v>2917.17</v>
      </c>
    </row>
    <row r="87" spans="1:7" ht="12">
      <c r="A87" s="168"/>
      <c r="B87" s="146" t="s">
        <v>251</v>
      </c>
      <c r="C87" s="178">
        <v>0</v>
      </c>
      <c r="D87" s="178">
        <v>0</v>
      </c>
      <c r="E87" s="178">
        <v>4.2</v>
      </c>
      <c r="F87" s="178">
        <v>7.19</v>
      </c>
      <c r="G87" s="178">
        <v>4.5999999999999996</v>
      </c>
    </row>
    <row r="88" spans="1:7" ht="12">
      <c r="A88" s="168"/>
      <c r="B88" s="146" t="s">
        <v>252</v>
      </c>
      <c r="C88" s="178">
        <v>-962.7</v>
      </c>
      <c r="D88" s="178">
        <v>-1029.4000000000001</v>
      </c>
      <c r="E88" s="178">
        <v>-857.2</v>
      </c>
      <c r="F88" s="178">
        <v>-821.7</v>
      </c>
      <c r="G88" s="178">
        <v>-827.8</v>
      </c>
    </row>
    <row r="89" spans="1:7" ht="12">
      <c r="A89" s="168"/>
      <c r="B89" s="146" t="s">
        <v>253</v>
      </c>
      <c r="C89" s="146">
        <v>-5.9</v>
      </c>
      <c r="D89" s="146">
        <v>-3</v>
      </c>
      <c r="E89" s="146">
        <v>-5.6</v>
      </c>
      <c r="F89" s="146">
        <v>-7.93</v>
      </c>
      <c r="G89" s="146">
        <v>40.700000000000003</v>
      </c>
    </row>
    <row r="90" spans="1:7" ht="12">
      <c r="B90" s="146" t="s">
        <v>254</v>
      </c>
      <c r="C90" s="146">
        <f>C85-C86-C87+C88+C89</f>
        <v>136.4</v>
      </c>
      <c r="D90" s="146">
        <f>D85-D86-D87+D88+D89</f>
        <v>341</v>
      </c>
      <c r="E90" s="146">
        <f>E85-E86-E87+E88+E89</f>
        <v>45.7</v>
      </c>
      <c r="F90" s="146">
        <f>F85-F86-F87+F88+F89</f>
        <v>233.27999999999901</v>
      </c>
      <c r="G90" s="146">
        <f>G85-G86-G87+G88+G89</f>
        <v>572.530000000001</v>
      </c>
    </row>
    <row r="91" spans="1:7" ht="12">
      <c r="B91" s="172" t="s">
        <v>255</v>
      </c>
      <c r="C91" s="173">
        <f>C90*100/C85</f>
        <v>4.2715771013403501</v>
      </c>
      <c r="D91" s="173">
        <f>D90*100/D85</f>
        <v>10.090847216879199</v>
      </c>
      <c r="E91" s="173">
        <f>E90*100/E85</f>
        <v>1.5917798676419399</v>
      </c>
      <c r="F91" s="173">
        <f>F90*100/F85</f>
        <v>7.7767776777677602</v>
      </c>
      <c r="G91" s="173">
        <f>G90*100/G85</f>
        <v>13.3724949782781</v>
      </c>
    </row>
    <row r="92" spans="1:7" ht="12">
      <c r="B92" s="172"/>
      <c r="C92" s="146"/>
      <c r="D92" s="146"/>
      <c r="E92" s="146"/>
      <c r="F92" s="146"/>
      <c r="G92" s="146"/>
    </row>
    <row r="93" spans="1:7" ht="12">
      <c r="B93" s="223" t="s">
        <v>164</v>
      </c>
      <c r="C93" s="176"/>
      <c r="D93" s="176"/>
      <c r="E93" s="176"/>
      <c r="F93" s="176"/>
      <c r="G93" s="176"/>
    </row>
    <row r="94" spans="1:7" ht="12">
      <c r="B94" s="146" t="s">
        <v>254</v>
      </c>
      <c r="C94" s="178">
        <f>C90</f>
        <v>136.4</v>
      </c>
      <c r="D94" s="178">
        <f>D90</f>
        <v>341</v>
      </c>
      <c r="E94" s="178">
        <f>E90</f>
        <v>45.7</v>
      </c>
      <c r="F94" s="178">
        <f>F90</f>
        <v>233.27999999999901</v>
      </c>
      <c r="G94" s="178">
        <f>G90</f>
        <v>572.530000000001</v>
      </c>
    </row>
    <row r="95" spans="1:7" ht="12">
      <c r="B95" s="146" t="s">
        <v>256</v>
      </c>
      <c r="C95" s="178">
        <v>358.5</v>
      </c>
      <c r="D95" s="178">
        <v>340.3</v>
      </c>
      <c r="E95" s="178">
        <v>299.89999999999998</v>
      </c>
      <c r="F95" s="178">
        <v>328.1</v>
      </c>
      <c r="G95" s="178">
        <v>450.2</v>
      </c>
    </row>
    <row r="96" spans="1:7" ht="12">
      <c r="B96" s="146" t="s">
        <v>257</v>
      </c>
      <c r="C96" s="146">
        <v>277.7</v>
      </c>
      <c r="D96" s="146">
        <v>546.9</v>
      </c>
      <c r="E96" s="146">
        <v>212.2</v>
      </c>
      <c r="F96" s="146">
        <v>440.1</v>
      </c>
      <c r="G96" s="146">
        <v>338.9</v>
      </c>
    </row>
    <row r="97" spans="2:7" ht="12">
      <c r="B97" s="146" t="s">
        <v>258</v>
      </c>
      <c r="C97" s="146">
        <f>C94+C95-C96</f>
        <v>217.2</v>
      </c>
      <c r="D97" s="146">
        <f>D94+D95-D96</f>
        <v>134.4</v>
      </c>
      <c r="E97" s="146">
        <f>E94+E95-E96</f>
        <v>133.4</v>
      </c>
      <c r="F97" s="146">
        <f>F94+F95-F96</f>
        <v>121.27999999999901</v>
      </c>
      <c r="G97" s="146">
        <f>G94+G95-G96</f>
        <v>683.83000000000095</v>
      </c>
    </row>
    <row r="98" spans="2:7" ht="12">
      <c r="B98" s="146" t="s">
        <v>259</v>
      </c>
      <c r="C98" s="146">
        <v>60.5</v>
      </c>
      <c r="D98" s="146">
        <v>14.5</v>
      </c>
      <c r="E98" s="146">
        <v>-8.3000000000000007</v>
      </c>
      <c r="F98" s="146">
        <v>65.599999999999994</v>
      </c>
      <c r="G98" s="146">
        <v>147.69999999999999</v>
      </c>
    </row>
    <row r="99" spans="2:7" ht="12">
      <c r="B99" s="146" t="s">
        <v>260</v>
      </c>
      <c r="C99" s="146">
        <f>C97-C98</f>
        <v>156.69999999999999</v>
      </c>
      <c r="D99" s="146">
        <f>D97-D98</f>
        <v>119.9</v>
      </c>
      <c r="E99" s="146">
        <f>E97-E98</f>
        <v>141.69999999999999</v>
      </c>
      <c r="F99" s="146">
        <f>F97-F98</f>
        <v>55.679999999999403</v>
      </c>
      <c r="G99" s="146">
        <f>G97-G98</f>
        <v>536.13000000000102</v>
      </c>
    </row>
    <row r="101" spans="2:7" ht="12">
      <c r="B101" s="94" t="s">
        <v>241</v>
      </c>
    </row>
    <row r="102" spans="2:7" ht="14.25">
      <c r="B102" s="245" t="s">
        <v>145</v>
      </c>
      <c r="C102" s="224"/>
      <c r="G102" s="481" t="s">
        <v>263</v>
      </c>
    </row>
  </sheetData>
  <printOptions horizontalCentere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88402966399123"/>
    <pageSetUpPr fitToPage="1"/>
  </sheetPr>
  <dimension ref="B1:I111"/>
  <sheetViews>
    <sheetView view="pageBreakPreview" zoomScale="108" zoomScaleNormal="100" workbookViewId="0">
      <selection activeCell="C7" sqref="C7:C13"/>
    </sheetView>
  </sheetViews>
  <sheetFormatPr defaultColWidth="9.140625" defaultRowHeight="11.25"/>
  <cols>
    <col min="1" max="1" width="4.85546875" style="2" customWidth="1"/>
    <col min="2" max="2" width="41" style="3" customWidth="1"/>
    <col min="3" max="7" width="13.85546875" style="3" customWidth="1"/>
    <col min="8" max="16384" width="9.140625" style="2"/>
  </cols>
  <sheetData>
    <row r="1" spans="2:7" s="1" customFormat="1" ht="33.950000000000003" customHeight="1">
      <c r="B1" s="618" t="s">
        <v>264</v>
      </c>
      <c r="C1" s="618"/>
      <c r="D1" s="3"/>
      <c r="E1" s="3"/>
      <c r="F1" s="203"/>
      <c r="G1" s="203"/>
    </row>
    <row r="2" spans="2:7" ht="14.1" customHeight="1"/>
    <row r="3" spans="2:7" ht="12.75">
      <c r="B3" s="11" t="s">
        <v>179</v>
      </c>
      <c r="C3" s="12">
        <v>2019</v>
      </c>
      <c r="D3" s="12">
        <v>2020</v>
      </c>
      <c r="E3" s="12">
        <v>2021</v>
      </c>
      <c r="F3" s="12">
        <v>2022</v>
      </c>
      <c r="G3" s="12">
        <v>2023</v>
      </c>
    </row>
    <row r="4" spans="2:7">
      <c r="C4" s="2"/>
      <c r="D4" s="2"/>
      <c r="E4" s="2"/>
      <c r="F4" s="2"/>
      <c r="G4" s="2"/>
    </row>
    <row r="5" spans="2:7" ht="12">
      <c r="B5" s="204" t="s">
        <v>215</v>
      </c>
      <c r="C5" s="205"/>
      <c r="D5" s="205"/>
      <c r="E5" s="205"/>
      <c r="F5" s="206"/>
      <c r="G5" s="206"/>
    </row>
    <row r="6" spans="2:7" ht="12">
      <c r="B6" s="146" t="s">
        <v>216</v>
      </c>
      <c r="C6" s="146">
        <f>'Non-Life 1'!C6+'Non-Life 1'!C70</f>
        <v>161776857.90000001</v>
      </c>
      <c r="D6" s="146">
        <f>'Non-Life 1'!D6+'Non-Life 1'!D70</f>
        <v>96985888.299999997</v>
      </c>
      <c r="E6" s="146">
        <f>'Non-Life 1'!E6+'Non-Life 1'!E70</f>
        <v>108499012</v>
      </c>
      <c r="F6" s="146">
        <f>'Non-Life 1'!F6+'Non-Life 1'!F70</f>
        <v>117591436.5</v>
      </c>
      <c r="G6" s="146">
        <f>'Non-Life 1'!G6+'Non-Life 1'!G70</f>
        <v>143312648.5</v>
      </c>
    </row>
    <row r="7" spans="2:7" ht="12">
      <c r="B7" s="146" t="s">
        <v>217</v>
      </c>
      <c r="C7" s="496">
        <f>'Non-Life 1'!C7+'Non-Life 1'!C71</f>
        <v>71701213.099999994</v>
      </c>
      <c r="D7" s="146">
        <f>'Non-Life 1'!D7+'Non-Life 1'!D71</f>
        <v>60510577.899999999</v>
      </c>
      <c r="E7" s="146">
        <f>'Non-Life 1'!E7+'Non-Life 1'!E71</f>
        <v>71297036.400000006</v>
      </c>
      <c r="F7" s="146">
        <f>'Non-Life 1'!F7+'Non-Life 1'!F71</f>
        <v>70474433.700000003</v>
      </c>
      <c r="G7" s="146">
        <f>'Non-Life 1'!G7+'Non-Life 1'!G71</f>
        <v>86308674.099999994</v>
      </c>
    </row>
    <row r="8" spans="2:7" ht="12">
      <c r="B8" s="146" t="s">
        <v>218</v>
      </c>
      <c r="C8" s="496">
        <f>'Non-Life 1'!C8+'Non-Life 1'!C72</f>
        <v>9458369.9000000004</v>
      </c>
      <c r="D8" s="146">
        <f>'Non-Life 1'!D8+'Non-Life 1'!D72</f>
        <v>11456959.9</v>
      </c>
      <c r="E8" s="146">
        <f>'Non-Life 1'!E8+'Non-Life 1'!E72</f>
        <v>11633622.9</v>
      </c>
      <c r="F8" s="146">
        <f>'Non-Life 1'!F8+'Non-Life 1'!F72</f>
        <v>12091251.5</v>
      </c>
      <c r="G8" s="146">
        <f>'Non-Life 1'!G8+'Non-Life 1'!G72</f>
        <v>13300916.199999999</v>
      </c>
    </row>
    <row r="9" spans="2:7" ht="12">
      <c r="B9" s="146" t="s">
        <v>219</v>
      </c>
      <c r="C9" s="496">
        <f>'Non-Life 1'!C9+'Non-Life 1'!C73</f>
        <v>162863614.70000002</v>
      </c>
      <c r="D9" s="146">
        <f>'Non-Life 1'!D9+'Non-Life 1'!D73</f>
        <v>98838084.5</v>
      </c>
      <c r="E9" s="146">
        <f>'Non-Life 1'!E9+'Non-Life 1'!E73</f>
        <v>110426839</v>
      </c>
      <c r="F9" s="146">
        <f>'Non-Life 1'!F9+'Non-Life 1'!F73</f>
        <v>121464121.7</v>
      </c>
      <c r="G9" s="146">
        <f>'Non-Life 1'!G9+'Non-Life 1'!G73</f>
        <v>147117781.19999999</v>
      </c>
    </row>
    <row r="10" spans="2:7" ht="12">
      <c r="B10" s="146" t="s">
        <v>220</v>
      </c>
      <c r="C10" s="496">
        <f>'Non-Life 1'!C10+'Non-Life 1'!C74</f>
        <v>4505361</v>
      </c>
      <c r="D10" s="146">
        <f>'Non-Life 1'!D10+'Non-Life 1'!D74</f>
        <v>4396050.0999999996</v>
      </c>
      <c r="E10" s="146">
        <f>'Non-Life 1'!E10+'Non-Life 1'!E74</f>
        <v>5039947.9000000004</v>
      </c>
      <c r="F10" s="146">
        <f>'Non-Life 1'!F10+'Non-Life 1'!F74</f>
        <v>5170626.5999999996</v>
      </c>
      <c r="G10" s="146">
        <f>'Non-Life 1'!G10+'Non-Life 1'!G74</f>
        <v>5354833.3000000007</v>
      </c>
    </row>
    <row r="11" spans="2:7" ht="12">
      <c r="B11" s="146" t="s">
        <v>221</v>
      </c>
      <c r="C11" s="496">
        <f t="shared" ref="C11:F11" si="0">C6-C7+C8-C10</f>
        <v>95028653.700000018</v>
      </c>
      <c r="D11" s="146">
        <f t="shared" si="0"/>
        <v>43536220.199999996</v>
      </c>
      <c r="E11" s="146">
        <f t="shared" si="0"/>
        <v>43795650.599999994</v>
      </c>
      <c r="F11" s="146">
        <f t="shared" si="0"/>
        <v>54037627.699999996</v>
      </c>
      <c r="G11" s="146">
        <f t="shared" ref="G11" si="1">G6-G7+G8-G10</f>
        <v>64950057.300000012</v>
      </c>
    </row>
    <row r="12" spans="2:7" ht="12">
      <c r="B12" s="146"/>
      <c r="C12" s="496"/>
      <c r="D12" s="146"/>
      <c r="E12" s="146"/>
      <c r="F12" s="146"/>
      <c r="G12" s="146"/>
    </row>
    <row r="13" spans="2:7" ht="12">
      <c r="B13" s="204" t="s">
        <v>222</v>
      </c>
      <c r="C13" s="583"/>
      <c r="D13" s="176"/>
      <c r="E13" s="176"/>
      <c r="F13" s="177"/>
      <c r="G13" s="177"/>
    </row>
    <row r="14" spans="2:7" ht="12">
      <c r="B14" s="146" t="s">
        <v>216</v>
      </c>
      <c r="C14" s="146">
        <f>'Non-Life 1'!C14+'Non-Life 1'!C78</f>
        <v>90095.3</v>
      </c>
      <c r="D14" s="146">
        <f>'Non-Life 1'!D14+'Non-Life 1'!D78</f>
        <v>84699</v>
      </c>
      <c r="E14" s="146">
        <f>'Non-Life 1'!E14+'Non-Life 1'!E78</f>
        <v>94351.3</v>
      </c>
      <c r="F14" s="146">
        <f>'Non-Life 1'!F14+'Non-Life 1'!F78</f>
        <v>105717.8</v>
      </c>
      <c r="G14" s="146">
        <f>'Non-Life 1'!G14+'Non-Life 1'!G78</f>
        <v>118835.5</v>
      </c>
    </row>
    <row r="15" spans="2:7" ht="12">
      <c r="B15" s="146" t="s">
        <v>217</v>
      </c>
      <c r="C15" s="146">
        <f>'Non-Life 1'!C15+'Non-Life 1'!C79</f>
        <v>42427.6</v>
      </c>
      <c r="D15" s="146">
        <f>'Non-Life 1'!D15+'Non-Life 1'!D79</f>
        <v>43455</v>
      </c>
      <c r="E15" s="146">
        <f>'Non-Life 1'!E15+'Non-Life 1'!E79</f>
        <v>48429.4</v>
      </c>
      <c r="F15" s="146">
        <f>'Non-Life 1'!F15+'Non-Life 1'!F79</f>
        <v>57209.5</v>
      </c>
      <c r="G15" s="146">
        <f>'Non-Life 1'!G15+'Non-Life 1'!G79</f>
        <v>63212.5</v>
      </c>
    </row>
    <row r="16" spans="2:7" ht="12">
      <c r="B16" s="146" t="s">
        <v>223</v>
      </c>
      <c r="C16" s="146">
        <f>'Non-Life 1'!C16+'Non-Life 1'!C80</f>
        <v>15207</v>
      </c>
      <c r="D16" s="146">
        <f>'Non-Life 1'!D16+'Non-Life 1'!D80</f>
        <v>16043.5</v>
      </c>
      <c r="E16" s="146">
        <f>'Non-Life 1'!E16+'Non-Life 1'!E80</f>
        <v>15134.4</v>
      </c>
      <c r="F16" s="146">
        <f>'Non-Life 1'!F16+'Non-Life 1'!F80</f>
        <v>15639.599999999999</v>
      </c>
      <c r="G16" s="146">
        <f>'Non-Life 1'!G16+'Non-Life 1'!G80</f>
        <v>18094.2</v>
      </c>
    </row>
    <row r="17" spans="2:8" ht="12">
      <c r="B17" s="146" t="s">
        <v>224</v>
      </c>
      <c r="C17" s="146">
        <f>'Non-Life 1'!C17+'Non-Life 1'!C81</f>
        <v>91046.900000000009</v>
      </c>
      <c r="D17" s="146">
        <f>'Non-Life 1'!D17+'Non-Life 1'!D81</f>
        <v>85746.6</v>
      </c>
      <c r="E17" s="146">
        <f>'Non-Life 1'!E17+'Non-Life 1'!E81</f>
        <v>97495.8</v>
      </c>
      <c r="F17" s="146">
        <f>'Non-Life 1'!F17+'Non-Life 1'!F81</f>
        <v>107968.6</v>
      </c>
      <c r="G17" s="146">
        <f>'Non-Life 1'!G17+'Non-Life 1'!G81</f>
        <v>122160.8</v>
      </c>
    </row>
    <row r="18" spans="2:8" ht="12">
      <c r="B18" s="146" t="s">
        <v>220</v>
      </c>
      <c r="C18" s="146">
        <f>'Non-Life 1'!C18+'Non-Life 1'!C82</f>
        <v>5740.0999999999995</v>
      </c>
      <c r="D18" s="146">
        <f>'Non-Life 1'!D18+'Non-Life 1'!D82</f>
        <v>6532.3</v>
      </c>
      <c r="E18" s="146">
        <f>'Non-Life 1'!E18+'Non-Life 1'!E82</f>
        <v>6075.9000000000005</v>
      </c>
      <c r="F18" s="146">
        <f>'Non-Life 1'!F18+'Non-Life 1'!F82</f>
        <v>7506.9</v>
      </c>
      <c r="G18" s="146">
        <f>'Non-Life 1'!G18+'Non-Life 1'!G82</f>
        <v>8010.7999999999993</v>
      </c>
    </row>
    <row r="19" spans="2:8" ht="12">
      <c r="B19" s="146" t="s">
        <v>225</v>
      </c>
      <c r="C19" s="146">
        <f t="shared" ref="C19:F19" si="2">C14-C15+C16-C18</f>
        <v>57134.600000000006</v>
      </c>
      <c r="D19" s="146">
        <f t="shared" si="2"/>
        <v>50755.199999999997</v>
      </c>
      <c r="E19" s="146">
        <f t="shared" si="2"/>
        <v>54980.4</v>
      </c>
      <c r="F19" s="146">
        <f t="shared" si="2"/>
        <v>56641</v>
      </c>
      <c r="G19" s="146">
        <f t="shared" ref="G19" si="3">G14-G15+G16-G18</f>
        <v>65706.399999999994</v>
      </c>
    </row>
    <row r="20" spans="2:8" ht="12">
      <c r="B20" s="146"/>
      <c r="C20" s="146"/>
      <c r="D20" s="146"/>
      <c r="E20" s="146"/>
      <c r="F20" s="146"/>
      <c r="G20" s="146"/>
    </row>
    <row r="21" spans="2:8" ht="12">
      <c r="B21" s="204" t="s">
        <v>226</v>
      </c>
      <c r="C21" s="145">
        <f>C22+C23+C24+C25+C26+C27</f>
        <v>91046.799999999988</v>
      </c>
      <c r="D21" s="145">
        <f>D22+D23+D24+D25+D26+D27</f>
        <v>85746.6</v>
      </c>
      <c r="E21" s="145">
        <f>E22+E23+E24+E25+E26+E27</f>
        <v>97495.840000000011</v>
      </c>
      <c r="F21" s="145">
        <f>F22+F23+F24+F25+F26+F27</f>
        <v>107968.7</v>
      </c>
      <c r="G21" s="145">
        <f>G22+G23+G24+G25+G26+G27</f>
        <v>122160.80000000002</v>
      </c>
      <c r="H21" s="207"/>
    </row>
    <row r="22" spans="2:8" ht="12">
      <c r="B22" s="146" t="s">
        <v>227</v>
      </c>
      <c r="C22" s="146">
        <f>'Non-Life 1'!C22+'Non-Life 1'!C86</f>
        <v>29517.1</v>
      </c>
      <c r="D22" s="146">
        <f>'Non-Life 1'!D22+'Non-Life 1'!D86</f>
        <v>32853.600000000006</v>
      </c>
      <c r="E22" s="146">
        <f>'Non-Life 1'!E22+'Non-Life 1'!E86</f>
        <v>37884.170000000006</v>
      </c>
      <c r="F22" s="146">
        <f>'Non-Life 1'!F22+'Non-Life 1'!F86</f>
        <v>42119.9</v>
      </c>
      <c r="G22" s="146">
        <f>'Non-Life 1'!G22+'Non-Life 1'!G86</f>
        <v>47083.700000000004</v>
      </c>
    </row>
    <row r="23" spans="2:8" ht="12">
      <c r="B23" s="146" t="s">
        <v>237</v>
      </c>
      <c r="C23" s="146">
        <f>'Non-Life 1'!C23+'Non-Life 1'!C87</f>
        <v>6756.1</v>
      </c>
      <c r="D23" s="146">
        <f>'Non-Life 1'!D23+'Non-Life 1'!D87</f>
        <v>6253.9</v>
      </c>
      <c r="E23" s="146">
        <f>'Non-Life 1'!E23+'Non-Life 1'!E87</f>
        <v>6201.71</v>
      </c>
      <c r="F23" s="146">
        <f>'Non-Life 1'!F23+'Non-Life 1'!F87</f>
        <v>7175</v>
      </c>
      <c r="G23" s="146">
        <f>'Non-Life 1'!G23+'Non-Life 1'!G87</f>
        <v>8537.9</v>
      </c>
    </row>
    <row r="24" spans="2:8" ht="12">
      <c r="B24" s="146" t="s">
        <v>229</v>
      </c>
      <c r="C24" s="146">
        <f>'Non-Life 1'!C24+'Non-Life 1'!C88</f>
        <v>30337.599999999999</v>
      </c>
      <c r="D24" s="146">
        <f>'Non-Life 1'!D24+'Non-Life 1'!D88</f>
        <v>25984.800000000003</v>
      </c>
      <c r="E24" s="146">
        <f>'Non-Life 1'!E24+'Non-Life 1'!E88</f>
        <v>26180.760000000002</v>
      </c>
      <c r="F24" s="146">
        <f>'Non-Life 1'!F24+'Non-Life 1'!F88</f>
        <v>27295.5</v>
      </c>
      <c r="G24" s="146">
        <f>'Non-Life 1'!G24+'Non-Life 1'!G88</f>
        <v>29754.7</v>
      </c>
    </row>
    <row r="25" spans="2:8" ht="12">
      <c r="B25" s="146" t="s">
        <v>230</v>
      </c>
      <c r="C25" s="146">
        <f>'Non-Life 1'!C25+'Non-Life 1'!C89</f>
        <v>19474.400000000001</v>
      </c>
      <c r="D25" s="146">
        <f>'Non-Life 1'!D25+'Non-Life 1'!D89</f>
        <v>16984.3</v>
      </c>
      <c r="E25" s="146">
        <f>'Non-Life 1'!E25+'Non-Life 1'!E89</f>
        <v>22762.6</v>
      </c>
      <c r="F25" s="146">
        <f>'Non-Life 1'!F25+'Non-Life 1'!F89</f>
        <v>26236.5</v>
      </c>
      <c r="G25" s="146">
        <f>'Non-Life 1'!G25+'Non-Life 1'!G89</f>
        <v>31296.9</v>
      </c>
    </row>
    <row r="26" spans="2:8" ht="12">
      <c r="B26" s="146" t="s">
        <v>231</v>
      </c>
      <c r="C26" s="146">
        <f>'Non-Life 1'!C26+'Non-Life 1'!C90</f>
        <v>4961.6000000000004</v>
      </c>
      <c r="D26" s="146">
        <f>'Non-Life 1'!D26+'Non-Life 1'!D90</f>
        <v>3669.8</v>
      </c>
      <c r="E26" s="146">
        <f>'Non-Life 1'!E26+'Non-Life 1'!E90</f>
        <v>4466.8999999999996</v>
      </c>
      <c r="F26" s="146">
        <f>'Non-Life 1'!F26+'Non-Life 1'!F90</f>
        <v>5172.8</v>
      </c>
      <c r="G26" s="146">
        <f>'Non-Life 1'!G26+'Non-Life 1'!G90</f>
        <v>5436.5</v>
      </c>
    </row>
    <row r="27" spans="2:8" ht="12">
      <c r="B27" s="146" t="s">
        <v>232</v>
      </c>
      <c r="C27" s="146">
        <f>'Non-Life 1'!C27+'Non-Life 1'!C91</f>
        <v>0</v>
      </c>
      <c r="D27" s="146">
        <f>'Non-Life 1'!D27+'Non-Life 1'!D91</f>
        <v>0.2</v>
      </c>
      <c r="E27" s="146">
        <f>'Non-Life 1'!E27+'Non-Life 1'!E91</f>
        <v>-0.3</v>
      </c>
      <c r="F27" s="146">
        <f>'Non-Life 1'!F27+'Non-Life 1'!F91</f>
        <v>-31</v>
      </c>
      <c r="G27" s="146">
        <f>'Non-Life 1'!G27+'Non-Life 1'!G91</f>
        <v>51.1</v>
      </c>
    </row>
    <row r="28" spans="2:8" ht="12">
      <c r="B28" s="146"/>
      <c r="C28" s="147"/>
      <c r="D28" s="147"/>
      <c r="E28" s="147"/>
      <c r="F28" s="147"/>
      <c r="G28" s="147"/>
    </row>
    <row r="29" spans="2:8" ht="12">
      <c r="B29" s="204" t="s">
        <v>233</v>
      </c>
      <c r="C29" s="145">
        <f>C30+C31+C32+C33+C34+C35</f>
        <v>57134.600000000006</v>
      </c>
      <c r="D29" s="145">
        <f>D30+D31+D32+D33+D34+D35</f>
        <v>50755.3</v>
      </c>
      <c r="E29" s="145">
        <f>E30+E31+E32+E33+E34+E35</f>
        <v>54980.4</v>
      </c>
      <c r="F29" s="145">
        <f>F30+F31+F32+F33+F34+F35</f>
        <v>56641.000000000007</v>
      </c>
      <c r="G29" s="145">
        <f>G30+G31+G32+G33+G34+G35</f>
        <v>65706.399999999994</v>
      </c>
    </row>
    <row r="30" spans="2:8" ht="12">
      <c r="B30" s="146" t="s">
        <v>227</v>
      </c>
      <c r="C30" s="146">
        <f>'Non-Life 1'!C30+'Non-Life 1'!C94</f>
        <v>7209</v>
      </c>
      <c r="D30" s="146">
        <f>'Non-Life 1'!D30+'Non-Life 1'!D94</f>
        <v>7348.1</v>
      </c>
      <c r="E30" s="146">
        <f>'Non-Life 1'!E30+'Non-Life 1'!E94</f>
        <v>9155.5</v>
      </c>
      <c r="F30" s="146">
        <f>'Non-Life 1'!F30+'Non-Life 1'!F94</f>
        <v>8577.6</v>
      </c>
      <c r="G30" s="146">
        <f>'Non-Life 1'!G30+'Non-Life 1'!G94</f>
        <v>10383</v>
      </c>
    </row>
    <row r="31" spans="2:8" ht="12">
      <c r="B31" s="146" t="s">
        <v>237</v>
      </c>
      <c r="C31" s="146">
        <f>'Non-Life 1'!C31+'Non-Life 1'!C95</f>
        <v>2173.7999999999997</v>
      </c>
      <c r="D31" s="146">
        <f>'Non-Life 1'!D31+'Non-Life 1'!D95</f>
        <v>1974.2</v>
      </c>
      <c r="E31" s="146">
        <f>'Non-Life 1'!E31+'Non-Life 1'!E95</f>
        <v>1620.7</v>
      </c>
      <c r="F31" s="146">
        <f>'Non-Life 1'!F31+'Non-Life 1'!F95</f>
        <v>2344.4</v>
      </c>
      <c r="G31" s="146">
        <f>'Non-Life 1'!G31+'Non-Life 1'!G95</f>
        <v>2729.7999999999997</v>
      </c>
    </row>
    <row r="32" spans="2:8" ht="12">
      <c r="B32" s="146" t="s">
        <v>229</v>
      </c>
      <c r="C32" s="146">
        <f>'Non-Life 1'!C32+'Non-Life 1'!C96</f>
        <v>28550.2</v>
      </c>
      <c r="D32" s="146">
        <f>'Non-Life 1'!D32+'Non-Life 1'!D96</f>
        <v>24588.2</v>
      </c>
      <c r="E32" s="146">
        <f>'Non-Life 1'!E32+'Non-Life 1'!E96</f>
        <v>24529</v>
      </c>
      <c r="F32" s="146">
        <f>'Non-Life 1'!F32+'Non-Life 1'!F96</f>
        <v>25139.600000000002</v>
      </c>
      <c r="G32" s="146">
        <f>'Non-Life 1'!G32+'Non-Life 1'!G96</f>
        <v>27284.6</v>
      </c>
    </row>
    <row r="33" spans="2:7" ht="12">
      <c r="B33" s="146" t="s">
        <v>230</v>
      </c>
      <c r="C33" s="146">
        <f>'Non-Life 1'!C33+'Non-Life 1'!C97</f>
        <v>13663.4</v>
      </c>
      <c r="D33" s="146">
        <f>'Non-Life 1'!D33+'Non-Life 1'!D97</f>
        <v>12313.6</v>
      </c>
      <c r="E33" s="146">
        <f>'Non-Life 1'!E33+'Non-Life 1'!E97</f>
        <v>14393.8</v>
      </c>
      <c r="F33" s="146">
        <f>'Non-Life 1'!F33+'Non-Life 1'!F97</f>
        <v>14287.1</v>
      </c>
      <c r="G33" s="146">
        <f>'Non-Life 1'!G33+'Non-Life 1'!G97</f>
        <v>18340.7</v>
      </c>
    </row>
    <row r="34" spans="2:7" ht="12">
      <c r="B34" s="146" t="s">
        <v>231</v>
      </c>
      <c r="C34" s="146">
        <f>'Non-Life 1'!C34+'Non-Life 1'!C98</f>
        <v>4544.9000000000005</v>
      </c>
      <c r="D34" s="146">
        <f>'Non-Life 1'!D34+'Non-Life 1'!D98</f>
        <v>3370.3</v>
      </c>
      <c r="E34" s="146">
        <f>'Non-Life 1'!E34+'Non-Life 1'!E98</f>
        <v>4171.8</v>
      </c>
      <c r="F34" s="146">
        <f>'Non-Life 1'!F34+'Non-Life 1'!F98</f>
        <v>4824</v>
      </c>
      <c r="G34" s="146">
        <f>'Non-Life 1'!G34+'Non-Life 1'!G98</f>
        <v>5140.5</v>
      </c>
    </row>
    <row r="35" spans="2:7" ht="12">
      <c r="B35" s="146" t="s">
        <v>232</v>
      </c>
      <c r="C35" s="146">
        <f>'Non-Life 1'!C35+'Non-Life 1'!C99</f>
        <v>993.3</v>
      </c>
      <c r="D35" s="146">
        <f>'Non-Life 1'!D35+'Non-Life 1'!D99</f>
        <v>1160.9000000000001</v>
      </c>
      <c r="E35" s="146">
        <f>'Non-Life 1'!E35+'Non-Life 1'!E99</f>
        <v>1109.5999999999999</v>
      </c>
      <c r="F35" s="146">
        <f>'Non-Life 1'!F35+'Non-Life 1'!F99</f>
        <v>1468.3</v>
      </c>
      <c r="G35" s="146">
        <f>'Non-Life 1'!G35+'Non-Life 1'!G99</f>
        <v>1827.8</v>
      </c>
    </row>
    <row r="36" spans="2:7" ht="12">
      <c r="B36" s="146"/>
      <c r="C36" s="208"/>
      <c r="D36" s="208"/>
      <c r="E36" s="208"/>
      <c r="F36" s="208"/>
      <c r="G36" s="208"/>
    </row>
    <row r="37" spans="2:7" ht="12">
      <c r="B37" s="209" t="s">
        <v>234</v>
      </c>
      <c r="C37" s="210">
        <f>SUM(C38:C39)</f>
        <v>57134.600000000006</v>
      </c>
      <c r="D37" s="210">
        <f>SUM(D38:D39)</f>
        <v>50755.299999999996</v>
      </c>
      <c r="E37" s="210">
        <f>SUM(E38:E39)</f>
        <v>54980.4</v>
      </c>
      <c r="F37" s="210">
        <f>SUM(F38:F39)</f>
        <v>56641</v>
      </c>
      <c r="G37" s="210">
        <f>SUM(G38:G39)</f>
        <v>65706.399999999994</v>
      </c>
    </row>
    <row r="38" spans="2:7" ht="12">
      <c r="B38" s="146" t="s">
        <v>235</v>
      </c>
      <c r="C38" s="146">
        <f>'Non-Life 1'!C38+'Non-Life 1'!C102</f>
        <v>46196.700000000004</v>
      </c>
      <c r="D38" s="146">
        <f>'Non-Life 1'!D38+'Non-Life 1'!D102</f>
        <v>41211.699999999997</v>
      </c>
      <c r="E38" s="146">
        <f>'Non-Life 1'!E38+'Non-Life 1'!E102</f>
        <v>45520.800000000003</v>
      </c>
      <c r="F38" s="146">
        <f>'Non-Life 1'!F38+'Non-Life 1'!F102</f>
        <v>48213.599999999999</v>
      </c>
      <c r="G38" s="146">
        <f>'Non-Life 1'!G38+'Non-Life 1'!G102</f>
        <v>55419.6</v>
      </c>
    </row>
    <row r="39" spans="2:7" ht="12">
      <c r="B39" s="146" t="s">
        <v>236</v>
      </c>
      <c r="C39" s="146">
        <f>'Non-Life 1'!C39+'Non-Life 1'!C103</f>
        <v>10937.9</v>
      </c>
      <c r="D39" s="146">
        <f>'Non-Life 1'!D39+'Non-Life 1'!D103</f>
        <v>9543.6</v>
      </c>
      <c r="E39" s="146">
        <f>'Non-Life 1'!E39+'Non-Life 1'!E103</f>
        <v>9459.6</v>
      </c>
      <c r="F39" s="146">
        <f>'Non-Life 1'!F39+'Non-Life 1'!F103</f>
        <v>8427.4</v>
      </c>
      <c r="G39" s="146">
        <f>'Non-Life 1'!G39+'Non-Life 1'!G103</f>
        <v>10286.799999999999</v>
      </c>
    </row>
    <row r="40" spans="2:7" ht="12">
      <c r="B40" s="159"/>
      <c r="C40" s="159"/>
      <c r="D40" s="159"/>
      <c r="E40" s="159"/>
      <c r="F40" s="159"/>
      <c r="G40" s="159"/>
    </row>
    <row r="41" spans="2:7">
      <c r="C41" s="211"/>
      <c r="D41" s="211"/>
      <c r="E41" s="211"/>
      <c r="F41" s="211"/>
      <c r="G41" s="211"/>
    </row>
    <row r="42" spans="2:7" ht="12.75">
      <c r="B42" s="212" t="s">
        <v>142</v>
      </c>
      <c r="C42" s="12">
        <v>2019</v>
      </c>
      <c r="D42" s="12">
        <v>2020</v>
      </c>
      <c r="E42" s="12">
        <v>2021</v>
      </c>
      <c r="F42" s="12">
        <v>2022</v>
      </c>
      <c r="G42" s="12">
        <v>2023</v>
      </c>
    </row>
    <row r="43" spans="2:7">
      <c r="C43" s="2"/>
      <c r="D43" s="2"/>
      <c r="E43" s="2"/>
      <c r="F43" s="2"/>
      <c r="G43" s="2"/>
    </row>
    <row r="44" spans="2:7" ht="12">
      <c r="B44" s="204" t="s">
        <v>226</v>
      </c>
      <c r="C44" s="213">
        <f t="shared" ref="C44:F44" si="4">C45+C46+C47+C48+C49+C50</f>
        <v>100</v>
      </c>
      <c r="D44" s="213">
        <f t="shared" si="4"/>
        <v>99.990000000000009</v>
      </c>
      <c r="E44" s="213">
        <f t="shared" si="4"/>
        <v>99.999999999999986</v>
      </c>
      <c r="F44" s="213">
        <f t="shared" si="4"/>
        <v>100</v>
      </c>
      <c r="G44" s="213">
        <f t="shared" ref="G44" si="5">G45+G46+G47+G48+G49+G50</f>
        <v>100.00000000000001</v>
      </c>
    </row>
    <row r="45" spans="2:7" ht="12">
      <c r="B45" s="146" t="s">
        <v>227</v>
      </c>
      <c r="C45" s="202">
        <f t="shared" ref="C45:F45" si="6">ROUND(100*C22/C$21,2)</f>
        <v>32.42</v>
      </c>
      <c r="D45" s="202">
        <f t="shared" si="6"/>
        <v>38.31</v>
      </c>
      <c r="E45" s="202">
        <f t="shared" si="6"/>
        <v>38.86</v>
      </c>
      <c r="F45" s="214">
        <f t="shared" si="6"/>
        <v>39.01</v>
      </c>
      <c r="G45" s="214">
        <f t="shared" ref="G45" si="7">ROUND(100*G22/G$21,2)</f>
        <v>38.54</v>
      </c>
    </row>
    <row r="46" spans="2:7" ht="12">
      <c r="B46" s="146" t="s">
        <v>237</v>
      </c>
      <c r="C46" s="202">
        <f t="shared" ref="C46:F50" si="8">ROUND(100*C23/C$21,2)</f>
        <v>7.42</v>
      </c>
      <c r="D46" s="202">
        <f t="shared" si="8"/>
        <v>7.29</v>
      </c>
      <c r="E46" s="202">
        <f t="shared" si="8"/>
        <v>6.36</v>
      </c>
      <c r="F46" s="214">
        <f t="shared" si="8"/>
        <v>6.65</v>
      </c>
      <c r="G46" s="214">
        <f t="shared" ref="G46" si="9">ROUND(100*G23/G$21,2)</f>
        <v>6.99</v>
      </c>
    </row>
    <row r="47" spans="2:7" ht="12">
      <c r="B47" s="146" t="s">
        <v>229</v>
      </c>
      <c r="C47" s="202">
        <f t="shared" si="8"/>
        <v>33.32</v>
      </c>
      <c r="D47" s="202">
        <f t="shared" si="8"/>
        <v>30.3</v>
      </c>
      <c r="E47" s="202">
        <f t="shared" si="8"/>
        <v>26.85</v>
      </c>
      <c r="F47" s="214">
        <f t="shared" si="8"/>
        <v>25.28</v>
      </c>
      <c r="G47" s="214">
        <f t="shared" ref="G47" si="10">ROUND(100*G24/G$21,2)</f>
        <v>24.36</v>
      </c>
    </row>
    <row r="48" spans="2:7" ht="12">
      <c r="B48" s="146" t="s">
        <v>230</v>
      </c>
      <c r="C48" s="202">
        <f t="shared" si="8"/>
        <v>21.39</v>
      </c>
      <c r="D48" s="202">
        <f t="shared" si="8"/>
        <v>19.809999999999999</v>
      </c>
      <c r="E48" s="202">
        <f t="shared" si="8"/>
        <v>23.35</v>
      </c>
      <c r="F48" s="214">
        <f t="shared" si="8"/>
        <v>24.3</v>
      </c>
      <c r="G48" s="214">
        <f t="shared" ref="G48" si="11">ROUND(100*G25/G$21,2)</f>
        <v>25.62</v>
      </c>
    </row>
    <row r="49" spans="2:9" ht="12">
      <c r="B49" s="146" t="s">
        <v>231</v>
      </c>
      <c r="C49" s="202">
        <f t="shared" si="8"/>
        <v>5.45</v>
      </c>
      <c r="D49" s="202">
        <f t="shared" si="8"/>
        <v>4.28</v>
      </c>
      <c r="E49" s="202">
        <f t="shared" si="8"/>
        <v>4.58</v>
      </c>
      <c r="F49" s="214">
        <f t="shared" si="8"/>
        <v>4.79</v>
      </c>
      <c r="G49" s="214">
        <f t="shared" ref="G49" si="12">ROUND(100*G26/G$21,2)</f>
        <v>4.45</v>
      </c>
    </row>
    <row r="50" spans="2:9" ht="12">
      <c r="B50" s="146" t="s">
        <v>232</v>
      </c>
      <c r="C50" s="202">
        <f t="shared" si="8"/>
        <v>0</v>
      </c>
      <c r="D50" s="202">
        <f t="shared" si="8"/>
        <v>0</v>
      </c>
      <c r="E50" s="202">
        <f t="shared" si="8"/>
        <v>0</v>
      </c>
      <c r="F50" s="214">
        <f t="shared" si="8"/>
        <v>-0.03</v>
      </c>
      <c r="G50" s="214">
        <f t="shared" ref="G50" si="13">ROUND(100*G27/G$21,2)</f>
        <v>0.04</v>
      </c>
    </row>
    <row r="51" spans="2:9" ht="12">
      <c r="B51" s="146"/>
      <c r="C51" s="147"/>
      <c r="D51" s="147"/>
      <c r="E51" s="147"/>
      <c r="F51" s="147"/>
      <c r="G51" s="147"/>
    </row>
    <row r="52" spans="2:9" ht="12">
      <c r="B52" s="204" t="s">
        <v>233</v>
      </c>
      <c r="C52" s="213">
        <f t="shared" ref="C52:F52" si="14">C53+C54+C55+C56+C57+C58</f>
        <v>100</v>
      </c>
      <c r="D52" s="213">
        <f t="shared" si="14"/>
        <v>100.00000000000001</v>
      </c>
      <c r="E52" s="213">
        <f t="shared" si="14"/>
        <v>99.999999999999986</v>
      </c>
      <c r="F52" s="213">
        <f t="shared" si="14"/>
        <v>100</v>
      </c>
      <c r="G52" s="213">
        <f t="shared" ref="G52" si="15">G53+G54+G55+G56+G57+G58</f>
        <v>100</v>
      </c>
    </row>
    <row r="53" spans="2:9" ht="12">
      <c r="B53" s="146" t="s">
        <v>227</v>
      </c>
      <c r="C53" s="202">
        <f t="shared" ref="C53:E53" si="16">ROUND(100*C30/C$29,2)</f>
        <v>12.62</v>
      </c>
      <c r="D53" s="202">
        <f t="shared" si="16"/>
        <v>14.48</v>
      </c>
      <c r="E53" s="202">
        <f t="shared" si="16"/>
        <v>16.649999999999999</v>
      </c>
      <c r="F53" s="214">
        <f>ROUND(100*F30/F$29,2)</f>
        <v>15.14</v>
      </c>
      <c r="G53" s="214">
        <f t="shared" ref="G53" si="17">ROUND(100*G30/G$29,2)</f>
        <v>15.8</v>
      </c>
      <c r="I53" s="552"/>
    </row>
    <row r="54" spans="2:9" ht="12">
      <c r="B54" s="146" t="s">
        <v>237</v>
      </c>
      <c r="C54" s="202">
        <f>ROUNDUP(100*C31/C$29,2)</f>
        <v>3.8099999999999996</v>
      </c>
      <c r="D54" s="202">
        <f t="shared" ref="C54:E58" si="18">ROUND(100*D31/D$29,2)</f>
        <v>3.89</v>
      </c>
      <c r="E54" s="202">
        <f t="shared" si="18"/>
        <v>2.95</v>
      </c>
      <c r="F54" s="214">
        <f>ROUND(100*F31/F$29,2)</f>
        <v>4.1399999999999997</v>
      </c>
      <c r="G54" s="214">
        <f>ROUNDUP(100*G31/G$29,2)</f>
        <v>4.16</v>
      </c>
      <c r="I54" s="552"/>
    </row>
    <row r="55" spans="2:9" ht="12">
      <c r="B55" s="146" t="s">
        <v>229</v>
      </c>
      <c r="C55" s="202">
        <f t="shared" si="18"/>
        <v>49.97</v>
      </c>
      <c r="D55" s="202">
        <f t="shared" si="18"/>
        <v>48.44</v>
      </c>
      <c r="E55" s="202">
        <f t="shared" si="18"/>
        <v>44.61</v>
      </c>
      <c r="F55" s="214">
        <f>ROUNDUP(100*F32/F$29,2)</f>
        <v>44.39</v>
      </c>
      <c r="G55" s="214">
        <f t="shared" ref="G55" si="19">ROUND(100*G32/G$29,2)</f>
        <v>41.53</v>
      </c>
      <c r="I55" s="552"/>
    </row>
    <row r="56" spans="2:9" ht="12">
      <c r="B56" s="146" t="s">
        <v>230</v>
      </c>
      <c r="C56" s="202">
        <f t="shared" si="18"/>
        <v>23.91</v>
      </c>
      <c r="D56" s="202">
        <f t="shared" si="18"/>
        <v>24.26</v>
      </c>
      <c r="E56" s="202">
        <f t="shared" si="18"/>
        <v>26.18</v>
      </c>
      <c r="F56" s="214">
        <f>ROUND(100*F33/F$29,2)</f>
        <v>25.22</v>
      </c>
      <c r="G56" s="214">
        <f t="shared" ref="G56" si="20">ROUND(100*G33/G$29,2)</f>
        <v>27.91</v>
      </c>
      <c r="I56" s="552"/>
    </row>
    <row r="57" spans="2:9" ht="12">
      <c r="B57" s="146" t="s">
        <v>231</v>
      </c>
      <c r="C57" s="202">
        <f t="shared" si="18"/>
        <v>7.95</v>
      </c>
      <c r="D57" s="202">
        <f t="shared" si="18"/>
        <v>6.64</v>
      </c>
      <c r="E57" s="202">
        <f t="shared" si="18"/>
        <v>7.59</v>
      </c>
      <c r="F57" s="214">
        <f>ROUND(100*F34/F$29,2)</f>
        <v>8.52</v>
      </c>
      <c r="G57" s="214">
        <f t="shared" ref="G57" si="21">ROUND(100*G34/G$29,2)</f>
        <v>7.82</v>
      </c>
      <c r="I57" s="552"/>
    </row>
    <row r="58" spans="2:9" ht="12">
      <c r="B58" s="146" t="s">
        <v>232</v>
      </c>
      <c r="C58" s="202">
        <f t="shared" si="18"/>
        <v>1.74</v>
      </c>
      <c r="D58" s="202">
        <f t="shared" si="18"/>
        <v>2.29</v>
      </c>
      <c r="E58" s="202">
        <f t="shared" si="18"/>
        <v>2.02</v>
      </c>
      <c r="F58" s="214">
        <f>ROUND(100*F35/F$29,2)</f>
        <v>2.59</v>
      </c>
      <c r="G58" s="214">
        <f t="shared" ref="G58" si="22">ROUND(100*G35/G$29,2)</f>
        <v>2.78</v>
      </c>
      <c r="I58" s="552"/>
    </row>
    <row r="59" spans="2:9" ht="12">
      <c r="B59" s="146"/>
      <c r="C59" s="208"/>
      <c r="D59" s="208"/>
      <c r="E59" s="208"/>
      <c r="F59" s="208"/>
      <c r="G59" s="208"/>
    </row>
    <row r="60" spans="2:9" ht="12">
      <c r="B60" s="209" t="s">
        <v>234</v>
      </c>
      <c r="C60" s="215">
        <f t="shared" ref="C60:F60" si="23">SUM(C61:C62)</f>
        <v>100</v>
      </c>
      <c r="D60" s="215">
        <f t="shared" si="23"/>
        <v>100</v>
      </c>
      <c r="E60" s="215">
        <f t="shared" si="23"/>
        <v>100</v>
      </c>
      <c r="F60" s="215">
        <f t="shared" si="23"/>
        <v>100</v>
      </c>
      <c r="G60" s="215">
        <f t="shared" ref="G60" si="24">SUM(G61:G62)</f>
        <v>100</v>
      </c>
    </row>
    <row r="61" spans="2:9" ht="12">
      <c r="B61" s="146" t="s">
        <v>235</v>
      </c>
      <c r="C61" s="202">
        <f t="shared" ref="C61:F62" si="25">ROUND(100*C38/C$37,2)</f>
        <v>80.86</v>
      </c>
      <c r="D61" s="202">
        <f t="shared" si="25"/>
        <v>81.2</v>
      </c>
      <c r="E61" s="202">
        <f t="shared" si="25"/>
        <v>82.79</v>
      </c>
      <c r="F61" s="214">
        <f t="shared" si="25"/>
        <v>85.12</v>
      </c>
      <c r="G61" s="214">
        <f>ROUND(100*G38/G$37,2)</f>
        <v>84.34</v>
      </c>
    </row>
    <row r="62" spans="2:9" ht="12">
      <c r="B62" s="146" t="s">
        <v>236</v>
      </c>
      <c r="C62" s="202">
        <f t="shared" si="25"/>
        <v>19.14</v>
      </c>
      <c r="D62" s="202">
        <f t="shared" si="25"/>
        <v>18.8</v>
      </c>
      <c r="E62" s="202">
        <f t="shared" si="25"/>
        <v>17.21</v>
      </c>
      <c r="F62" s="214">
        <f t="shared" si="25"/>
        <v>14.88</v>
      </c>
      <c r="G62" s="214">
        <f t="shared" ref="G62" si="26">ROUND(100*G39/G$37,2)</f>
        <v>15.66</v>
      </c>
    </row>
    <row r="63" spans="2:9" ht="12.75" customHeight="1"/>
    <row r="64" spans="2:9" ht="12.75" customHeight="1">
      <c r="B64" s="216" t="s">
        <v>240</v>
      </c>
    </row>
    <row r="65" spans="2:7" ht="12">
      <c r="B65" s="94" t="s">
        <v>241</v>
      </c>
    </row>
    <row r="66" spans="2:7" ht="12.75" customHeight="1">
      <c r="B66" s="245" t="s">
        <v>145</v>
      </c>
      <c r="G66" s="481" t="s">
        <v>265</v>
      </c>
    </row>
    <row r="67" spans="2:7" ht="12.75" customHeight="1"/>
    <row r="68" spans="2:7" ht="12.75" customHeight="1"/>
    <row r="69" spans="2:7" ht="12.75" customHeight="1"/>
    <row r="70" spans="2:7" ht="12.75" customHeight="1"/>
    <row r="71" spans="2:7" ht="12.75" customHeight="1"/>
    <row r="72" spans="2:7" ht="12.75" customHeight="1"/>
    <row r="73" spans="2:7" ht="12.75" customHeight="1"/>
    <row r="74" spans="2:7" ht="12.75" customHeight="1"/>
    <row r="75" spans="2:7" ht="12.75" customHeight="1"/>
    <row r="76" spans="2:7" ht="12.75" customHeight="1"/>
    <row r="77" spans="2:7" ht="12.75" customHeight="1"/>
    <row r="78" spans="2:7" ht="12.75" customHeight="1"/>
    <row r="79" spans="2:7" ht="12.75" customHeight="1"/>
    <row r="80" spans="2: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1" ht="12.75" customHeight="1"/>
  </sheetData>
  <mergeCells count="1">
    <mergeCell ref="B1:C1"/>
  </mergeCells>
  <printOptions horizontalCentere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88402966399123"/>
    <pageSetUpPr fitToPage="1"/>
  </sheetPr>
  <dimension ref="A1:G94"/>
  <sheetViews>
    <sheetView view="pageBreakPreview" zoomScale="114" zoomScaleNormal="100" zoomScaleSheetLayoutView="90" workbookViewId="0">
      <selection activeCell="H1" sqref="H1:H1048576"/>
    </sheetView>
  </sheetViews>
  <sheetFormatPr defaultColWidth="9.140625" defaultRowHeight="11.25"/>
  <cols>
    <col min="1" max="1" width="4.85546875" style="2" customWidth="1"/>
    <col min="2" max="2" width="47" style="3" customWidth="1"/>
    <col min="3" max="5" width="13.85546875" style="3" customWidth="1"/>
    <col min="6" max="7" width="15" style="3" customWidth="1"/>
    <col min="8" max="16384" width="9.140625" style="2"/>
  </cols>
  <sheetData>
    <row r="1" spans="2:7" s="1" customFormat="1" ht="48" customHeight="1">
      <c r="B1" s="618" t="s">
        <v>264</v>
      </c>
      <c r="C1" s="618"/>
      <c r="D1" s="7"/>
      <c r="E1" s="7"/>
      <c r="F1" s="43"/>
      <c r="G1" s="43"/>
    </row>
    <row r="2" spans="2:7" ht="15.75">
      <c r="B2" s="43"/>
      <c r="C2" s="161"/>
      <c r="D2" s="161"/>
      <c r="E2" s="161"/>
      <c r="F2" s="43"/>
      <c r="G2" s="43"/>
    </row>
    <row r="3" spans="2:7" ht="12.75">
      <c r="B3" s="162" t="s">
        <v>179</v>
      </c>
      <c r="C3" s="12">
        <v>2019</v>
      </c>
      <c r="D3" s="12">
        <v>2020</v>
      </c>
      <c r="E3" s="12">
        <v>2021</v>
      </c>
      <c r="F3" s="12">
        <v>2022</v>
      </c>
      <c r="G3" s="12">
        <v>2023</v>
      </c>
    </row>
    <row r="4" spans="2:7">
      <c r="B4" s="163"/>
      <c r="C4" s="163"/>
      <c r="D4" s="163"/>
      <c r="E4" s="163"/>
      <c r="F4" s="163"/>
      <c r="G4" s="580"/>
    </row>
    <row r="5" spans="2:7" ht="12.75">
      <c r="B5" s="164" t="s">
        <v>243</v>
      </c>
      <c r="C5" s="165">
        <f>'Non-Life 2'!C5+'Non-Life 2'!C65</f>
        <v>45211.7</v>
      </c>
      <c r="D5" s="165">
        <f>'Non-Life 2'!D5+'Non-Life 2'!D65</f>
        <v>43983.700000000004</v>
      </c>
      <c r="E5" s="165">
        <f>'Non-Life 2'!E5+'Non-Life 2'!E65</f>
        <v>48419</v>
      </c>
      <c r="F5" s="165">
        <f>'Non-Life 2'!F5+'Non-Life 2'!F65</f>
        <v>52874.3</v>
      </c>
      <c r="G5" s="581">
        <f>'Non-Life 2'!G5+'Non-Life 2'!G65</f>
        <v>61728.399999999994</v>
      </c>
    </row>
    <row r="6" spans="2:7" ht="12.75">
      <c r="B6" s="164" t="s">
        <v>244</v>
      </c>
      <c r="C6" s="165">
        <f>'Non-Life 2'!C6+'Non-Life 2'!C66</f>
        <v>74113.899999999994</v>
      </c>
      <c r="D6" s="165">
        <f>'Non-Life 2'!D6+'Non-Life 2'!D66</f>
        <v>76640.3</v>
      </c>
      <c r="E6" s="165">
        <f>'Non-Life 2'!E6+'Non-Life 2'!E66</f>
        <v>96006.799999999988</v>
      </c>
      <c r="F6" s="165">
        <f>'Non-Life 2'!F6+'Non-Life 2'!F66</f>
        <v>120510.9</v>
      </c>
      <c r="G6" s="581">
        <f>'Non-Life 2'!G6+'Non-Life 2'!G66</f>
        <v>100103.3</v>
      </c>
    </row>
    <row r="7" spans="2:7" ht="12.75">
      <c r="B7" s="164"/>
      <c r="C7" s="165"/>
      <c r="D7" s="165"/>
      <c r="E7" s="165"/>
      <c r="F7" s="165"/>
      <c r="G7" s="581"/>
    </row>
    <row r="8" spans="2:7" ht="12.75">
      <c r="B8" s="144" t="s">
        <v>245</v>
      </c>
      <c r="C8" s="149">
        <f>C9+C10+C11+C12+C13+C14</f>
        <v>56516.7</v>
      </c>
      <c r="D8" s="149">
        <f>D9+D10+D11+D12+D13+D14</f>
        <v>54001.2</v>
      </c>
      <c r="E8" s="149">
        <f>E9+E10+E11+E12+E13+E14</f>
        <v>53399</v>
      </c>
      <c r="F8" s="149">
        <f>F9+F10+F11+F12+F13+F14</f>
        <v>55339.299999999996</v>
      </c>
      <c r="G8" s="149">
        <f>G9+G10+G11+G12+G13+G14</f>
        <v>62349.5</v>
      </c>
    </row>
    <row r="9" spans="2:7" ht="12">
      <c r="B9" s="146" t="s">
        <v>246</v>
      </c>
      <c r="C9" s="18">
        <f>'Non-Life 2'!C9+'Non-Life 2'!C69</f>
        <v>8503.9</v>
      </c>
      <c r="D9" s="18">
        <f>'Non-Life 2'!D9+'Non-Life 2'!D69</f>
        <v>7556</v>
      </c>
      <c r="E9" s="18">
        <f>'Non-Life 2'!E9+'Non-Life 2'!E69</f>
        <v>7997.5</v>
      </c>
      <c r="F9" s="18">
        <f>'Non-Life 2'!F9+'Non-Life 2'!F69</f>
        <v>8119.9</v>
      </c>
      <c r="G9" s="18">
        <f>'Non-Life 2'!G9+'Non-Life 2'!G69</f>
        <v>9642.6999999999989</v>
      </c>
    </row>
    <row r="10" spans="2:7" ht="12">
      <c r="B10" s="146" t="s">
        <v>228</v>
      </c>
      <c r="C10" s="18">
        <f>'Non-Life 2'!C10+'Non-Life 2'!C70</f>
        <v>2216.8000000000002</v>
      </c>
      <c r="D10" s="18">
        <f>'Non-Life 2'!D10+'Non-Life 2'!D70</f>
        <v>1846.4</v>
      </c>
      <c r="E10" s="18">
        <f>'Non-Life 2'!E10+'Non-Life 2'!E70</f>
        <v>1670.8999999999999</v>
      </c>
      <c r="F10" s="18">
        <f>'Non-Life 2'!F10+'Non-Life 2'!F70</f>
        <v>2317.6000000000004</v>
      </c>
      <c r="G10" s="18">
        <f>'Non-Life 2'!G10+'Non-Life 2'!G70</f>
        <v>2529.8999999999996</v>
      </c>
    </row>
    <row r="11" spans="2:7" ht="12">
      <c r="B11" s="146" t="s">
        <v>229</v>
      </c>
      <c r="C11" s="18">
        <f>'Non-Life 2'!C11+'Non-Life 2'!C71</f>
        <v>27585.3</v>
      </c>
      <c r="D11" s="18">
        <f>'Non-Life 2'!D11+'Non-Life 2'!D71</f>
        <v>26127</v>
      </c>
      <c r="E11" s="18">
        <f>'Non-Life 2'!E11+'Non-Life 2'!E71</f>
        <v>24901</v>
      </c>
      <c r="F11" s="18">
        <f>'Non-Life 2'!F11+'Non-Life 2'!F71</f>
        <v>24469.1</v>
      </c>
      <c r="G11" s="18">
        <f>'Non-Life 2'!G11+'Non-Life 2'!G71</f>
        <v>26383.3</v>
      </c>
    </row>
    <row r="12" spans="2:7" ht="12">
      <c r="B12" s="146" t="s">
        <v>230</v>
      </c>
      <c r="C12" s="18">
        <f>'Non-Life 2'!C12+'Non-Life 2'!C72</f>
        <v>13086.1</v>
      </c>
      <c r="D12" s="18">
        <f>'Non-Life 2'!D12+'Non-Life 2'!D72</f>
        <v>13278.1</v>
      </c>
      <c r="E12" s="18">
        <f>'Non-Life 2'!E12+'Non-Life 2'!E72</f>
        <v>13845.3</v>
      </c>
      <c r="F12" s="18">
        <f>'Non-Life 2'!F12+'Non-Life 2'!F72</f>
        <v>14788.699999999999</v>
      </c>
      <c r="G12" s="18">
        <f>'Non-Life 2'!G12+'Non-Life 2'!G72</f>
        <v>16874.8</v>
      </c>
    </row>
    <row r="13" spans="2:7" ht="12">
      <c r="B13" s="146" t="s">
        <v>231</v>
      </c>
      <c r="C13" s="18">
        <f>'Non-Life 2'!C13+'Non-Life 2'!C73</f>
        <v>4185.4000000000005</v>
      </c>
      <c r="D13" s="18">
        <f>'Non-Life 2'!D13+'Non-Life 2'!D73</f>
        <v>4046.6</v>
      </c>
      <c r="E13" s="18">
        <f>'Non-Life 2'!E13+'Non-Life 2'!E73</f>
        <v>3899</v>
      </c>
      <c r="F13" s="18">
        <f>'Non-Life 2'!F13+'Non-Life 2'!F73</f>
        <v>4238.2</v>
      </c>
      <c r="G13" s="18">
        <f>'Non-Life 2'!G13+'Non-Life 2'!G73</f>
        <v>5146</v>
      </c>
    </row>
    <row r="14" spans="2:7" ht="12">
      <c r="B14" s="146" t="s">
        <v>247</v>
      </c>
      <c r="C14" s="18">
        <f>'Non-Life 2'!C14+'Non-Life 2'!C74</f>
        <v>939.2</v>
      </c>
      <c r="D14" s="18">
        <f>'Non-Life 2'!D14+'Non-Life 2'!D74</f>
        <v>1147.0999999999999</v>
      </c>
      <c r="E14" s="18">
        <f>'Non-Life 2'!E14+'Non-Life 2'!E74</f>
        <v>1085.3</v>
      </c>
      <c r="F14" s="18">
        <f>'Non-Life 2'!F14+'Non-Life 2'!F74</f>
        <v>1405.8</v>
      </c>
      <c r="G14" s="18">
        <f>'Non-Life 2'!G14+'Non-Life 2'!G74</f>
        <v>1772.8</v>
      </c>
    </row>
    <row r="15" spans="2:7" ht="12">
      <c r="B15" s="146"/>
      <c r="C15" s="166"/>
      <c r="D15" s="22"/>
      <c r="E15" s="22"/>
      <c r="F15" s="22"/>
      <c r="G15" s="22"/>
    </row>
    <row r="16" spans="2:7" ht="12.75">
      <c r="B16" s="150" t="s">
        <v>248</v>
      </c>
      <c r="C16" s="149">
        <f>C17+C18+C19+C20+C21+C22</f>
        <v>27229.4</v>
      </c>
      <c r="D16" s="149">
        <f>D17+D18+D19+D20+D21+D22</f>
        <v>21894.300000000003</v>
      </c>
      <c r="E16" s="149">
        <f>E17+E18+E19+E20+E21+E22</f>
        <v>21355.5</v>
      </c>
      <c r="F16" s="149">
        <f>F17+F18+F19+F20+F21+F22</f>
        <v>22093.600000000002</v>
      </c>
      <c r="G16" s="149">
        <f>G17+G18+G19+G20+G21+G22</f>
        <v>25410.969999999998</v>
      </c>
    </row>
    <row r="17" spans="1:7" ht="12">
      <c r="B17" s="146" t="s">
        <v>246</v>
      </c>
      <c r="C17" s="18">
        <f>'Non-Life 2'!C17+'Non-Life 2'!C77</f>
        <v>6281.9</v>
      </c>
      <c r="D17" s="18">
        <f>'Non-Life 2'!D17+'Non-Life 2'!D77</f>
        <v>5215</v>
      </c>
      <c r="E17" s="18">
        <f>'Non-Life 2'!E17+'Non-Life 2'!E77</f>
        <v>5920.5</v>
      </c>
      <c r="F17" s="19">
        <f>'Non-Life 2'!F17+'Non-Life 2'!F77</f>
        <v>5424.9</v>
      </c>
      <c r="G17" s="19">
        <f>'Non-Life 2'!G17+'Non-Life 2'!G77</f>
        <v>5634.7</v>
      </c>
    </row>
    <row r="18" spans="1:7" ht="12">
      <c r="B18" s="146" t="s">
        <v>228</v>
      </c>
      <c r="C18" s="18">
        <f>'Non-Life 2'!C18+'Non-Life 2'!C78</f>
        <v>484.09999999999997</v>
      </c>
      <c r="D18" s="18">
        <f>'Non-Life 2'!D18+'Non-Life 2'!D78</f>
        <v>739.19999999999993</v>
      </c>
      <c r="E18" s="18">
        <f>'Non-Life 2'!E18+'Non-Life 2'!E78</f>
        <v>620.80000000000007</v>
      </c>
      <c r="F18" s="18">
        <f>'Non-Life 2'!F18+'Non-Life 2'!F78</f>
        <v>829.5</v>
      </c>
      <c r="G18" s="18">
        <f>'Non-Life 2'!G18+'Non-Life 2'!G78</f>
        <v>590.19999999999993</v>
      </c>
    </row>
    <row r="19" spans="1:7" ht="12">
      <c r="B19" s="146" t="s">
        <v>229</v>
      </c>
      <c r="C19" s="18">
        <f>'Non-Life 2'!C19+'Non-Life 2'!C79</f>
        <v>15205.7</v>
      </c>
      <c r="D19" s="18">
        <f>'Non-Life 2'!D19+'Non-Life 2'!D79</f>
        <v>11067.2</v>
      </c>
      <c r="E19" s="18">
        <f>'Non-Life 2'!E19+'Non-Life 2'!E79</f>
        <v>10225.200000000001</v>
      </c>
      <c r="F19" s="18">
        <f>'Non-Life 2'!F19+'Non-Life 2'!F79</f>
        <v>11022.9</v>
      </c>
      <c r="G19" s="18">
        <f>'Non-Life 2'!G19+'Non-Life 2'!G79</f>
        <v>11736.6</v>
      </c>
    </row>
    <row r="20" spans="1:7" ht="12">
      <c r="B20" s="146" t="s">
        <v>230</v>
      </c>
      <c r="C20" s="18">
        <f>'Non-Life 2'!C20+'Non-Life 2'!C80</f>
        <v>4990.8</v>
      </c>
      <c r="D20" s="18">
        <f>'Non-Life 2'!D20+'Non-Life 2'!D80</f>
        <v>4652.2</v>
      </c>
      <c r="E20" s="18">
        <f>'Non-Life 2'!E20+'Non-Life 2'!E80</f>
        <v>3772.2000000000003</v>
      </c>
      <c r="F20" s="18">
        <f>'Non-Life 2'!F20+'Non-Life 2'!F80</f>
        <v>3796</v>
      </c>
      <c r="G20" s="18">
        <f>'Non-Life 2'!G20+'Non-Life 2'!G80</f>
        <v>6214.8</v>
      </c>
    </row>
    <row r="21" spans="1:7" ht="12">
      <c r="A21" s="168"/>
      <c r="B21" s="146" t="s">
        <v>231</v>
      </c>
      <c r="C21" s="18">
        <f>'Non-Life 2'!C21+'Non-Life 2'!C81</f>
        <v>266.89999999999998</v>
      </c>
      <c r="D21" s="18">
        <f>'Non-Life 2'!D21+'Non-Life 2'!D81</f>
        <v>220.7</v>
      </c>
      <c r="E21" s="18">
        <f>'Non-Life 2'!E21+'Non-Life 2'!E81</f>
        <v>402.3</v>
      </c>
      <c r="F21" s="18">
        <f>'Non-Life 2'!F21+'Non-Life 2'!F81</f>
        <v>237.9</v>
      </c>
      <c r="G21" s="18">
        <f>'Non-Life 2'!G21+'Non-Life 2'!G81</f>
        <v>287.57</v>
      </c>
    </row>
    <row r="22" spans="1:7" ht="12">
      <c r="A22" s="168"/>
      <c r="B22" s="146" t="s">
        <v>247</v>
      </c>
      <c r="C22" s="18">
        <f>'Non-Life 2'!C22+'Non-Life 2'!C82</f>
        <v>0</v>
      </c>
      <c r="D22" s="18">
        <f>'Non-Life 2'!D22+'Non-Life 2'!D82</f>
        <v>0</v>
      </c>
      <c r="E22" s="18">
        <f>'Non-Life 2'!E22+'Non-Life 2'!E82</f>
        <v>414.5</v>
      </c>
      <c r="F22" s="18">
        <f>'Non-Life 2'!F22+'Non-Life 2'!F82</f>
        <v>782.4</v>
      </c>
      <c r="G22" s="18">
        <f>'Non-Life 2'!G22+'Non-Life 2'!G82</f>
        <v>947.1</v>
      </c>
    </row>
    <row r="23" spans="1:7" ht="12">
      <c r="A23" s="168"/>
      <c r="B23" s="146"/>
      <c r="C23" s="147"/>
      <c r="D23" s="169"/>
      <c r="E23" s="169"/>
      <c r="F23" s="169"/>
      <c r="G23" s="169"/>
    </row>
    <row r="24" spans="1:7" ht="12.75">
      <c r="A24" s="168"/>
      <c r="B24" s="144" t="s">
        <v>157</v>
      </c>
      <c r="C24" s="170"/>
      <c r="D24" s="170"/>
      <c r="E24" s="171"/>
      <c r="F24" s="171"/>
      <c r="G24" s="171"/>
    </row>
    <row r="25" spans="1:7" ht="12">
      <c r="A25" s="168"/>
      <c r="B25" s="146" t="s">
        <v>249</v>
      </c>
      <c r="C25" s="18">
        <f>'Non-Life 2'!C25+'Non-Life 2'!C85</f>
        <v>56516.7</v>
      </c>
      <c r="D25" s="18">
        <f>'Non-Life 2'!D25+'Non-Life 2'!D85</f>
        <v>54001.3</v>
      </c>
      <c r="E25" s="18">
        <f>'Non-Life 2'!E25+'Non-Life 2'!E85</f>
        <v>53399</v>
      </c>
      <c r="F25" s="18">
        <f>'Non-Life 2'!F25+'Non-Life 2'!F85</f>
        <v>55339.299999999996</v>
      </c>
      <c r="G25" s="18">
        <f>'Non-Life 2'!G25+'Non-Life 2'!G85</f>
        <v>62349.5</v>
      </c>
    </row>
    <row r="26" spans="1:7" ht="12">
      <c r="A26" s="168"/>
      <c r="B26" s="146" t="s">
        <v>250</v>
      </c>
      <c r="C26" s="18">
        <f>'Non-Life 2'!C26+'Non-Life 2'!C86</f>
        <v>27229.4</v>
      </c>
      <c r="D26" s="18">
        <f>'Non-Life 2'!D26+'Non-Life 2'!D86</f>
        <v>21894.300000000003</v>
      </c>
      <c r="E26" s="18">
        <f>'Non-Life 2'!E26+'Non-Life 2'!E86</f>
        <v>21355.5</v>
      </c>
      <c r="F26" s="18">
        <f>'Non-Life 2'!F26+'Non-Life 2'!F86</f>
        <v>22093.599999999999</v>
      </c>
      <c r="G26" s="18">
        <f>'Non-Life 2'!G26+'Non-Life 2'!G86</f>
        <v>25410.969999999994</v>
      </c>
    </row>
    <row r="27" spans="1:7" ht="12">
      <c r="A27" s="168"/>
      <c r="B27" s="146" t="s">
        <v>251</v>
      </c>
      <c r="C27" s="18">
        <f>'Non-Life 2'!C27+'Non-Life 2'!C87</f>
        <v>361.6</v>
      </c>
      <c r="D27" s="18">
        <f>'Non-Life 2'!D27+'Non-Life 2'!D87</f>
        <v>254.5</v>
      </c>
      <c r="E27" s="18">
        <f>'Non-Life 2'!E27+'Non-Life 2'!E87</f>
        <v>337.5</v>
      </c>
      <c r="F27" s="18">
        <f>'Non-Life 2'!F27+'Non-Life 2'!F87</f>
        <v>-134.91</v>
      </c>
      <c r="G27" s="18">
        <f>'Non-Life 2'!G27+'Non-Life 2'!G87</f>
        <v>468.90000000000003</v>
      </c>
    </row>
    <row r="28" spans="1:7" ht="12">
      <c r="A28" s="168"/>
      <c r="B28" s="146" t="s">
        <v>252</v>
      </c>
      <c r="C28" s="18">
        <f>'Non-Life 2'!C28+'Non-Life 2'!C88</f>
        <v>-11022.6</v>
      </c>
      <c r="D28" s="18">
        <f>'Non-Life 2'!D28+'Non-Life 2'!D88</f>
        <v>-10848.4</v>
      </c>
      <c r="E28" s="18">
        <f>'Non-Life 2'!E28+'Non-Life 2'!E88</f>
        <v>-10834.2</v>
      </c>
      <c r="F28" s="18">
        <f>'Non-Life 2'!F28+'Non-Life 2'!F88</f>
        <v>-9956.2000000000007</v>
      </c>
      <c r="G28" s="18">
        <f>'Non-Life 2'!G28+'Non-Life 2'!G88</f>
        <v>-10692</v>
      </c>
    </row>
    <row r="29" spans="1:7" ht="12">
      <c r="A29" s="168"/>
      <c r="B29" s="146" t="s">
        <v>253</v>
      </c>
      <c r="C29" s="18">
        <f>'Non-Life 2'!C29+'Non-Life 2'!C89</f>
        <v>-4271.8999999999996</v>
      </c>
      <c r="D29" s="18">
        <f>'Non-Life 2'!D29+'Non-Life 2'!D89</f>
        <v>-3737</v>
      </c>
      <c r="E29" s="18">
        <f>'Non-Life 2'!E29+'Non-Life 2'!E89</f>
        <v>-3699.7</v>
      </c>
      <c r="F29" s="19">
        <f>'Non-Life 2'!F29+'Non-Life 2'!F89</f>
        <v>-3660.0299999999997</v>
      </c>
      <c r="G29" s="19">
        <f>'Non-Life 2'!G29+'Non-Life 2'!G89</f>
        <v>-3356.1000000000004</v>
      </c>
    </row>
    <row r="30" spans="1:7" ht="12">
      <c r="B30" s="146" t="s">
        <v>254</v>
      </c>
      <c r="C30" s="146">
        <f t="shared" ref="C30:E30" si="0">C25-C26-C27+C28+C29</f>
        <v>13631.199999999999</v>
      </c>
      <c r="D30" s="146">
        <f t="shared" si="0"/>
        <v>17267.099999999999</v>
      </c>
      <c r="E30" s="146">
        <f t="shared" si="0"/>
        <v>17172.099999999999</v>
      </c>
      <c r="F30" s="146">
        <f>F25-F26-F27+F28+F29</f>
        <v>19764.38</v>
      </c>
      <c r="G30" s="146">
        <f t="shared" ref="G30" si="1">G25-G26-G27+G28+G29</f>
        <v>22421.530000000006</v>
      </c>
    </row>
    <row r="31" spans="1:7" ht="12">
      <c r="B31" s="172" t="s">
        <v>255</v>
      </c>
      <c r="C31" s="173">
        <f>'Non-Life 2'!C31+'Non-Life 2'!C91</f>
        <v>29.57899315617545</v>
      </c>
      <c r="D31" s="173">
        <f>'Non-Life 2'!D31+'Non-Life 2'!D91</f>
        <v>43.527100229403395</v>
      </c>
      <c r="E31" s="173">
        <f>'Non-Life 2'!E31+'Non-Life 2'!E91</f>
        <v>35.486650038636242</v>
      </c>
      <c r="F31" s="174">
        <f>'Non-Life 2'!F31+'Non-Life 2'!F91</f>
        <v>45.092882500884464</v>
      </c>
      <c r="G31" s="174">
        <f>'Non-Life 2'!G31+'Non-Life 2'!G91</f>
        <v>50.999005919741656</v>
      </c>
    </row>
    <row r="32" spans="1:7" ht="12">
      <c r="B32" s="172"/>
      <c r="C32" s="173"/>
      <c r="D32" s="173"/>
      <c r="E32" s="173"/>
      <c r="F32" s="173"/>
      <c r="G32" s="173"/>
    </row>
    <row r="33" spans="2:7" ht="12.75">
      <c r="B33" s="175" t="s">
        <v>164</v>
      </c>
      <c r="C33" s="176"/>
      <c r="D33" s="176"/>
      <c r="E33" s="177"/>
      <c r="F33" s="177"/>
      <c r="G33" s="177"/>
    </row>
    <row r="34" spans="2:7" ht="12">
      <c r="B34" s="146" t="s">
        <v>254</v>
      </c>
      <c r="C34" s="178">
        <f t="shared" ref="C34:E34" si="2">C30</f>
        <v>13631.199999999999</v>
      </c>
      <c r="D34" s="178">
        <f t="shared" si="2"/>
        <v>17267.099999999999</v>
      </c>
      <c r="E34" s="178">
        <f t="shared" si="2"/>
        <v>17172.099999999999</v>
      </c>
      <c r="F34" s="178">
        <f>F30</f>
        <v>19764.38</v>
      </c>
      <c r="G34" s="178">
        <f t="shared" ref="G34" si="3">G30</f>
        <v>22421.530000000006</v>
      </c>
    </row>
    <row r="35" spans="2:7" ht="12">
      <c r="B35" s="146" t="s">
        <v>256</v>
      </c>
      <c r="C35" s="18">
        <f>'Non-Life 2'!C35+'Non-Life 2'!C95</f>
        <v>3974.5</v>
      </c>
      <c r="D35" s="18">
        <f>'Non-Life 2'!D35+'Non-Life 2'!D95</f>
        <v>3627.6000000000004</v>
      </c>
      <c r="E35" s="18">
        <f>'Non-Life 2'!E35+'Non-Life 2'!E95</f>
        <v>3337.8</v>
      </c>
      <c r="F35" s="18">
        <f>'Non-Life 2'!F35+'Non-Life 2'!F95</f>
        <v>3889.5</v>
      </c>
      <c r="G35" s="18">
        <f>'Non-Life 2'!G35+'Non-Life 2'!G95</f>
        <v>6331.8</v>
      </c>
    </row>
    <row r="36" spans="2:7" ht="12">
      <c r="B36" s="146" t="s">
        <v>257</v>
      </c>
      <c r="C36" s="18">
        <f>'Non-Life 2'!C36+'Non-Life 2'!C96</f>
        <v>13052.300000000001</v>
      </c>
      <c r="D36" s="18">
        <f>'Non-Life 2'!D36+'Non-Life 2'!D96</f>
        <v>15340.1</v>
      </c>
      <c r="E36" s="18">
        <f>'Non-Life 2'!E36+'Non-Life 2'!E96</f>
        <v>13554.300000000001</v>
      </c>
      <c r="F36" s="19">
        <f>'Non-Life 2'!F36+'Non-Life 2'!F96</f>
        <v>15552.9</v>
      </c>
      <c r="G36" s="19">
        <f>'Non-Life 2'!G36+'Non-Life 2'!G96</f>
        <v>18355.5</v>
      </c>
    </row>
    <row r="37" spans="2:7" ht="12">
      <c r="B37" s="146" t="s">
        <v>258</v>
      </c>
      <c r="C37" s="146">
        <f t="shared" ref="C37:F37" si="4">C34+C35-C36</f>
        <v>4553.399999999996</v>
      </c>
      <c r="D37" s="146">
        <f t="shared" si="4"/>
        <v>5554.5999999999967</v>
      </c>
      <c r="E37" s="146">
        <f t="shared" si="4"/>
        <v>6955.5999999999967</v>
      </c>
      <c r="F37" s="146">
        <f t="shared" si="4"/>
        <v>8100.9800000000014</v>
      </c>
      <c r="G37" s="146">
        <f t="shared" ref="G37" si="5">G34+G35-G36</f>
        <v>10397.830000000005</v>
      </c>
    </row>
    <row r="38" spans="2:7" ht="12">
      <c r="B38" s="146" t="s">
        <v>259</v>
      </c>
      <c r="C38" s="18">
        <f>'Non-Life 2'!C38+'Non-Life 2'!C98</f>
        <v>1103.2</v>
      </c>
      <c r="D38" s="18">
        <f>'Non-Life 2'!D38+'Non-Life 2'!D98</f>
        <v>929.2</v>
      </c>
      <c r="E38" s="18">
        <f>'Non-Life 2'!E38+'Non-Life 2'!E98</f>
        <v>1184.5</v>
      </c>
      <c r="F38" s="18">
        <f>'Non-Life 2'!F38+'Non-Life 2'!F98</f>
        <v>1802.1999999999998</v>
      </c>
      <c r="G38" s="18">
        <f>'Non-Life 2'!G38+'Non-Life 2'!G98</f>
        <v>2311.6999999999998</v>
      </c>
    </row>
    <row r="39" spans="2:7" ht="12">
      <c r="B39" s="146" t="s">
        <v>260</v>
      </c>
      <c r="C39" s="146">
        <f t="shared" ref="C39:F39" si="6">C37-C38</f>
        <v>3450.1999999999962</v>
      </c>
      <c r="D39" s="146">
        <f t="shared" si="6"/>
        <v>4625.3999999999969</v>
      </c>
      <c r="E39" s="146">
        <f t="shared" si="6"/>
        <v>5771.0999999999967</v>
      </c>
      <c r="F39" s="146">
        <f t="shared" si="6"/>
        <v>6298.7800000000016</v>
      </c>
      <c r="G39" s="146">
        <f t="shared" ref="G39" si="7">G37-G38</f>
        <v>8086.1300000000056</v>
      </c>
    </row>
    <row r="40" spans="2:7" ht="12.75">
      <c r="B40" s="179"/>
      <c r="C40" s="180"/>
      <c r="D40" s="181"/>
      <c r="E40" s="180"/>
      <c r="F40" s="180"/>
      <c r="G40" s="180"/>
    </row>
    <row r="41" spans="2:7" ht="12">
      <c r="B41" s="159"/>
      <c r="C41" s="182"/>
      <c r="D41" s="183"/>
      <c r="E41" s="182"/>
      <c r="F41" s="182"/>
      <c r="G41" s="182"/>
    </row>
    <row r="42" spans="2:7" ht="12.75">
      <c r="B42" s="184" t="s">
        <v>261</v>
      </c>
      <c r="C42" s="12">
        <v>2019</v>
      </c>
      <c r="D42" s="12">
        <v>2020</v>
      </c>
      <c r="E42" s="12">
        <v>2021</v>
      </c>
      <c r="F42" s="12">
        <v>2022</v>
      </c>
      <c r="G42" s="12">
        <v>2023</v>
      </c>
    </row>
    <row r="43" spans="2:7">
      <c r="B43" s="163"/>
      <c r="C43" s="163"/>
      <c r="D43" s="163"/>
      <c r="E43" s="163"/>
      <c r="F43" s="163"/>
      <c r="G43" s="163"/>
    </row>
    <row r="44" spans="2:7" ht="12.75">
      <c r="B44" s="144" t="s">
        <v>245</v>
      </c>
      <c r="C44" s="185">
        <f t="shared" ref="C44:F44" si="8">C45+C46+C47+C48+C49+C50</f>
        <v>100</v>
      </c>
      <c r="D44" s="185">
        <f t="shared" si="8"/>
        <v>99.990000000000009</v>
      </c>
      <c r="E44" s="185">
        <f t="shared" si="8"/>
        <v>100.00000000000001</v>
      </c>
      <c r="F44" s="186">
        <f t="shared" si="8"/>
        <v>100</v>
      </c>
      <c r="G44" s="186">
        <f t="shared" ref="G44" si="9">G45+G46+G47+G48+G49+G50</f>
        <v>100</v>
      </c>
    </row>
    <row r="45" spans="2:7" ht="12">
      <c r="B45" s="146" t="s">
        <v>246</v>
      </c>
      <c r="C45" s="187">
        <f t="shared" ref="C45:F45" si="10">ROUND(100*C9/C$8,2)</f>
        <v>15.05</v>
      </c>
      <c r="D45" s="187">
        <f t="shared" si="10"/>
        <v>13.99</v>
      </c>
      <c r="E45" s="187">
        <f t="shared" si="10"/>
        <v>14.98</v>
      </c>
      <c r="F45" s="188">
        <f t="shared" si="10"/>
        <v>14.67</v>
      </c>
      <c r="G45" s="188">
        <f t="shared" ref="G45" si="11">ROUND(100*G9/G$8,2)</f>
        <v>15.47</v>
      </c>
    </row>
    <row r="46" spans="2:7" ht="12">
      <c r="B46" s="146" t="s">
        <v>228</v>
      </c>
      <c r="C46" s="187">
        <f t="shared" ref="C46:F50" si="12">ROUND(100*C10/C$8,2)</f>
        <v>3.92</v>
      </c>
      <c r="D46" s="187">
        <f t="shared" si="12"/>
        <v>3.42</v>
      </c>
      <c r="E46" s="187">
        <f t="shared" si="12"/>
        <v>3.13</v>
      </c>
      <c r="F46" s="188">
        <f t="shared" si="12"/>
        <v>4.1900000000000004</v>
      </c>
      <c r="G46" s="188">
        <f t="shared" ref="G46" si="13">ROUND(100*G10/G$8,2)</f>
        <v>4.0599999999999996</v>
      </c>
    </row>
    <row r="47" spans="2:7" ht="12">
      <c r="B47" s="146" t="s">
        <v>229</v>
      </c>
      <c r="C47" s="187">
        <f t="shared" si="12"/>
        <v>48.81</v>
      </c>
      <c r="D47" s="187">
        <f t="shared" si="12"/>
        <v>48.38</v>
      </c>
      <c r="E47" s="187">
        <f t="shared" si="12"/>
        <v>46.63</v>
      </c>
      <c r="F47" s="188">
        <f t="shared" si="12"/>
        <v>44.22</v>
      </c>
      <c r="G47" s="188">
        <f t="shared" ref="G47" si="14">ROUND(100*G11/G$8,2)</f>
        <v>42.32</v>
      </c>
    </row>
    <row r="48" spans="2:7" ht="12">
      <c r="B48" s="146" t="s">
        <v>230</v>
      </c>
      <c r="C48" s="187">
        <f t="shared" si="12"/>
        <v>23.15</v>
      </c>
      <c r="D48" s="187">
        <f t="shared" si="12"/>
        <v>24.59</v>
      </c>
      <c r="E48" s="187">
        <f t="shared" si="12"/>
        <v>25.93</v>
      </c>
      <c r="F48" s="188">
        <f t="shared" si="12"/>
        <v>26.72</v>
      </c>
      <c r="G48" s="188">
        <f t="shared" ref="G48" si="15">ROUND(100*G12/G$8,2)</f>
        <v>27.06</v>
      </c>
    </row>
    <row r="49" spans="1:7" ht="12">
      <c r="B49" s="146" t="s">
        <v>231</v>
      </c>
      <c r="C49" s="187">
        <f t="shared" si="12"/>
        <v>7.41</v>
      </c>
      <c r="D49" s="187">
        <f t="shared" si="12"/>
        <v>7.49</v>
      </c>
      <c r="E49" s="187">
        <f t="shared" si="12"/>
        <v>7.3</v>
      </c>
      <c r="F49" s="188">
        <f t="shared" si="12"/>
        <v>7.66</v>
      </c>
      <c r="G49" s="188">
        <f t="shared" ref="G49" si="16">ROUND(100*G13/G$8,2)</f>
        <v>8.25</v>
      </c>
    </row>
    <row r="50" spans="1:7" ht="12">
      <c r="B50" s="146" t="s">
        <v>247</v>
      </c>
      <c r="C50" s="187">
        <f t="shared" si="12"/>
        <v>1.66</v>
      </c>
      <c r="D50" s="187">
        <f t="shared" si="12"/>
        <v>2.12</v>
      </c>
      <c r="E50" s="187">
        <f t="shared" si="12"/>
        <v>2.0299999999999998</v>
      </c>
      <c r="F50" s="188">
        <f t="shared" si="12"/>
        <v>2.54</v>
      </c>
      <c r="G50" s="188">
        <f t="shared" ref="G50" si="17">ROUND(100*G14/G$8,2)</f>
        <v>2.84</v>
      </c>
    </row>
    <row r="51" spans="1:7" ht="12">
      <c r="B51" s="146"/>
      <c r="C51" s="166"/>
      <c r="D51" s="22"/>
      <c r="E51" s="22"/>
      <c r="F51" s="22"/>
      <c r="G51" s="22"/>
    </row>
    <row r="52" spans="1:7" ht="12.75">
      <c r="B52" s="150" t="s">
        <v>262</v>
      </c>
      <c r="C52" s="185">
        <f t="shared" ref="C52:C57" si="18">ROUND(100*C16/C8,2)</f>
        <v>48.18</v>
      </c>
      <c r="D52" s="185">
        <f t="shared" ref="D52:F52" si="19">ROUND(100*D16/D8,2)</f>
        <v>40.54</v>
      </c>
      <c r="E52" s="185">
        <f t="shared" si="19"/>
        <v>39.99</v>
      </c>
      <c r="F52" s="186">
        <f t="shared" si="19"/>
        <v>39.92</v>
      </c>
      <c r="G52" s="186">
        <f t="shared" ref="G52" si="20">ROUND(100*G16/G8,2)</f>
        <v>40.76</v>
      </c>
    </row>
    <row r="53" spans="1:7" ht="12">
      <c r="B53" s="146" t="s">
        <v>246</v>
      </c>
      <c r="C53" s="187">
        <f t="shared" si="18"/>
        <v>73.87</v>
      </c>
      <c r="D53" s="187">
        <f t="shared" ref="D53:F53" si="21">ROUND(100*D17/D9,2)</f>
        <v>69.02</v>
      </c>
      <c r="E53" s="187">
        <f t="shared" si="21"/>
        <v>74.03</v>
      </c>
      <c r="F53" s="188">
        <f t="shared" si="21"/>
        <v>66.81</v>
      </c>
      <c r="G53" s="188">
        <f t="shared" ref="G53" si="22">ROUND(100*G17/G9,2)</f>
        <v>58.43</v>
      </c>
    </row>
    <row r="54" spans="1:7" ht="12">
      <c r="B54" s="146" t="s">
        <v>228</v>
      </c>
      <c r="C54" s="187">
        <f t="shared" si="18"/>
        <v>21.84</v>
      </c>
      <c r="D54" s="187">
        <f t="shared" ref="D54:F54" si="23">ROUND(100*D18/D10,2)</f>
        <v>40.03</v>
      </c>
      <c r="E54" s="187">
        <f t="shared" si="23"/>
        <v>37.15</v>
      </c>
      <c r="F54" s="188">
        <f t="shared" si="23"/>
        <v>35.79</v>
      </c>
      <c r="G54" s="188">
        <f t="shared" ref="G54" si="24">ROUND(100*G18/G10,2)</f>
        <v>23.33</v>
      </c>
    </row>
    <row r="55" spans="1:7" ht="12">
      <c r="B55" s="146" t="s">
        <v>229</v>
      </c>
      <c r="C55" s="187">
        <f t="shared" si="18"/>
        <v>55.12</v>
      </c>
      <c r="D55" s="187">
        <f t="shared" ref="D55:F55" si="25">ROUND(100*D19/D11,2)</f>
        <v>42.36</v>
      </c>
      <c r="E55" s="187">
        <f t="shared" si="25"/>
        <v>41.06</v>
      </c>
      <c r="F55" s="188">
        <f t="shared" si="25"/>
        <v>45.05</v>
      </c>
      <c r="G55" s="188">
        <f t="shared" ref="G55" si="26">ROUND(100*G19/G11,2)</f>
        <v>44.48</v>
      </c>
    </row>
    <row r="56" spans="1:7" ht="12">
      <c r="B56" s="146" t="s">
        <v>230</v>
      </c>
      <c r="C56" s="187">
        <f t="shared" si="18"/>
        <v>38.14</v>
      </c>
      <c r="D56" s="187">
        <f t="shared" ref="D56:F56" si="27">ROUND(100*D20/D12,2)</f>
        <v>35.04</v>
      </c>
      <c r="E56" s="187">
        <f t="shared" si="27"/>
        <v>27.25</v>
      </c>
      <c r="F56" s="188">
        <f t="shared" si="27"/>
        <v>25.67</v>
      </c>
      <c r="G56" s="188">
        <f t="shared" ref="G56" si="28">ROUND(100*G20/G12,2)</f>
        <v>36.83</v>
      </c>
    </row>
    <row r="57" spans="1:7" ht="12">
      <c r="B57" s="146" t="s">
        <v>231</v>
      </c>
      <c r="C57" s="187">
        <f t="shared" si="18"/>
        <v>6.38</v>
      </c>
      <c r="D57" s="187">
        <f t="shared" ref="D57:F58" si="29">ROUND(100*D21/D13,2)</f>
        <v>5.45</v>
      </c>
      <c r="E57" s="187">
        <f t="shared" si="29"/>
        <v>10.32</v>
      </c>
      <c r="F57" s="188">
        <f t="shared" si="29"/>
        <v>5.61</v>
      </c>
      <c r="G57" s="188">
        <f t="shared" ref="G57" si="30">ROUND(100*G21/G13,2)</f>
        <v>5.59</v>
      </c>
    </row>
    <row r="58" spans="1:7" ht="12">
      <c r="B58" s="146" t="s">
        <v>247</v>
      </c>
      <c r="C58" s="187">
        <f>ROUND(100*C22/C$16,2)</f>
        <v>0</v>
      </c>
      <c r="D58" s="187">
        <f>ROUND(100*D22/D$16,2)</f>
        <v>0</v>
      </c>
      <c r="E58" s="187">
        <f t="shared" si="29"/>
        <v>38.19</v>
      </c>
      <c r="F58" s="188">
        <f t="shared" si="29"/>
        <v>55.66</v>
      </c>
      <c r="G58" s="188">
        <f t="shared" ref="G58" si="31">ROUND(100*G22/G14,2)</f>
        <v>53.42</v>
      </c>
    </row>
    <row r="59" spans="1:7" ht="12">
      <c r="A59" s="189"/>
      <c r="B59" s="190"/>
      <c r="C59" s="191"/>
      <c r="D59" s="191"/>
      <c r="E59" s="191"/>
      <c r="F59" s="192"/>
      <c r="G59" s="192"/>
    </row>
    <row r="60" spans="1:7" ht="12">
      <c r="A60" s="189"/>
      <c r="B60" s="190"/>
      <c r="C60" s="193"/>
      <c r="D60" s="193"/>
      <c r="E60" s="193"/>
      <c r="F60" s="193"/>
      <c r="G60" s="193"/>
    </row>
    <row r="61" spans="1:7" ht="12.75">
      <c r="A61" s="121"/>
      <c r="B61" s="184" t="s">
        <v>266</v>
      </c>
      <c r="C61" s="12">
        <v>2019</v>
      </c>
      <c r="D61" s="12">
        <v>2020</v>
      </c>
      <c r="E61" s="12">
        <v>2021</v>
      </c>
      <c r="F61" s="12">
        <v>2022</v>
      </c>
      <c r="G61" s="12">
        <v>2023</v>
      </c>
    </row>
    <row r="62" spans="1:7">
      <c r="A62" s="163"/>
      <c r="B62" s="2"/>
      <c r="C62" s="2"/>
      <c r="D62" s="2"/>
      <c r="E62" s="2"/>
      <c r="F62" s="2"/>
      <c r="G62" s="2"/>
    </row>
    <row r="63" spans="1:7" ht="12">
      <c r="A63" s="194"/>
      <c r="B63" s="195" t="s">
        <v>267</v>
      </c>
      <c r="C63" s="196">
        <f>SUM(C64:C68)</f>
        <v>90047.462972979178</v>
      </c>
      <c r="D63" s="196">
        <f>SUM(D64:D68)</f>
        <v>84911.300376994957</v>
      </c>
      <c r="E63" s="196">
        <f>SUM(E64:E68)</f>
        <v>93285.548866004159</v>
      </c>
      <c r="F63" s="196">
        <f>SUM(F64:F68)</f>
        <v>105717.76999999999</v>
      </c>
      <c r="G63" s="196">
        <f>SUM(G64:G68)</f>
        <v>118835.56000000003</v>
      </c>
    </row>
    <row r="64" spans="1:7" ht="12">
      <c r="A64" s="189"/>
      <c r="B64" s="197" t="s">
        <v>200</v>
      </c>
      <c r="C64" s="198">
        <v>34746.572219563197</v>
      </c>
      <c r="D64" s="198">
        <v>32794.374470139803</v>
      </c>
      <c r="E64" s="198">
        <v>36289.107807101798</v>
      </c>
      <c r="F64" s="199">
        <v>39886.28</v>
      </c>
      <c r="G64" s="199">
        <v>45357.51</v>
      </c>
    </row>
    <row r="65" spans="1:7" ht="12">
      <c r="A65" s="189"/>
      <c r="B65" s="197" t="s">
        <v>201</v>
      </c>
      <c r="C65" s="198">
        <v>33436.1628500636</v>
      </c>
      <c r="D65" s="198">
        <v>32160.183094397798</v>
      </c>
      <c r="E65" s="198">
        <v>34661.388070426903</v>
      </c>
      <c r="F65" s="199">
        <v>38457.18</v>
      </c>
      <c r="G65" s="199">
        <v>45630.44</v>
      </c>
    </row>
    <row r="66" spans="1:7" ht="12">
      <c r="A66" s="189"/>
      <c r="B66" s="197" t="s">
        <v>202</v>
      </c>
      <c r="C66" s="198">
        <v>5234.2134246265596</v>
      </c>
      <c r="D66" s="198">
        <v>4840.5081592087699</v>
      </c>
      <c r="E66" s="198">
        <v>4719.2717753933102</v>
      </c>
      <c r="F66" s="199">
        <v>4930.7</v>
      </c>
      <c r="G66" s="199">
        <v>5518.83</v>
      </c>
    </row>
    <row r="67" spans="1:7" ht="12">
      <c r="A67" s="189"/>
      <c r="B67" s="197" t="s">
        <v>203</v>
      </c>
      <c r="C67" s="198">
        <v>9716.5444787258093</v>
      </c>
      <c r="D67" s="198">
        <v>8772.1446532485897</v>
      </c>
      <c r="E67" s="198">
        <v>9441.0312130821403</v>
      </c>
      <c r="F67" s="199">
        <v>13030.73</v>
      </c>
      <c r="G67" s="199">
        <v>19751.68</v>
      </c>
    </row>
    <row r="68" spans="1:7" ht="12">
      <c r="A68" s="201"/>
      <c r="B68" s="197" t="s">
        <v>268</v>
      </c>
      <c r="C68" s="198">
        <v>6913.97</v>
      </c>
      <c r="D68" s="198">
        <v>6344.09</v>
      </c>
      <c r="E68" s="198">
        <v>8174.75</v>
      </c>
      <c r="F68" s="199">
        <v>9412.8799999999992</v>
      </c>
      <c r="G68" s="199">
        <v>2577.1</v>
      </c>
    </row>
    <row r="69" spans="1:7" ht="12">
      <c r="A69" s="201"/>
      <c r="B69" s="197"/>
      <c r="C69" s="198"/>
      <c r="D69" s="198"/>
      <c r="E69" s="198"/>
      <c r="F69" s="199"/>
      <c r="G69" s="199"/>
    </row>
    <row r="70" spans="1:7" ht="12">
      <c r="A70" s="194"/>
      <c r="B70" s="195" t="s">
        <v>142</v>
      </c>
      <c r="C70" s="196">
        <f>SUM(C71:C75)</f>
        <v>100</v>
      </c>
      <c r="D70" s="196">
        <f>SUM(D71:D75)</f>
        <v>100</v>
      </c>
      <c r="E70" s="196">
        <f>SUM(E71:E75)</f>
        <v>100.00000000000001</v>
      </c>
      <c r="F70" s="196">
        <f>SUM(F71:F75)</f>
        <v>100</v>
      </c>
      <c r="G70" s="196">
        <f>SUM(G71:G75)</f>
        <v>100</v>
      </c>
    </row>
    <row r="71" spans="1:7" ht="12">
      <c r="A71" s="189"/>
      <c r="B71" s="197" t="s">
        <v>200</v>
      </c>
      <c r="C71" s="198">
        <f t="shared" ref="C71:G74" si="32">ROUND(100*C64/C$63,2)</f>
        <v>38.590000000000003</v>
      </c>
      <c r="D71" s="198">
        <f t="shared" si="32"/>
        <v>38.619999999999997</v>
      </c>
      <c r="E71" s="198">
        <f t="shared" si="32"/>
        <v>38.9</v>
      </c>
      <c r="F71" s="202">
        <f t="shared" si="32"/>
        <v>37.729999999999997</v>
      </c>
      <c r="G71" s="202">
        <f t="shared" si="32"/>
        <v>38.17</v>
      </c>
    </row>
    <row r="72" spans="1:7" ht="12">
      <c r="A72" s="189"/>
      <c r="B72" s="197" t="s">
        <v>201</v>
      </c>
      <c r="C72" s="198">
        <f t="shared" si="32"/>
        <v>37.130000000000003</v>
      </c>
      <c r="D72" s="198">
        <f t="shared" si="32"/>
        <v>37.880000000000003</v>
      </c>
      <c r="E72" s="198">
        <f t="shared" si="32"/>
        <v>37.159999999999997</v>
      </c>
      <c r="F72" s="202">
        <f t="shared" si="32"/>
        <v>36.380000000000003</v>
      </c>
      <c r="G72" s="202">
        <f t="shared" si="32"/>
        <v>38.4</v>
      </c>
    </row>
    <row r="73" spans="1:7" ht="12">
      <c r="A73" s="189"/>
      <c r="B73" s="197" t="s">
        <v>202</v>
      </c>
      <c r="C73" s="198">
        <f t="shared" si="32"/>
        <v>5.81</v>
      </c>
      <c r="D73" s="198">
        <f t="shared" si="32"/>
        <v>5.7</v>
      </c>
      <c r="E73" s="198">
        <f t="shared" si="32"/>
        <v>5.0599999999999996</v>
      </c>
      <c r="F73" s="202">
        <f t="shared" si="32"/>
        <v>4.66</v>
      </c>
      <c r="G73" s="202">
        <f t="shared" si="32"/>
        <v>4.6399999999999997</v>
      </c>
    </row>
    <row r="74" spans="1:7" ht="12">
      <c r="A74" s="189"/>
      <c r="B74" s="197" t="s">
        <v>203</v>
      </c>
      <c r="C74" s="198">
        <f t="shared" si="32"/>
        <v>10.79</v>
      </c>
      <c r="D74" s="198">
        <f t="shared" si="32"/>
        <v>10.33</v>
      </c>
      <c r="E74" s="198">
        <f t="shared" si="32"/>
        <v>10.119999999999999</v>
      </c>
      <c r="F74" s="202">
        <f t="shared" si="32"/>
        <v>12.33</v>
      </c>
      <c r="G74" s="202">
        <f t="shared" si="32"/>
        <v>16.62</v>
      </c>
    </row>
    <row r="75" spans="1:7" ht="12">
      <c r="A75" s="201"/>
      <c r="B75" s="197" t="s">
        <v>268</v>
      </c>
      <c r="C75" s="198">
        <f t="shared" ref="C75:F75" si="33">ROUND(100*C68/C$63,2)</f>
        <v>7.68</v>
      </c>
      <c r="D75" s="198">
        <f t="shared" si="33"/>
        <v>7.47</v>
      </c>
      <c r="E75" s="198">
        <f t="shared" si="33"/>
        <v>8.76</v>
      </c>
      <c r="F75" s="202">
        <f t="shared" si="33"/>
        <v>8.9</v>
      </c>
      <c r="G75" s="202">
        <f t="shared" ref="G75" si="34">ROUND(100*G68/G$63,2)</f>
        <v>2.17</v>
      </c>
    </row>
    <row r="76" spans="1:7" ht="12">
      <c r="A76" s="201"/>
      <c r="B76" s="197"/>
      <c r="C76" s="198"/>
      <c r="D76" s="198"/>
      <c r="E76" s="198"/>
      <c r="F76" s="199"/>
      <c r="G76" s="199"/>
    </row>
    <row r="77" spans="1:7" ht="12">
      <c r="A77" s="201"/>
      <c r="B77" s="190"/>
      <c r="C77" s="191"/>
      <c r="D77" s="191"/>
      <c r="E77" s="191"/>
      <c r="F77" s="192"/>
      <c r="G77" s="192"/>
    </row>
    <row r="78" spans="1:7" ht="12">
      <c r="B78" s="195" t="s">
        <v>269</v>
      </c>
      <c r="C78" s="196">
        <v>0</v>
      </c>
      <c r="D78" s="196">
        <f>SUM(D79:D95)</f>
        <v>0</v>
      </c>
      <c r="E78" s="196">
        <f>SUM(E79:E95)</f>
        <v>0</v>
      </c>
      <c r="F78" s="196">
        <f>SUM(F79:F95)</f>
        <v>0</v>
      </c>
      <c r="G78" s="196">
        <f>SUM(G79:G83)</f>
        <v>118835.56000000001</v>
      </c>
    </row>
    <row r="79" spans="1:7" ht="12">
      <c r="B79" s="197" t="s">
        <v>206</v>
      </c>
      <c r="C79" s="200"/>
      <c r="D79" s="200"/>
      <c r="E79" s="200"/>
      <c r="F79" s="199"/>
      <c r="G79" s="199">
        <v>98648.91</v>
      </c>
    </row>
    <row r="80" spans="1:7" ht="12">
      <c r="B80" s="197" t="s">
        <v>207</v>
      </c>
      <c r="C80" s="200"/>
      <c r="D80" s="200"/>
      <c r="E80" s="200"/>
      <c r="F80" s="199"/>
      <c r="G80" s="199">
        <v>15150.59</v>
      </c>
    </row>
    <row r="81" spans="2:7" ht="12">
      <c r="B81" s="197" t="s">
        <v>208</v>
      </c>
      <c r="C81" s="200"/>
      <c r="D81" s="200"/>
      <c r="E81" s="200"/>
      <c r="F81" s="199"/>
      <c r="G81" s="199">
        <v>2458.96</v>
      </c>
    </row>
    <row r="82" spans="2:7" ht="12">
      <c r="B82" s="197" t="s">
        <v>270</v>
      </c>
      <c r="C82" s="200"/>
      <c r="D82" s="200"/>
      <c r="E82" s="200"/>
      <c r="F82" s="199"/>
      <c r="G82" s="199">
        <v>2577.1</v>
      </c>
    </row>
    <row r="83" spans="2:7" ht="12">
      <c r="B83" s="190"/>
      <c r="C83" s="533"/>
      <c r="D83" s="533"/>
      <c r="E83" s="533"/>
      <c r="F83" s="192"/>
      <c r="G83" s="192"/>
    </row>
    <row r="84" spans="2:7" ht="12">
      <c r="B84" s="195" t="s">
        <v>142</v>
      </c>
      <c r="C84" s="196">
        <f>SUM(C85:C88)</f>
        <v>0</v>
      </c>
      <c r="D84" s="196">
        <f>SUM(D85:D88)</f>
        <v>0</v>
      </c>
      <c r="E84" s="196">
        <f>SUM(E85:E88)</f>
        <v>0</v>
      </c>
      <c r="F84" s="196">
        <f>SUM(F85:F88)</f>
        <v>0</v>
      </c>
      <c r="G84" s="196">
        <f>SUM(G85:G88)</f>
        <v>100</v>
      </c>
    </row>
    <row r="85" spans="2:7" ht="12">
      <c r="B85" s="197" t="s">
        <v>206</v>
      </c>
      <c r="C85" s="198"/>
      <c r="D85" s="198"/>
      <c r="E85" s="198"/>
      <c r="F85" s="199"/>
      <c r="G85" s="198">
        <f>(G79/G78)*100</f>
        <v>83.012955044769427</v>
      </c>
    </row>
    <row r="86" spans="2:7" ht="12">
      <c r="B86" s="197" t="s">
        <v>207</v>
      </c>
      <c r="C86" s="198"/>
      <c r="D86" s="198"/>
      <c r="E86" s="198"/>
      <c r="F86" s="199"/>
      <c r="G86" s="198">
        <f>(G80/G78)*100</f>
        <v>12.749205709132855</v>
      </c>
    </row>
    <row r="87" spans="2:7" ht="12">
      <c r="B87" s="197" t="s">
        <v>208</v>
      </c>
      <c r="C87" s="198"/>
      <c r="D87" s="198"/>
      <c r="E87" s="198"/>
      <c r="F87" s="199"/>
      <c r="G87" s="198">
        <f>(G81/G78)*100</f>
        <v>2.0692122795567252</v>
      </c>
    </row>
    <row r="88" spans="2:7" ht="12">
      <c r="B88" s="197" t="s">
        <v>270</v>
      </c>
      <c r="C88" s="198"/>
      <c r="D88" s="198"/>
      <c r="E88" s="198"/>
      <c r="F88" s="199"/>
      <c r="G88" s="198">
        <f>(G82/G78)*100</f>
        <v>2.1686269665409914</v>
      </c>
    </row>
    <row r="89" spans="2:7" ht="12">
      <c r="B89" s="190"/>
      <c r="C89" s="533"/>
      <c r="D89" s="533"/>
      <c r="E89" s="533"/>
      <c r="F89" s="192"/>
      <c r="G89" s="192"/>
    </row>
    <row r="90" spans="2:7">
      <c r="B90" s="3" t="s">
        <v>271</v>
      </c>
    </row>
    <row r="91" spans="2:7" ht="12">
      <c r="B91" s="244" t="s">
        <v>272</v>
      </c>
    </row>
    <row r="92" spans="2:7">
      <c r="B92" s="246" t="s">
        <v>273</v>
      </c>
      <c r="G92" s="2"/>
    </row>
    <row r="93" spans="2:7" ht="14.25">
      <c r="B93" s="246" t="s">
        <v>212</v>
      </c>
      <c r="G93" s="481" t="s">
        <v>274</v>
      </c>
    </row>
    <row r="94" spans="2:7" ht="12">
      <c r="B94" s="245" t="s">
        <v>145</v>
      </c>
    </row>
  </sheetData>
  <mergeCells count="1">
    <mergeCell ref="B1:C1"/>
  </mergeCells>
  <printOptions horizontalCentere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1454817346722"/>
    <pageSetUpPr fitToPage="1"/>
  </sheetPr>
  <dimension ref="A1:I93"/>
  <sheetViews>
    <sheetView view="pageBreakPreview" zoomScale="150" zoomScaleNormal="111" workbookViewId="0">
      <pane xSplit="2" ySplit="4" topLeftCell="D5" activePane="bottomRight" state="frozen"/>
      <selection pane="topRight" activeCell="E8" sqref="E8"/>
      <selection pane="bottomLeft" activeCell="E8" sqref="E8"/>
      <selection pane="bottomRight" activeCell="M32" sqref="M32"/>
    </sheetView>
  </sheetViews>
  <sheetFormatPr defaultColWidth="9.140625" defaultRowHeight="11.25"/>
  <cols>
    <col min="1" max="1" width="5" style="2" customWidth="1"/>
    <col min="2" max="2" width="41" style="2" customWidth="1"/>
    <col min="3" max="3" width="13.85546875" style="2" hidden="1" customWidth="1"/>
    <col min="4" max="7" width="13.85546875" style="2" customWidth="1"/>
    <col min="8" max="8" width="13.85546875" style="87" customWidth="1"/>
    <col min="9" max="16384" width="9.140625" style="2"/>
  </cols>
  <sheetData>
    <row r="1" spans="1:8" s="1" customFormat="1" ht="30" customHeight="1">
      <c r="A1" s="2"/>
      <c r="B1" s="118" t="s">
        <v>275</v>
      </c>
      <c r="C1" s="2"/>
      <c r="D1" s="2"/>
      <c r="E1" s="2"/>
      <c r="F1" s="2"/>
      <c r="G1" s="2"/>
      <c r="H1" s="87"/>
    </row>
    <row r="2" spans="1:8" ht="15">
      <c r="A2" s="1"/>
      <c r="B2" s="119"/>
      <c r="C2" s="1"/>
      <c r="D2" s="1"/>
      <c r="E2" s="1"/>
      <c r="F2" s="1"/>
      <c r="G2" s="1"/>
      <c r="H2" s="42"/>
    </row>
    <row r="3" spans="1:8" ht="12.75">
      <c r="B3" s="120" t="s">
        <v>128</v>
      </c>
      <c r="C3" s="12">
        <v>2018</v>
      </c>
      <c r="D3" s="12">
        <v>2019</v>
      </c>
      <c r="E3" s="12">
        <v>2020</v>
      </c>
      <c r="F3" s="12">
        <v>2021</v>
      </c>
      <c r="G3" s="12">
        <v>2022</v>
      </c>
      <c r="H3" s="13">
        <v>2023</v>
      </c>
    </row>
    <row r="4" spans="1:8" ht="12.75">
      <c r="A4" s="121"/>
      <c r="B4" s="122"/>
      <c r="C4" s="122"/>
      <c r="D4" s="122"/>
      <c r="E4" s="122"/>
      <c r="F4" s="122"/>
      <c r="G4" s="122"/>
      <c r="H4" s="485"/>
    </row>
    <row r="5" spans="1:8" ht="12.75">
      <c r="B5" s="123" t="s">
        <v>276</v>
      </c>
      <c r="C5" s="124"/>
      <c r="D5" s="124"/>
      <c r="E5" s="124"/>
      <c r="F5" s="124"/>
      <c r="G5" s="124"/>
      <c r="H5" s="486"/>
    </row>
    <row r="6" spans="1:8" ht="12">
      <c r="A6" s="125"/>
      <c r="B6" s="126" t="s">
        <v>130</v>
      </c>
      <c r="C6" s="127">
        <v>2675</v>
      </c>
      <c r="D6" s="127">
        <v>2498</v>
      </c>
      <c r="E6" s="127">
        <v>3398</v>
      </c>
      <c r="F6" s="127">
        <v>2693</v>
      </c>
      <c r="G6" s="127">
        <v>1985</v>
      </c>
      <c r="H6" s="487">
        <v>19331</v>
      </c>
    </row>
    <row r="7" spans="1:8" ht="12">
      <c r="A7" s="128"/>
      <c r="B7" s="126" t="s">
        <v>136</v>
      </c>
      <c r="C7" s="127">
        <v>8192960</v>
      </c>
      <c r="D7" s="127">
        <v>9995475</v>
      </c>
      <c r="E7" s="127">
        <v>21150485</v>
      </c>
      <c r="F7" s="127">
        <v>16793583</v>
      </c>
      <c r="G7" s="127">
        <v>20907673</v>
      </c>
      <c r="H7" s="487">
        <v>25999787</v>
      </c>
    </row>
    <row r="8" spans="1:8" ht="12">
      <c r="A8" s="129"/>
      <c r="B8" s="126" t="s">
        <v>137</v>
      </c>
      <c r="C8" s="31">
        <v>211549.8</v>
      </c>
      <c r="D8" s="31">
        <v>200446.9</v>
      </c>
      <c r="E8" s="31">
        <v>278410.40000000002</v>
      </c>
      <c r="F8" s="31">
        <v>269615.90000000002</v>
      </c>
      <c r="G8" s="31">
        <v>399058.5</v>
      </c>
      <c r="H8" s="488">
        <v>415408.7</v>
      </c>
    </row>
    <row r="9" spans="1:8" ht="12">
      <c r="A9" s="128"/>
      <c r="B9" s="30"/>
      <c r="C9" s="130"/>
      <c r="D9" s="130"/>
      <c r="E9" s="130"/>
      <c r="F9" s="130"/>
      <c r="G9" s="130"/>
      <c r="H9" s="489"/>
    </row>
    <row r="10" spans="1:8" ht="12.75">
      <c r="A10" s="29"/>
      <c r="B10" s="131" t="s">
        <v>277</v>
      </c>
      <c r="C10" s="132"/>
      <c r="D10" s="132"/>
      <c r="E10" s="132"/>
      <c r="F10" s="133"/>
      <c r="G10" s="133"/>
      <c r="H10" s="490"/>
    </row>
    <row r="11" spans="1:8" ht="12">
      <c r="A11" s="128"/>
      <c r="B11" s="126" t="s">
        <v>130</v>
      </c>
      <c r="C11" s="127">
        <v>89</v>
      </c>
      <c r="D11" s="127">
        <v>59</v>
      </c>
      <c r="E11" s="127">
        <v>93</v>
      </c>
      <c r="F11" s="127">
        <v>14036</v>
      </c>
      <c r="G11" s="127">
        <v>139</v>
      </c>
      <c r="H11" s="487">
        <v>2714</v>
      </c>
    </row>
    <row r="12" spans="1:8" ht="12">
      <c r="A12" s="128"/>
      <c r="B12" s="126" t="s">
        <v>139</v>
      </c>
      <c r="C12" s="127">
        <v>7712807</v>
      </c>
      <c r="D12" s="127">
        <v>8869368</v>
      </c>
      <c r="E12" s="127">
        <v>20766137</v>
      </c>
      <c r="F12" s="127">
        <v>18667801</v>
      </c>
      <c r="G12" s="127">
        <v>22798461</v>
      </c>
      <c r="H12" s="487">
        <v>21115814</v>
      </c>
    </row>
    <row r="13" spans="1:8" ht="12">
      <c r="A13" s="134"/>
      <c r="B13" s="126" t="s">
        <v>137</v>
      </c>
      <c r="C13" s="31">
        <v>305098.40000000002</v>
      </c>
      <c r="D13" s="31">
        <v>315397.59999999998</v>
      </c>
      <c r="E13" s="31">
        <v>287552</v>
      </c>
      <c r="F13" s="31">
        <v>533250.69999999995</v>
      </c>
      <c r="G13" s="31">
        <v>391319.8</v>
      </c>
      <c r="H13" s="488">
        <v>414052.7</v>
      </c>
    </row>
    <row r="14" spans="1:8" ht="12">
      <c r="A14" s="134"/>
      <c r="B14" s="30"/>
      <c r="C14" s="31"/>
      <c r="D14" s="31"/>
      <c r="E14" s="31"/>
      <c r="F14" s="31"/>
      <c r="G14" s="31"/>
      <c r="H14" s="488"/>
    </row>
    <row r="15" spans="1:8" ht="12.75">
      <c r="A15" s="125"/>
      <c r="B15" s="123" t="s">
        <v>278</v>
      </c>
      <c r="C15" s="124"/>
      <c r="D15" s="124"/>
      <c r="E15" s="124"/>
      <c r="F15" s="124"/>
      <c r="G15" s="124"/>
      <c r="H15" s="486"/>
    </row>
    <row r="16" spans="1:8" ht="12">
      <c r="A16" s="135"/>
      <c r="B16" s="126" t="s">
        <v>130</v>
      </c>
      <c r="C16" s="130">
        <v>17260</v>
      </c>
      <c r="D16" s="130">
        <v>19714</v>
      </c>
      <c r="E16" s="130">
        <v>23678</v>
      </c>
      <c r="F16" s="130">
        <v>12713</v>
      </c>
      <c r="G16" s="130">
        <v>14828</v>
      </c>
      <c r="H16" s="489">
        <v>31808</v>
      </c>
    </row>
    <row r="17" spans="1:8" ht="12">
      <c r="A17" s="135"/>
      <c r="B17" s="126" t="s">
        <v>136</v>
      </c>
      <c r="C17" s="130">
        <v>11285684</v>
      </c>
      <c r="D17" s="130">
        <v>14018366</v>
      </c>
      <c r="E17" s="130">
        <v>15752516</v>
      </c>
      <c r="F17" s="130">
        <v>15427792</v>
      </c>
      <c r="G17" s="130">
        <v>13454565</v>
      </c>
      <c r="H17" s="489">
        <f>SUM(H18:H19)</f>
        <v>18148485</v>
      </c>
    </row>
    <row r="18" spans="1:8" s="117" customFormat="1" ht="12">
      <c r="A18" s="136"/>
      <c r="B18" s="137" t="s">
        <v>279</v>
      </c>
      <c r="C18" s="138"/>
      <c r="D18" s="138"/>
      <c r="E18" s="138"/>
      <c r="F18" s="138"/>
      <c r="G18" s="138"/>
      <c r="H18" s="491">
        <v>8986675</v>
      </c>
    </row>
    <row r="19" spans="1:8" s="117" customFormat="1" ht="12">
      <c r="A19" s="136"/>
      <c r="B19" s="137" t="s">
        <v>280</v>
      </c>
      <c r="C19" s="138"/>
      <c r="D19" s="138"/>
      <c r="E19" s="138"/>
      <c r="F19" s="138"/>
      <c r="G19" s="138"/>
      <c r="H19" s="491">
        <v>9161810</v>
      </c>
    </row>
    <row r="20" spans="1:8" ht="12">
      <c r="A20" s="29"/>
      <c r="B20" s="126" t="s">
        <v>137</v>
      </c>
      <c r="C20" s="31">
        <v>507023</v>
      </c>
      <c r="D20" s="31">
        <v>495391.8</v>
      </c>
      <c r="E20" s="31">
        <v>590251.80000000005</v>
      </c>
      <c r="F20" s="31">
        <v>413548.2</v>
      </c>
      <c r="G20" s="31">
        <v>405422.1</v>
      </c>
      <c r="H20" s="488">
        <v>422579</v>
      </c>
    </row>
    <row r="21" spans="1:8" ht="12">
      <c r="A21" s="29"/>
      <c r="B21" s="126"/>
      <c r="C21" s="31"/>
      <c r="D21" s="31"/>
      <c r="E21" s="31"/>
      <c r="F21" s="31"/>
      <c r="G21" s="31"/>
      <c r="H21" s="488"/>
    </row>
    <row r="22" spans="1:8" ht="12.75">
      <c r="A22" s="29"/>
      <c r="B22" s="123" t="s">
        <v>281</v>
      </c>
      <c r="C22" s="139">
        <v>2661.6</v>
      </c>
      <c r="D22" s="139">
        <v>2723.5</v>
      </c>
      <c r="E22" s="139">
        <v>2631.5</v>
      </c>
      <c r="F22" s="140">
        <v>2898.8</v>
      </c>
      <c r="G22" s="140">
        <v>3185.2</v>
      </c>
      <c r="H22" s="492">
        <v>3625.7</v>
      </c>
    </row>
    <row r="23" spans="1:8" ht="12">
      <c r="A23" s="29"/>
      <c r="B23" s="126"/>
      <c r="C23" s="31"/>
      <c r="D23" s="31"/>
      <c r="E23" s="31"/>
      <c r="F23" s="31"/>
      <c r="G23" s="31"/>
      <c r="H23" s="488"/>
    </row>
    <row r="24" spans="1:8" ht="12.75">
      <c r="B24" s="123" t="s">
        <v>282</v>
      </c>
      <c r="C24" s="139">
        <v>958.1</v>
      </c>
      <c r="D24" s="139">
        <v>1271</v>
      </c>
      <c r="E24" s="139">
        <v>1144.7</v>
      </c>
      <c r="F24" s="140">
        <v>1749.3</v>
      </c>
      <c r="G24" s="140">
        <v>1796.6</v>
      </c>
      <c r="H24" s="492">
        <v>1474.8</v>
      </c>
    </row>
    <row r="25" spans="1:8" s="3" customFormat="1" ht="12.75">
      <c r="B25" s="141"/>
      <c r="C25" s="142"/>
      <c r="D25" s="142"/>
      <c r="E25" s="142"/>
      <c r="F25" s="27"/>
      <c r="G25" s="27"/>
      <c r="H25" s="28"/>
    </row>
    <row r="27" spans="1:8" ht="25.5">
      <c r="B27" s="143" t="s">
        <v>283</v>
      </c>
      <c r="C27" s="12">
        <v>2018</v>
      </c>
      <c r="D27" s="12">
        <v>2019</v>
      </c>
      <c r="E27" s="12">
        <v>2020</v>
      </c>
      <c r="F27" s="12">
        <v>2021</v>
      </c>
      <c r="G27" s="12">
        <v>2022</v>
      </c>
      <c r="H27" s="13">
        <v>2023</v>
      </c>
    </row>
    <row r="28" spans="1:8">
      <c r="B28" s="3"/>
    </row>
    <row r="29" spans="1:8" ht="12.75">
      <c r="B29" s="144" t="s">
        <v>284</v>
      </c>
      <c r="C29" s="145">
        <f t="shared" ref="C29:H29" si="0">SUM(C30:C31)</f>
        <v>1113.7</v>
      </c>
      <c r="D29" s="145">
        <f t="shared" si="0"/>
        <v>1318.2</v>
      </c>
      <c r="E29" s="145">
        <f t="shared" si="0"/>
        <v>1013</v>
      </c>
      <c r="F29" s="145">
        <f t="shared" si="0"/>
        <v>1337.1</v>
      </c>
      <c r="G29" s="145">
        <f t="shared" si="0"/>
        <v>1672.83</v>
      </c>
      <c r="H29" s="493">
        <f t="shared" si="0"/>
        <v>2588.1</v>
      </c>
    </row>
    <row r="30" spans="1:8" ht="12">
      <c r="B30" s="146" t="s">
        <v>227</v>
      </c>
      <c r="C30" s="146">
        <v>20.7</v>
      </c>
      <c r="D30" s="146">
        <v>24</v>
      </c>
      <c r="E30" s="146">
        <v>24.1</v>
      </c>
      <c r="F30" s="146">
        <v>14.6</v>
      </c>
      <c r="G30" s="146">
        <v>6.43</v>
      </c>
      <c r="H30" s="494">
        <v>3.2</v>
      </c>
    </row>
    <row r="31" spans="1:8" ht="12">
      <c r="B31" s="146" t="s">
        <v>230</v>
      </c>
      <c r="C31" s="146">
        <v>1093</v>
      </c>
      <c r="D31" s="146">
        <v>1294.2</v>
      </c>
      <c r="E31" s="146">
        <v>988.9</v>
      </c>
      <c r="F31" s="146">
        <v>1322.5</v>
      </c>
      <c r="G31" s="146">
        <v>1666.4</v>
      </c>
      <c r="H31" s="480">
        <v>2584.9</v>
      </c>
    </row>
    <row r="32" spans="1:8" ht="12">
      <c r="B32" s="146"/>
      <c r="C32" s="147"/>
      <c r="D32" s="147"/>
      <c r="E32" s="147"/>
      <c r="F32" s="147"/>
      <c r="G32" s="147"/>
      <c r="H32" s="495"/>
    </row>
    <row r="33" spans="2:8" ht="12.75">
      <c r="B33" s="144" t="s">
        <v>285</v>
      </c>
      <c r="C33" s="145">
        <f t="shared" ref="C33:H33" si="1">SUM(C34:C35)</f>
        <v>1111.7</v>
      </c>
      <c r="D33" s="145">
        <f t="shared" si="1"/>
        <v>1199.5</v>
      </c>
      <c r="E33" s="145">
        <f t="shared" si="1"/>
        <v>916.5</v>
      </c>
      <c r="F33" s="145">
        <f t="shared" si="1"/>
        <v>1257.4000000000001</v>
      </c>
      <c r="G33" s="145">
        <f t="shared" si="1"/>
        <v>1601</v>
      </c>
      <c r="H33" s="493">
        <f t="shared" si="1"/>
        <v>2492.4</v>
      </c>
    </row>
    <row r="34" spans="2:8" ht="12">
      <c r="B34" s="146" t="s">
        <v>227</v>
      </c>
      <c r="C34" s="146">
        <v>18.7</v>
      </c>
      <c r="D34" s="146">
        <v>21.5</v>
      </c>
      <c r="E34" s="146">
        <v>21.2</v>
      </c>
      <c r="F34" s="146">
        <v>14.1</v>
      </c>
      <c r="G34" s="146">
        <v>5.7</v>
      </c>
      <c r="H34" s="496">
        <v>2.9</v>
      </c>
    </row>
    <row r="35" spans="2:8" ht="12">
      <c r="B35" s="146" t="s">
        <v>230</v>
      </c>
      <c r="C35" s="146">
        <v>1093</v>
      </c>
      <c r="D35" s="146">
        <v>1178</v>
      </c>
      <c r="E35" s="146">
        <v>895.3</v>
      </c>
      <c r="F35" s="146">
        <v>1243.3</v>
      </c>
      <c r="G35" s="146">
        <v>1595.3</v>
      </c>
      <c r="H35" s="497">
        <v>2489.5</v>
      </c>
    </row>
    <row r="36" spans="2:8">
      <c r="B36" s="148"/>
      <c r="C36" s="148"/>
      <c r="D36" s="148"/>
      <c r="E36" s="148"/>
      <c r="F36" s="148"/>
      <c r="G36" s="148"/>
      <c r="H36" s="498"/>
    </row>
    <row r="37" spans="2:8" ht="12.75">
      <c r="B37" s="144" t="s">
        <v>245</v>
      </c>
      <c r="C37" s="149">
        <f t="shared" ref="C37:H37" si="2">SUM(C38:C39)</f>
        <v>914.8</v>
      </c>
      <c r="D37" s="149">
        <f t="shared" si="2"/>
        <v>1147.2</v>
      </c>
      <c r="E37" s="149">
        <f t="shared" si="2"/>
        <v>1119.0999999999999</v>
      </c>
      <c r="F37" s="149">
        <f t="shared" si="2"/>
        <v>1255</v>
      </c>
      <c r="G37" s="149">
        <f t="shared" si="2"/>
        <v>1551.6</v>
      </c>
      <c r="H37" s="499">
        <f t="shared" si="2"/>
        <v>2374.4</v>
      </c>
    </row>
    <row r="38" spans="2:8" ht="12">
      <c r="B38" s="146" t="s">
        <v>246</v>
      </c>
      <c r="C38" s="146">
        <v>17.2</v>
      </c>
      <c r="D38" s="146">
        <v>22.1</v>
      </c>
      <c r="E38" s="146">
        <v>28.9</v>
      </c>
      <c r="F38" s="146">
        <v>11.7</v>
      </c>
      <c r="G38" s="146">
        <v>5.8</v>
      </c>
      <c r="H38" s="496">
        <v>3</v>
      </c>
    </row>
    <row r="39" spans="2:8" ht="12">
      <c r="B39" s="146" t="s">
        <v>230</v>
      </c>
      <c r="C39" s="146">
        <v>897.6</v>
      </c>
      <c r="D39" s="146">
        <v>1125.0999999999999</v>
      </c>
      <c r="E39" s="146">
        <v>1090.2</v>
      </c>
      <c r="F39" s="146">
        <v>1243.3</v>
      </c>
      <c r="G39" s="146">
        <v>1545.8</v>
      </c>
      <c r="H39" s="496">
        <v>2371.4</v>
      </c>
    </row>
    <row r="40" spans="2:8" ht="12">
      <c r="B40" s="146"/>
      <c r="C40" s="146"/>
      <c r="D40" s="146"/>
      <c r="E40" s="146"/>
      <c r="F40" s="146"/>
      <c r="G40" s="146"/>
      <c r="H40" s="496"/>
    </row>
    <row r="41" spans="2:8" ht="12.75">
      <c r="B41" s="150" t="s">
        <v>286</v>
      </c>
      <c r="C41" s="149">
        <f t="shared" ref="C41:H41" si="3">SUM(C42:C43)</f>
        <v>251.13</v>
      </c>
      <c r="D41" s="149">
        <f t="shared" si="3"/>
        <v>302.39999999999998</v>
      </c>
      <c r="E41" s="149">
        <f t="shared" si="3"/>
        <v>209.8</v>
      </c>
      <c r="F41" s="149">
        <f t="shared" si="3"/>
        <v>300.98</v>
      </c>
      <c r="G41" s="149">
        <f t="shared" si="3"/>
        <v>399.9</v>
      </c>
      <c r="H41" s="499">
        <f t="shared" si="3"/>
        <v>1022.9</v>
      </c>
    </row>
    <row r="42" spans="2:8" ht="12">
      <c r="B42" s="146" t="s">
        <v>246</v>
      </c>
      <c r="C42" s="146">
        <v>8.33</v>
      </c>
      <c r="D42" s="146">
        <v>16.899999999999999</v>
      </c>
      <c r="E42" s="146">
        <v>10.1</v>
      </c>
      <c r="F42" s="146">
        <v>4</v>
      </c>
      <c r="G42" s="146">
        <v>25.3</v>
      </c>
      <c r="H42" s="500">
        <v>129.9</v>
      </c>
    </row>
    <row r="43" spans="2:8" ht="12">
      <c r="B43" s="146" t="s">
        <v>230</v>
      </c>
      <c r="C43" s="146">
        <v>242.8</v>
      </c>
      <c r="D43" s="146">
        <v>285.5</v>
      </c>
      <c r="E43" s="146">
        <v>199.7</v>
      </c>
      <c r="F43" s="146">
        <v>296.98</v>
      </c>
      <c r="G43" s="146">
        <v>374.6</v>
      </c>
      <c r="H43" s="500">
        <v>893</v>
      </c>
    </row>
    <row r="44" spans="2:8" ht="12">
      <c r="B44" s="146"/>
      <c r="C44" s="146"/>
      <c r="D44" s="146"/>
      <c r="E44" s="146"/>
      <c r="F44" s="146"/>
      <c r="G44" s="146"/>
      <c r="H44" s="496"/>
    </row>
    <row r="45" spans="2:8" ht="12.75">
      <c r="B45" s="150" t="s">
        <v>287</v>
      </c>
      <c r="C45" s="151">
        <f>IFERROR(C41/C37*100,0)</f>
        <v>27.451902055093999</v>
      </c>
      <c r="D45" s="151">
        <f t="shared" ref="D45:G45" si="4">IFERROR(D41/D37*100,0)</f>
        <v>26.359832635983299</v>
      </c>
      <c r="E45" s="151">
        <f t="shared" si="4"/>
        <v>18.747207577517599</v>
      </c>
      <c r="F45" s="151">
        <f t="shared" si="4"/>
        <v>23.982470119521899</v>
      </c>
      <c r="G45" s="151">
        <f t="shared" si="4"/>
        <v>25.773395204949701</v>
      </c>
      <c r="H45" s="501">
        <f t="shared" ref="H45" si="5">IFERROR(H41/H37*100,0)</f>
        <v>43.080357142857139</v>
      </c>
    </row>
    <row r="46" spans="2:8" ht="12">
      <c r="B46" s="146" t="s">
        <v>246</v>
      </c>
      <c r="C46" s="152">
        <f>IFERROR(C42/C38*100,0)</f>
        <v>48.430232558139501</v>
      </c>
      <c r="D46" s="152">
        <f t="shared" ref="D46:G47" si="6">IFERROR(D42/D38*100,0)</f>
        <v>76.470588235294102</v>
      </c>
      <c r="E46" s="152">
        <f t="shared" si="6"/>
        <v>34.9480968858132</v>
      </c>
      <c r="F46" s="152">
        <f t="shared" si="6"/>
        <v>34.188034188034202</v>
      </c>
      <c r="G46" s="152">
        <f t="shared" si="6"/>
        <v>436.20689655172401</v>
      </c>
      <c r="H46" s="502">
        <f>IFERROR(H42/H38*100,0)</f>
        <v>4330</v>
      </c>
    </row>
    <row r="47" spans="2:8" ht="12">
      <c r="B47" s="146" t="s">
        <v>230</v>
      </c>
      <c r="C47" s="152">
        <f>IFERROR(C43/C39*100,0)</f>
        <v>27.0499108734403</v>
      </c>
      <c r="D47" s="152">
        <f t="shared" si="6"/>
        <v>25.375522175806601</v>
      </c>
      <c r="E47" s="152">
        <f t="shared" si="6"/>
        <v>18.317739864245102</v>
      </c>
      <c r="F47" s="152">
        <f t="shared" si="6"/>
        <v>23.886431271615901</v>
      </c>
      <c r="G47" s="152">
        <f>IFERROR(G43/G39*100,0)</f>
        <v>24.233406650278202</v>
      </c>
      <c r="H47" s="502">
        <f t="shared" ref="H47" si="7">IFERROR(H43/H39*100,0)</f>
        <v>37.657080205785611</v>
      </c>
    </row>
    <row r="48" spans="2:8">
      <c r="C48" s="153"/>
      <c r="D48" s="153"/>
      <c r="E48" s="153"/>
      <c r="F48" s="153"/>
      <c r="G48" s="153"/>
      <c r="H48" s="503"/>
    </row>
    <row r="49" spans="1:8" ht="12.75">
      <c r="B49" s="619" t="s">
        <v>288</v>
      </c>
      <c r="C49" s="619"/>
      <c r="D49" s="619"/>
      <c r="E49" s="619"/>
      <c r="F49" s="619"/>
      <c r="G49" s="619"/>
    </row>
    <row r="50" spans="1:8" ht="41.1" customHeight="1">
      <c r="B50" s="619" t="s">
        <v>289</v>
      </c>
      <c r="C50" s="619"/>
      <c r="D50" s="619"/>
      <c r="E50" s="619"/>
      <c r="F50" s="619"/>
      <c r="G50" s="619"/>
    </row>
    <row r="51" spans="1:8" ht="11.1" customHeight="1">
      <c r="B51" s="619" t="s">
        <v>290</v>
      </c>
      <c r="C51" s="619"/>
      <c r="D51" s="619"/>
      <c r="E51" s="619"/>
      <c r="F51" s="619"/>
      <c r="G51" s="619"/>
    </row>
    <row r="53" spans="1:8" s="1" customFormat="1" ht="30" customHeight="1">
      <c r="A53" s="2"/>
      <c r="B53" s="118" t="s">
        <v>291</v>
      </c>
      <c r="C53" s="2"/>
      <c r="D53" s="2"/>
      <c r="E53" s="2"/>
      <c r="F53" s="2"/>
      <c r="G53" s="2"/>
      <c r="H53" s="87"/>
    </row>
    <row r="54" spans="1:8" ht="15">
      <c r="A54" s="1"/>
      <c r="B54" s="119"/>
      <c r="C54" s="1"/>
      <c r="D54" s="1"/>
      <c r="E54" s="1"/>
      <c r="F54" s="1"/>
      <c r="G54" s="1"/>
      <c r="H54" s="42"/>
    </row>
    <row r="55" spans="1:8" ht="12.75">
      <c r="B55" s="120" t="s">
        <v>128</v>
      </c>
      <c r="C55" s="12">
        <v>2018</v>
      </c>
      <c r="D55" s="12">
        <v>2019</v>
      </c>
      <c r="E55" s="12">
        <v>2020</v>
      </c>
      <c r="F55" s="12">
        <v>2021</v>
      </c>
      <c r="G55" s="12">
        <v>2022</v>
      </c>
      <c r="H55" s="13">
        <v>2023</v>
      </c>
    </row>
    <row r="56" spans="1:8" ht="12.75">
      <c r="A56" s="121"/>
      <c r="B56" s="121"/>
      <c r="C56" s="122"/>
      <c r="D56" s="122"/>
      <c r="E56" s="122"/>
      <c r="F56" s="122"/>
      <c r="G56" s="122"/>
      <c r="H56" s="485"/>
    </row>
    <row r="57" spans="1:8" ht="12.75">
      <c r="B57" s="123" t="s">
        <v>276</v>
      </c>
      <c r="C57" s="124"/>
      <c r="D57" s="124"/>
      <c r="E57" s="124"/>
      <c r="F57" s="124"/>
      <c r="G57" s="124"/>
      <c r="H57" s="486"/>
    </row>
    <row r="58" spans="1:8" ht="12">
      <c r="A58" s="125"/>
      <c r="B58" s="126" t="s">
        <v>130</v>
      </c>
      <c r="C58" s="127">
        <v>515</v>
      </c>
      <c r="D58" s="127">
        <v>766</v>
      </c>
      <c r="E58" s="127">
        <v>362</v>
      </c>
      <c r="F58" s="127">
        <v>362</v>
      </c>
      <c r="G58" s="127">
        <v>4107</v>
      </c>
      <c r="H58" s="487">
        <v>2693</v>
      </c>
    </row>
    <row r="59" spans="1:8" ht="12">
      <c r="A59" s="128"/>
      <c r="B59" s="126" t="s">
        <v>136</v>
      </c>
      <c r="C59" s="127">
        <v>123573</v>
      </c>
      <c r="D59" s="127">
        <v>237570</v>
      </c>
      <c r="E59" s="127">
        <v>102641</v>
      </c>
      <c r="F59" s="127">
        <v>188139</v>
      </c>
      <c r="G59" s="127">
        <v>331265</v>
      </c>
      <c r="H59" s="487">
        <v>249836</v>
      </c>
    </row>
    <row r="60" spans="1:8" ht="12">
      <c r="A60" s="129"/>
      <c r="B60" s="126" t="s">
        <v>137</v>
      </c>
      <c r="C60" s="31">
        <v>77693.8</v>
      </c>
      <c r="D60" s="31">
        <v>146428.6</v>
      </c>
      <c r="E60" s="31">
        <v>63525.8</v>
      </c>
      <c r="F60" s="31">
        <v>115404.3</v>
      </c>
      <c r="G60" s="31">
        <v>216017.4</v>
      </c>
      <c r="H60" s="488">
        <v>179403.1</v>
      </c>
    </row>
    <row r="61" spans="1:8" ht="12">
      <c r="A61" s="128"/>
      <c r="B61" s="30"/>
      <c r="C61" s="130"/>
      <c r="D61" s="130"/>
      <c r="E61" s="130"/>
      <c r="F61" s="130"/>
      <c r="G61" s="130"/>
      <c r="H61" s="489"/>
    </row>
    <row r="62" spans="1:8" ht="12.75">
      <c r="A62" s="29"/>
      <c r="B62" s="131" t="s">
        <v>277</v>
      </c>
      <c r="C62" s="132"/>
      <c r="D62" s="132"/>
      <c r="E62" s="132"/>
      <c r="F62" s="133"/>
      <c r="G62" s="133"/>
      <c r="H62" s="490"/>
    </row>
    <row r="63" spans="1:8" ht="12">
      <c r="A63" s="128"/>
      <c r="B63" s="126" t="s">
        <v>130</v>
      </c>
      <c r="C63" s="127">
        <v>592</v>
      </c>
      <c r="D63" s="127">
        <v>593</v>
      </c>
      <c r="E63" s="127">
        <v>554</v>
      </c>
      <c r="F63" s="127">
        <v>558</v>
      </c>
      <c r="G63" s="127">
        <v>1015</v>
      </c>
      <c r="H63" s="487">
        <v>4728</v>
      </c>
    </row>
    <row r="64" spans="1:8" ht="12">
      <c r="A64" s="128"/>
      <c r="B64" s="126" t="s">
        <v>139</v>
      </c>
      <c r="C64" s="127">
        <v>423953</v>
      </c>
      <c r="D64" s="127">
        <v>413000</v>
      </c>
      <c r="E64" s="127">
        <v>473208</v>
      </c>
      <c r="F64" s="127">
        <v>393405</v>
      </c>
      <c r="G64" s="127">
        <v>177936</v>
      </c>
      <c r="H64" s="487">
        <v>285961</v>
      </c>
    </row>
    <row r="65" spans="1:9" ht="12">
      <c r="A65" s="134"/>
      <c r="B65" s="126" t="s">
        <v>137</v>
      </c>
      <c r="C65" s="31">
        <v>193866.9</v>
      </c>
      <c r="D65" s="31">
        <v>200024.8</v>
      </c>
      <c r="E65" s="31">
        <v>268349.90000000002</v>
      </c>
      <c r="F65" s="31">
        <v>204610.3</v>
      </c>
      <c r="G65" s="31">
        <v>97185.8</v>
      </c>
      <c r="H65" s="488">
        <v>153287.29999999999</v>
      </c>
    </row>
    <row r="66" spans="1:9" ht="12">
      <c r="A66" s="134"/>
      <c r="B66" s="30"/>
      <c r="C66" s="31"/>
      <c r="D66" s="31"/>
      <c r="E66" s="31"/>
      <c r="F66" s="31"/>
      <c r="G66" s="31"/>
      <c r="H66" s="488"/>
    </row>
    <row r="67" spans="1:9" ht="12.75">
      <c r="A67" s="125"/>
      <c r="B67" s="123" t="s">
        <v>278</v>
      </c>
      <c r="C67" s="124"/>
      <c r="D67" s="124"/>
      <c r="E67" s="124"/>
      <c r="F67" s="124"/>
      <c r="G67" s="124"/>
      <c r="H67" s="486"/>
    </row>
    <row r="68" spans="1:9" ht="12">
      <c r="A68" s="135"/>
      <c r="B68" s="126" t="s">
        <v>130</v>
      </c>
      <c r="C68" s="130">
        <v>4063</v>
      </c>
      <c r="D68" s="130">
        <v>4160</v>
      </c>
      <c r="E68" s="130">
        <v>3968</v>
      </c>
      <c r="F68" s="130">
        <v>3772</v>
      </c>
      <c r="G68" s="130">
        <v>7819</v>
      </c>
      <c r="H68" s="489">
        <v>5721</v>
      </c>
    </row>
    <row r="69" spans="1:9" ht="12">
      <c r="A69" s="135"/>
      <c r="B69" s="126" t="s">
        <v>136</v>
      </c>
      <c r="C69" s="130">
        <v>958399</v>
      </c>
      <c r="D69" s="130">
        <v>939008</v>
      </c>
      <c r="E69" s="130">
        <v>624156</v>
      </c>
      <c r="F69" s="130">
        <v>493533</v>
      </c>
      <c r="G69" s="130">
        <v>803958</v>
      </c>
      <c r="H69" s="489">
        <v>896399</v>
      </c>
    </row>
    <row r="70" spans="1:9" s="117" customFormat="1" ht="12">
      <c r="A70" s="136"/>
      <c r="B70" s="137" t="s">
        <v>279</v>
      </c>
      <c r="C70" s="154"/>
      <c r="D70" s="154"/>
      <c r="E70" s="154"/>
      <c r="F70" s="154"/>
      <c r="G70" s="155"/>
      <c r="H70" s="491">
        <v>324014</v>
      </c>
    </row>
    <row r="71" spans="1:9" s="117" customFormat="1" ht="12">
      <c r="A71" s="136"/>
      <c r="B71" s="137" t="s">
        <v>280</v>
      </c>
      <c r="C71" s="154"/>
      <c r="D71" s="154"/>
      <c r="E71" s="154"/>
      <c r="F71" s="154"/>
      <c r="G71" s="155"/>
      <c r="H71" s="491">
        <v>572385</v>
      </c>
    </row>
    <row r="72" spans="1:9" ht="12">
      <c r="A72" s="29"/>
      <c r="B72" s="126" t="s">
        <v>137</v>
      </c>
      <c r="C72" s="31">
        <v>516566.9</v>
      </c>
      <c r="D72" s="31">
        <v>499094.7</v>
      </c>
      <c r="E72" s="31">
        <v>309697.5</v>
      </c>
      <c r="F72" s="31">
        <v>245428.7</v>
      </c>
      <c r="G72" s="31">
        <v>435035.7</v>
      </c>
      <c r="H72" s="488">
        <v>490235.3</v>
      </c>
    </row>
    <row r="73" spans="1:9" ht="12">
      <c r="A73" s="29"/>
      <c r="B73" s="126"/>
      <c r="C73" s="31"/>
      <c r="D73" s="31"/>
      <c r="E73" s="31"/>
      <c r="F73" s="31"/>
      <c r="G73" s="31"/>
      <c r="H73" s="488"/>
    </row>
    <row r="74" spans="1:9" ht="12.75">
      <c r="A74" s="29"/>
      <c r="B74" s="123" t="s">
        <v>281</v>
      </c>
      <c r="C74" s="139">
        <v>469.2</v>
      </c>
      <c r="D74" s="139">
        <v>482.4</v>
      </c>
      <c r="E74" s="139">
        <v>346</v>
      </c>
      <c r="F74" s="140">
        <v>235.5</v>
      </c>
      <c r="G74" s="140">
        <v>422.3</v>
      </c>
      <c r="H74" s="492">
        <v>482.3</v>
      </c>
    </row>
    <row r="75" spans="1:9" ht="12">
      <c r="A75" s="29"/>
      <c r="B75" s="126"/>
      <c r="C75" s="31"/>
      <c r="D75" s="31"/>
      <c r="E75" s="31"/>
      <c r="F75" s="31"/>
      <c r="G75" s="31"/>
      <c r="H75" s="488"/>
    </row>
    <row r="76" spans="1:9" ht="12.75">
      <c r="B76" s="123" t="s">
        <v>282</v>
      </c>
      <c r="C76" s="139">
        <v>75.900000000000006</v>
      </c>
      <c r="D76" s="139">
        <v>77.900000000000006</v>
      </c>
      <c r="E76" s="139">
        <v>84</v>
      </c>
      <c r="F76" s="140">
        <v>72.8</v>
      </c>
      <c r="G76" s="140">
        <v>87.6</v>
      </c>
      <c r="H76" s="492">
        <v>41.3</v>
      </c>
    </row>
    <row r="77" spans="1:9" ht="12.75">
      <c r="B77" s="141"/>
      <c r="C77" s="142"/>
      <c r="D77" s="142"/>
      <c r="E77" s="142"/>
      <c r="F77" s="27"/>
      <c r="G77" s="27"/>
      <c r="H77" s="28"/>
      <c r="I77" s="3"/>
    </row>
    <row r="79" spans="1:9" ht="25.5">
      <c r="B79" s="143" t="s">
        <v>283</v>
      </c>
      <c r="C79" s="12">
        <v>2018</v>
      </c>
      <c r="D79" s="12">
        <v>2019</v>
      </c>
      <c r="E79" s="12">
        <v>2020</v>
      </c>
      <c r="F79" s="12">
        <v>2021</v>
      </c>
      <c r="G79" s="12">
        <v>2022</v>
      </c>
      <c r="H79" s="13">
        <v>2023</v>
      </c>
    </row>
    <row r="80" spans="1:9">
      <c r="B80" s="3"/>
    </row>
    <row r="81" spans="2:8" ht="12.75">
      <c r="B81" s="144" t="s">
        <v>292</v>
      </c>
      <c r="C81" s="156">
        <v>793.7</v>
      </c>
      <c r="D81" s="156">
        <v>771.9</v>
      </c>
      <c r="E81" s="156">
        <v>224</v>
      </c>
      <c r="F81" s="156">
        <v>353.5</v>
      </c>
      <c r="G81" s="156">
        <v>498.9</v>
      </c>
      <c r="H81" s="504">
        <v>586.79999999999995</v>
      </c>
    </row>
    <row r="82" spans="2:8" ht="12.75">
      <c r="B82" s="157"/>
      <c r="C82" s="147"/>
      <c r="D82" s="147"/>
      <c r="E82" s="147"/>
      <c r="F82" s="147"/>
      <c r="G82" s="147"/>
      <c r="H82" s="495"/>
    </row>
    <row r="83" spans="2:8" ht="12.75">
      <c r="B83" s="144" t="s">
        <v>293</v>
      </c>
      <c r="C83" s="156">
        <v>697.6</v>
      </c>
      <c r="D83" s="156">
        <v>636.6</v>
      </c>
      <c r="E83" s="156">
        <v>224</v>
      </c>
      <c r="F83" s="156">
        <v>316.5</v>
      </c>
      <c r="G83" s="156">
        <v>484.7</v>
      </c>
      <c r="H83" s="504">
        <v>562.20000000000005</v>
      </c>
    </row>
    <row r="84" spans="2:8">
      <c r="B84" s="148"/>
      <c r="C84" s="148"/>
      <c r="D84" s="148"/>
      <c r="E84" s="148"/>
      <c r="F84" s="148"/>
      <c r="G84" s="148"/>
      <c r="H84" s="498"/>
    </row>
    <row r="85" spans="2:8" ht="12.75">
      <c r="B85" s="144" t="s">
        <v>245</v>
      </c>
      <c r="C85" s="158">
        <v>719</v>
      </c>
      <c r="D85" s="158">
        <v>630</v>
      </c>
      <c r="E85" s="158">
        <v>487.3</v>
      </c>
      <c r="F85" s="158">
        <v>340.9</v>
      </c>
      <c r="G85" s="158">
        <v>386.4</v>
      </c>
      <c r="H85" s="505">
        <v>479.9</v>
      </c>
    </row>
    <row r="86" spans="2:8" ht="12">
      <c r="B86" s="146"/>
      <c r="C86" s="146"/>
      <c r="D86" s="146"/>
      <c r="E86" s="146"/>
      <c r="F86" s="146"/>
      <c r="G86" s="146"/>
      <c r="H86" s="496"/>
    </row>
    <row r="87" spans="2:8" ht="12.75">
      <c r="B87" s="150" t="s">
        <v>286</v>
      </c>
      <c r="C87" s="158">
        <v>429.6</v>
      </c>
      <c r="D87" s="158">
        <v>359</v>
      </c>
      <c r="E87" s="158">
        <v>143.9</v>
      </c>
      <c r="F87" s="158">
        <v>55</v>
      </c>
      <c r="G87" s="158">
        <v>116.8</v>
      </c>
      <c r="H87" s="505">
        <v>208.1</v>
      </c>
    </row>
    <row r="88" spans="2:8" ht="12">
      <c r="B88" s="146"/>
      <c r="C88" s="146"/>
      <c r="D88" s="146"/>
      <c r="E88" s="146"/>
      <c r="F88" s="146"/>
      <c r="G88" s="146"/>
      <c r="H88" s="496"/>
    </row>
    <row r="89" spans="2:8" ht="12.75">
      <c r="B89" s="150" t="s">
        <v>287</v>
      </c>
      <c r="C89" s="158">
        <f>IFERROR(C87/C85*100,0)</f>
        <v>59.749652294854002</v>
      </c>
      <c r="D89" s="158">
        <f t="shared" ref="D89:H89" si="8">IFERROR(D87/D85*100,0)</f>
        <v>56.984126984127002</v>
      </c>
      <c r="E89" s="158">
        <f t="shared" si="8"/>
        <v>29.530063615842401</v>
      </c>
      <c r="F89" s="158">
        <f t="shared" si="8"/>
        <v>16.133763567028499</v>
      </c>
      <c r="G89" s="158">
        <f t="shared" si="8"/>
        <v>30.227743271221499</v>
      </c>
      <c r="H89" s="505">
        <f t="shared" si="8"/>
        <v>43.363200666805596</v>
      </c>
    </row>
    <row r="90" spans="2:8" ht="12">
      <c r="B90" s="159"/>
      <c r="C90" s="159"/>
      <c r="D90" s="159"/>
      <c r="E90" s="159"/>
      <c r="F90" s="159"/>
      <c r="G90" s="159"/>
      <c r="H90" s="506"/>
    </row>
    <row r="91" spans="2:8" ht="12.75">
      <c r="B91" s="619" t="s">
        <v>294</v>
      </c>
      <c r="C91" s="619"/>
      <c r="D91" s="619"/>
      <c r="E91" s="619"/>
      <c r="F91" s="619"/>
      <c r="G91" s="619"/>
    </row>
    <row r="92" spans="2:8" ht="41.25" customHeight="1">
      <c r="B92" s="619" t="s">
        <v>289</v>
      </c>
      <c r="C92" s="619"/>
      <c r="D92" s="619"/>
      <c r="E92" s="619"/>
      <c r="F92" s="619"/>
      <c r="G92" s="619"/>
    </row>
    <row r="93" spans="2:8" ht="14.25">
      <c r="B93" s="245" t="s">
        <v>145</v>
      </c>
      <c r="H93" s="507" t="s">
        <v>295</v>
      </c>
    </row>
  </sheetData>
  <mergeCells count="5">
    <mergeCell ref="B49:G49"/>
    <mergeCell ref="B50:G50"/>
    <mergeCell ref="B91:G91"/>
    <mergeCell ref="B92:G92"/>
    <mergeCell ref="B51:G51"/>
  </mergeCells>
  <printOptions horizontalCentere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BBE3B-8473-4CAF-86FF-4F55316F88DE}">
  <sheetPr>
    <tabColor rgb="FFFF0000"/>
    <pageSetUpPr fitToPage="1"/>
  </sheetPr>
  <dimension ref="A1:M79"/>
  <sheetViews>
    <sheetView showGridLines="0" view="pageBreakPreview" zoomScale="158" zoomScaleNormal="156" workbookViewId="0">
      <pane xSplit="2" ySplit="4" topLeftCell="C5" activePane="bottomRight" state="frozen"/>
      <selection pane="topRight" activeCell="E8" sqref="E8"/>
      <selection pane="bottomLeft" activeCell="E8" sqref="E8"/>
      <selection pane="bottomRight" activeCell="H37" sqref="H37"/>
    </sheetView>
  </sheetViews>
  <sheetFormatPr defaultColWidth="9.140625" defaultRowHeight="11.25"/>
  <cols>
    <col min="1" max="1" width="4.85546875" style="2" customWidth="1"/>
    <col min="2" max="2" width="47.7109375" style="3" customWidth="1"/>
    <col min="3" max="6" width="13.85546875" style="3" customWidth="1"/>
    <col min="7" max="7" width="13.85546875" style="4" customWidth="1"/>
    <col min="8" max="8" width="37.140625" style="3" customWidth="1"/>
    <col min="9" max="9" width="14.140625" style="3" customWidth="1"/>
    <col min="10" max="11" width="13.85546875" style="3" customWidth="1"/>
    <col min="12" max="12" width="15.140625" style="3" customWidth="1"/>
    <col min="13" max="13" width="14" style="3" customWidth="1"/>
    <col min="14" max="16384" width="9.140625" style="2"/>
  </cols>
  <sheetData>
    <row r="1" spans="2:7" s="1" customFormat="1" ht="24.95" customHeight="1">
      <c r="B1" s="620" t="s">
        <v>296</v>
      </c>
      <c r="C1" s="621"/>
      <c r="D1" s="621"/>
      <c r="E1" s="6"/>
      <c r="F1" s="7"/>
      <c r="G1" s="8"/>
    </row>
    <row r="2" spans="2:7" ht="5.0999999999999996" customHeight="1">
      <c r="B2" s="9"/>
      <c r="C2" s="9"/>
      <c r="D2" s="9"/>
      <c r="E2" s="9"/>
      <c r="F2" s="9"/>
      <c r="G2" s="10"/>
    </row>
    <row r="3" spans="2:7" ht="14.1" customHeight="1">
      <c r="B3" s="11" t="s">
        <v>297</v>
      </c>
      <c r="C3" s="12">
        <v>2019</v>
      </c>
      <c r="D3" s="12">
        <v>2020</v>
      </c>
      <c r="E3" s="12">
        <v>2021</v>
      </c>
      <c r="F3" s="12">
        <v>2022</v>
      </c>
      <c r="G3" s="13">
        <v>2023</v>
      </c>
    </row>
    <row r="4" spans="2:7" ht="5.0999999999999996" customHeight="1">
      <c r="B4" s="7"/>
      <c r="C4" s="7"/>
      <c r="D4" s="7"/>
      <c r="E4" s="7"/>
      <c r="F4" s="7"/>
      <c r="G4" s="8"/>
    </row>
    <row r="5" spans="2:7" ht="14.25" customHeight="1">
      <c r="B5" s="14" t="s">
        <v>298</v>
      </c>
      <c r="C5" s="15">
        <f>C6+C7</f>
        <v>1314733.5</v>
      </c>
      <c r="D5" s="15">
        <f>D6+D7</f>
        <v>1420877.8</v>
      </c>
      <c r="E5" s="15">
        <f>E6+E7</f>
        <v>1530368.7</v>
      </c>
      <c r="F5" s="15">
        <f>F6+F7</f>
        <v>1540238.9000000001</v>
      </c>
      <c r="G5" s="16">
        <f>G6+G7</f>
        <v>1698760.2</v>
      </c>
    </row>
    <row r="6" spans="2:7" ht="13.5" customHeight="1">
      <c r="B6" s="17" t="s">
        <v>299</v>
      </c>
      <c r="C6" s="18">
        <v>1270199.2</v>
      </c>
      <c r="D6" s="18">
        <v>1371838.7</v>
      </c>
      <c r="E6" s="19">
        <v>1476492.5</v>
      </c>
      <c r="F6" s="19">
        <v>1485517.3</v>
      </c>
      <c r="G6" s="20">
        <v>1631003.3</v>
      </c>
    </row>
    <row r="7" spans="2:7" ht="13.5" customHeight="1">
      <c r="B7" s="17" t="s">
        <v>300</v>
      </c>
      <c r="C7" s="18">
        <v>44534.3</v>
      </c>
      <c r="D7" s="18">
        <v>49039.1</v>
      </c>
      <c r="E7" s="18">
        <v>53876.2</v>
      </c>
      <c r="F7" s="18">
        <v>54721.599999999999</v>
      </c>
      <c r="G7" s="21">
        <v>67756.899999999994</v>
      </c>
    </row>
    <row r="8" spans="2:7" ht="12.75" customHeight="1">
      <c r="B8" s="14" t="s">
        <v>301</v>
      </c>
      <c r="C8" s="15">
        <f>C9+C10</f>
        <v>1208101.8999999999</v>
      </c>
      <c r="D8" s="15">
        <f>D9+D10</f>
        <v>1250408</v>
      </c>
      <c r="E8" s="15">
        <f>E9+E10</f>
        <v>2193964.2000000002</v>
      </c>
      <c r="F8" s="15">
        <f>F9+F10</f>
        <v>2097601.2000000002</v>
      </c>
      <c r="G8" s="16">
        <f>G9+G10</f>
        <v>2118150.9</v>
      </c>
    </row>
    <row r="9" spans="2:7" ht="13.5" customHeight="1">
      <c r="B9" s="17" t="s">
        <v>299</v>
      </c>
      <c r="C9" s="18">
        <v>1197709.3999999999</v>
      </c>
      <c r="D9" s="18">
        <v>1240039.8999999999</v>
      </c>
      <c r="E9" s="19">
        <v>2172926.7000000002</v>
      </c>
      <c r="F9" s="19">
        <v>2084810</v>
      </c>
      <c r="G9" s="20">
        <v>2101667.7999999998</v>
      </c>
    </row>
    <row r="10" spans="2:7" ht="13.5" customHeight="1">
      <c r="B10" s="17" t="s">
        <v>300</v>
      </c>
      <c r="C10" s="18">
        <v>10392.5</v>
      </c>
      <c r="D10" s="18">
        <v>10368.1</v>
      </c>
      <c r="E10" s="18">
        <v>21037.5</v>
      </c>
      <c r="F10" s="18">
        <v>12791.2</v>
      </c>
      <c r="G10" s="21">
        <v>16483.099999999999</v>
      </c>
    </row>
    <row r="11" spans="2:7" ht="13.35" customHeight="1">
      <c r="B11" s="14" t="s">
        <v>302</v>
      </c>
      <c r="C11" s="15">
        <f>C12+C13</f>
        <v>106631.60000000005</v>
      </c>
      <c r="D11" s="15">
        <f>D12+D13</f>
        <v>170469.80000000005</v>
      </c>
      <c r="E11" s="15">
        <f>E12+E13</f>
        <v>-663595.50000000023</v>
      </c>
      <c r="F11" s="15">
        <f>F12+F13</f>
        <v>-557362.29999999993</v>
      </c>
      <c r="G11" s="16">
        <f>G12+G13</f>
        <v>-419390.69999999978</v>
      </c>
    </row>
    <row r="12" spans="2:7" ht="15.75" customHeight="1">
      <c r="B12" s="17" t="s">
        <v>299</v>
      </c>
      <c r="C12" s="22">
        <f>C6-C9</f>
        <v>72489.800000000047</v>
      </c>
      <c r="D12" s="22">
        <f>D6-D9</f>
        <v>131798.80000000005</v>
      </c>
      <c r="E12" s="23">
        <f>E6-E9</f>
        <v>-696434.20000000019</v>
      </c>
      <c r="F12" s="23">
        <f>F6-F9</f>
        <v>-599292.69999999995</v>
      </c>
      <c r="G12" s="24">
        <f>G6-G9</f>
        <v>-470664.49999999977</v>
      </c>
    </row>
    <row r="13" spans="2:7" ht="12.75" customHeight="1">
      <c r="B13" s="17" t="s">
        <v>300</v>
      </c>
      <c r="C13" s="22">
        <v>34141.800000000003</v>
      </c>
      <c r="D13" s="22">
        <v>38671</v>
      </c>
      <c r="E13" s="22">
        <f>E7-E10</f>
        <v>32838.699999999997</v>
      </c>
      <c r="F13" s="22">
        <f>F7-F10</f>
        <v>41930.399999999994</v>
      </c>
      <c r="G13" s="25">
        <f>G7-G10</f>
        <v>51273.799999999996</v>
      </c>
    </row>
    <row r="14" spans="2:7" ht="13.35" customHeight="1">
      <c r="B14" s="14" t="s">
        <v>303</v>
      </c>
      <c r="C14" s="15">
        <f>C15+C16</f>
        <v>1245653.0999999999</v>
      </c>
      <c r="D14" s="15">
        <f>D15+D16</f>
        <v>1340404.3</v>
      </c>
      <c r="E14" s="15">
        <f>E15+E16</f>
        <v>1444563.3</v>
      </c>
      <c r="F14" s="15">
        <f>F15+F16</f>
        <v>1483919.1</v>
      </c>
      <c r="G14" s="16">
        <f>G15+G16</f>
        <v>1644853.6</v>
      </c>
    </row>
    <row r="15" spans="2:7" ht="12" customHeight="1">
      <c r="B15" s="17" t="s">
        <v>299</v>
      </c>
      <c r="C15" s="22">
        <v>1206568.2</v>
      </c>
      <c r="D15" s="22">
        <v>1296615.8</v>
      </c>
      <c r="E15" s="23">
        <v>1396620.8</v>
      </c>
      <c r="F15" s="23">
        <v>1433931.6</v>
      </c>
      <c r="G15" s="24">
        <v>1585546.6</v>
      </c>
    </row>
    <row r="16" spans="2:7" ht="13.35" customHeight="1">
      <c r="B16" s="17" t="s">
        <v>300</v>
      </c>
      <c r="C16" s="22">
        <v>39084.9</v>
      </c>
      <c r="D16" s="22">
        <v>43788.5</v>
      </c>
      <c r="E16" s="22">
        <v>47942.5</v>
      </c>
      <c r="F16" s="22">
        <v>49987.5</v>
      </c>
      <c r="G16" s="25">
        <v>59307</v>
      </c>
    </row>
    <row r="17" spans="1:13" ht="13.35" customHeight="1">
      <c r="B17" s="14" t="s">
        <v>304</v>
      </c>
      <c r="C17" s="15">
        <f>C19+C18</f>
        <v>122374</v>
      </c>
      <c r="D17" s="15">
        <f>D19+D18</f>
        <v>124020.8</v>
      </c>
      <c r="E17" s="15">
        <f>E19+E18</f>
        <v>293489</v>
      </c>
      <c r="F17" s="15">
        <f>F19+F18</f>
        <v>158750.20000000001</v>
      </c>
      <c r="G17" s="16">
        <f>G19+G18</f>
        <v>167565.30000000002</v>
      </c>
    </row>
    <row r="18" spans="1:13" ht="12" customHeight="1">
      <c r="B18" s="17" t="s">
        <v>299</v>
      </c>
      <c r="C18" s="22">
        <v>120985</v>
      </c>
      <c r="D18" s="22">
        <v>122771.1</v>
      </c>
      <c r="E18" s="23">
        <v>291078.90000000002</v>
      </c>
      <c r="F18" s="23">
        <v>156513.1</v>
      </c>
      <c r="G18" s="24">
        <v>166497.70000000001</v>
      </c>
    </row>
    <row r="19" spans="1:13" ht="13.35" customHeight="1">
      <c r="B19" s="17" t="s">
        <v>300</v>
      </c>
      <c r="C19" s="22">
        <v>1389</v>
      </c>
      <c r="D19" s="22">
        <v>1249.7</v>
      </c>
      <c r="E19" s="22">
        <v>2410.1</v>
      </c>
      <c r="F19" s="22">
        <v>2237.1</v>
      </c>
      <c r="G19" s="25">
        <v>1067.5999999999999</v>
      </c>
    </row>
    <row r="20" spans="1:13" ht="13.35" customHeight="1">
      <c r="B20" s="14" t="s">
        <v>305</v>
      </c>
      <c r="C20" s="15">
        <f>C22+C21</f>
        <v>132305.9</v>
      </c>
      <c r="D20" s="15">
        <f>D22+D21</f>
        <v>142311.59999999998</v>
      </c>
      <c r="E20" s="15">
        <f>E22+E21</f>
        <v>154661</v>
      </c>
      <c r="F20" s="15">
        <f>F22+F21</f>
        <v>166535.79999999999</v>
      </c>
      <c r="G20" s="16">
        <f>G22+G21</f>
        <v>185054.8</v>
      </c>
    </row>
    <row r="21" spans="1:13" ht="12" customHeight="1">
      <c r="B21" s="17" t="s">
        <v>299</v>
      </c>
      <c r="C21" s="22">
        <v>126559.4</v>
      </c>
      <c r="D21" s="22">
        <v>138478.29999999999</v>
      </c>
      <c r="E21" s="23">
        <v>149758.9</v>
      </c>
      <c r="F21" s="23">
        <v>160645.29999999999</v>
      </c>
      <c r="G21" s="24">
        <v>177201.8</v>
      </c>
    </row>
    <row r="22" spans="1:13" ht="13.35" customHeight="1">
      <c r="B22" s="17" t="s">
        <v>300</v>
      </c>
      <c r="C22" s="22">
        <v>5746.5</v>
      </c>
      <c r="D22" s="22">
        <v>3833.3</v>
      </c>
      <c r="E22" s="22">
        <v>4902.1000000000004</v>
      </c>
      <c r="F22" s="22">
        <v>5890.5</v>
      </c>
      <c r="G22" s="25">
        <v>7853</v>
      </c>
    </row>
    <row r="23" spans="1:13" ht="13.35" customHeight="1">
      <c r="B23" s="14" t="s">
        <v>306</v>
      </c>
      <c r="C23" s="15">
        <f>C25+C24</f>
        <v>96661.4</v>
      </c>
      <c r="D23" s="15">
        <f>D25+D24</f>
        <v>62959.200000000004</v>
      </c>
      <c r="E23" s="15">
        <f>E25+E24</f>
        <v>-18709.7</v>
      </c>
      <c r="F23" s="15">
        <f>F25+F24</f>
        <v>75843.3</v>
      </c>
      <c r="G23" s="16">
        <f>G25+G24</f>
        <v>113250.3</v>
      </c>
    </row>
    <row r="24" spans="1:13" ht="12" customHeight="1">
      <c r="B24" s="17" t="s">
        <v>299</v>
      </c>
      <c r="C24" s="22">
        <v>94496.7</v>
      </c>
      <c r="D24" s="22">
        <v>59652.3</v>
      </c>
      <c r="E24" s="23">
        <v>-22735.4</v>
      </c>
      <c r="F24" s="23">
        <v>71405.3</v>
      </c>
      <c r="G24" s="24">
        <v>104569.7</v>
      </c>
    </row>
    <row r="25" spans="1:13" ht="13.35" customHeight="1">
      <c r="B25" s="17" t="s">
        <v>300</v>
      </c>
      <c r="C25" s="22">
        <v>2164.6999999999998</v>
      </c>
      <c r="D25" s="22">
        <v>3306.9</v>
      </c>
      <c r="E25" s="22">
        <v>4025.7</v>
      </c>
      <c r="F25" s="22">
        <v>4438</v>
      </c>
      <c r="G25" s="25">
        <v>8680.6</v>
      </c>
    </row>
    <row r="26" spans="1:13" ht="5.0999999999999996" customHeight="1">
      <c r="B26" s="26"/>
      <c r="C26" s="27"/>
      <c r="D26" s="27"/>
      <c r="E26" s="27"/>
      <c r="F26" s="27"/>
      <c r="G26" s="28"/>
    </row>
    <row r="27" spans="1:13" ht="12">
      <c r="B27" s="14" t="s">
        <v>307</v>
      </c>
      <c r="C27" s="15">
        <v>2226194</v>
      </c>
      <c r="D27" s="15">
        <v>2267236</v>
      </c>
      <c r="E27" s="15">
        <v>2302561</v>
      </c>
      <c r="F27" s="15">
        <v>2342302</v>
      </c>
      <c r="G27" s="16">
        <v>2416430</v>
      </c>
    </row>
    <row r="28" spans="1:13" ht="12">
      <c r="A28" s="29"/>
      <c r="B28" s="30" t="s">
        <v>151</v>
      </c>
      <c r="C28" s="31"/>
      <c r="D28" s="31"/>
      <c r="E28" s="31"/>
      <c r="F28" s="32"/>
      <c r="G28" s="33">
        <v>1032259</v>
      </c>
      <c r="H28" s="2"/>
      <c r="I28" s="2"/>
      <c r="J28" s="2"/>
      <c r="K28" s="2"/>
      <c r="L28" s="2"/>
      <c r="M28" s="2"/>
    </row>
    <row r="29" spans="1:13" ht="12">
      <c r="A29" s="34"/>
      <c r="B29" s="30" t="s">
        <v>152</v>
      </c>
      <c r="C29" s="31"/>
      <c r="D29" s="31"/>
      <c r="E29" s="31"/>
      <c r="F29" s="32"/>
      <c r="G29" s="33">
        <v>1384171</v>
      </c>
      <c r="H29" s="2"/>
      <c r="I29" s="2"/>
      <c r="J29" s="2"/>
      <c r="K29" s="2"/>
      <c r="L29" s="2"/>
      <c r="M29" s="2"/>
    </row>
    <row r="30" spans="1:13" ht="12">
      <c r="B30" s="35"/>
      <c r="C30" s="36"/>
      <c r="D30" s="36"/>
      <c r="E30" s="37"/>
      <c r="F30" s="37"/>
      <c r="G30" s="38"/>
    </row>
    <row r="31" spans="1:13" ht="12">
      <c r="B31" s="35"/>
      <c r="C31" s="36"/>
      <c r="D31" s="36"/>
      <c r="E31" s="37"/>
      <c r="F31" s="37"/>
      <c r="G31" s="38"/>
    </row>
    <row r="32" spans="1:13" ht="13.35" customHeight="1">
      <c r="B32" s="39"/>
      <c r="C32" s="40"/>
      <c r="D32" s="40"/>
      <c r="E32" s="40"/>
      <c r="F32" s="40"/>
      <c r="G32" s="41"/>
      <c r="H32" s="2"/>
      <c r="I32" s="2"/>
      <c r="J32" s="2"/>
      <c r="K32" s="2"/>
      <c r="L32" s="2"/>
      <c r="M32" s="2"/>
    </row>
    <row r="33" spans="2:13" ht="24.95" customHeight="1">
      <c r="B33" s="620" t="s">
        <v>308</v>
      </c>
      <c r="C33" s="621"/>
      <c r="D33" s="621"/>
      <c r="E33" s="6"/>
      <c r="F33" s="1"/>
      <c r="G33" s="42"/>
      <c r="H33" s="2"/>
      <c r="I33" s="2"/>
      <c r="J33" s="2"/>
      <c r="K33" s="2"/>
      <c r="L33" s="2"/>
      <c r="M33" s="2"/>
    </row>
    <row r="34" spans="2:13" ht="5.0999999999999996" customHeight="1">
      <c r="B34" s="43"/>
      <c r="C34" s="43"/>
      <c r="D34" s="43"/>
      <c r="E34" s="43"/>
      <c r="F34" s="44"/>
      <c r="G34" s="45"/>
      <c r="H34" s="2"/>
      <c r="I34" s="2"/>
      <c r="J34" s="2"/>
      <c r="K34" s="2"/>
      <c r="L34" s="2"/>
      <c r="M34" s="2"/>
    </row>
    <row r="35" spans="2:13" ht="13.35" customHeight="1">
      <c r="B35" s="11" t="s">
        <v>297</v>
      </c>
      <c r="C35" s="12">
        <v>2019</v>
      </c>
      <c r="D35" s="12">
        <v>2020</v>
      </c>
      <c r="E35" s="12">
        <v>2021</v>
      </c>
      <c r="F35" s="12">
        <v>2022</v>
      </c>
      <c r="G35" s="13">
        <v>2023</v>
      </c>
      <c r="H35" s="2"/>
      <c r="I35" s="2"/>
      <c r="J35" s="2"/>
      <c r="K35" s="2"/>
      <c r="L35" s="2"/>
      <c r="M35" s="2"/>
    </row>
    <row r="36" spans="2:13" ht="5.0999999999999996" customHeight="1">
      <c r="B36" s="7"/>
      <c r="C36" s="7"/>
      <c r="D36" s="7"/>
      <c r="E36" s="46"/>
      <c r="F36" s="7"/>
      <c r="G36" s="8"/>
      <c r="H36" s="2"/>
      <c r="I36" s="2"/>
      <c r="J36" s="2"/>
      <c r="K36" s="2"/>
      <c r="L36" s="2"/>
      <c r="M36" s="2"/>
    </row>
    <row r="37" spans="2:13" ht="12.75" customHeight="1">
      <c r="B37" s="14" t="s">
        <v>309</v>
      </c>
      <c r="C37" s="47">
        <f>C38+C39</f>
        <v>98439.1</v>
      </c>
      <c r="D37" s="47">
        <f>D38+D39</f>
        <v>110189.6</v>
      </c>
      <c r="E37" s="47">
        <f>E38+E39</f>
        <v>119458.79999999999</v>
      </c>
      <c r="F37" s="47">
        <f>F38+F39</f>
        <v>133180.9</v>
      </c>
      <c r="G37" s="48">
        <f>G38+G39</f>
        <v>145905.5</v>
      </c>
      <c r="H37" s="2"/>
      <c r="I37" s="2"/>
      <c r="J37" s="2"/>
      <c r="K37" s="2"/>
      <c r="L37" s="2"/>
      <c r="M37" s="2"/>
    </row>
    <row r="38" spans="2:13" ht="12" customHeight="1">
      <c r="B38" s="49" t="s">
        <v>310</v>
      </c>
      <c r="C38" s="23">
        <v>25331.8</v>
      </c>
      <c r="D38" s="23">
        <v>29033.4</v>
      </c>
      <c r="E38" s="23">
        <v>33424.400000000001</v>
      </c>
      <c r="F38" s="23">
        <v>38166.6</v>
      </c>
      <c r="G38" s="24">
        <v>43384.7</v>
      </c>
      <c r="H38" s="2"/>
      <c r="I38" s="2"/>
      <c r="J38" s="2"/>
      <c r="K38" s="2"/>
      <c r="L38" s="2"/>
      <c r="M38" s="2"/>
    </row>
    <row r="39" spans="2:13" ht="13.35" customHeight="1">
      <c r="B39" s="49" t="s">
        <v>311</v>
      </c>
      <c r="C39" s="23">
        <v>73107.3</v>
      </c>
      <c r="D39" s="23">
        <v>81156.2</v>
      </c>
      <c r="E39" s="23">
        <v>86034.4</v>
      </c>
      <c r="F39" s="23">
        <v>95014.3</v>
      </c>
      <c r="G39" s="24">
        <v>102520.8</v>
      </c>
      <c r="H39" s="2"/>
      <c r="I39" s="2"/>
      <c r="J39" s="2"/>
      <c r="K39" s="2"/>
      <c r="L39" s="2"/>
      <c r="M39" s="2"/>
    </row>
    <row r="40" spans="2:13" ht="13.35" customHeight="1">
      <c r="B40" s="14" t="s">
        <v>312</v>
      </c>
      <c r="C40" s="47">
        <f>C41+C42</f>
        <v>60352</v>
      </c>
      <c r="D40" s="47">
        <f>D41+D42</f>
        <v>69031.5</v>
      </c>
      <c r="E40" s="47">
        <f>E41+E42</f>
        <v>74002.600000000006</v>
      </c>
      <c r="F40" s="47">
        <f>F41+F42</f>
        <v>79950.8</v>
      </c>
      <c r="G40" s="48">
        <f>G41+G42</f>
        <v>87719.5</v>
      </c>
      <c r="H40" s="2"/>
      <c r="I40" s="2"/>
      <c r="J40" s="2"/>
      <c r="K40" s="2"/>
      <c r="L40" s="2"/>
      <c r="M40" s="2"/>
    </row>
    <row r="41" spans="2:13" ht="12" customHeight="1">
      <c r="B41" s="49" t="s">
        <v>310</v>
      </c>
      <c r="C41" s="23">
        <v>18848.5</v>
      </c>
      <c r="D41" s="23">
        <v>21713.1</v>
      </c>
      <c r="E41" s="23">
        <v>25013.3</v>
      </c>
      <c r="F41" s="23">
        <v>28617.7</v>
      </c>
      <c r="G41" s="24">
        <v>32442.3</v>
      </c>
      <c r="H41" s="2"/>
      <c r="I41" s="2"/>
      <c r="J41" s="2"/>
      <c r="K41" s="2"/>
      <c r="L41" s="2"/>
      <c r="M41" s="2"/>
    </row>
    <row r="42" spans="2:13" ht="13.35" customHeight="1">
      <c r="B42" s="49" t="s">
        <v>311</v>
      </c>
      <c r="C42" s="23">
        <v>41503.5</v>
      </c>
      <c r="D42" s="23">
        <v>47318.400000000001</v>
      </c>
      <c r="E42" s="23">
        <v>48989.3</v>
      </c>
      <c r="F42" s="23">
        <v>51333.1</v>
      </c>
      <c r="G42" s="24">
        <v>55277.2</v>
      </c>
      <c r="H42" s="2"/>
      <c r="I42" s="2"/>
      <c r="J42" s="2"/>
      <c r="K42" s="2"/>
      <c r="L42" s="2"/>
      <c r="M42" s="2"/>
    </row>
    <row r="43" spans="2:13" ht="13.35" customHeight="1">
      <c r="B43" s="14" t="s">
        <v>313</v>
      </c>
      <c r="C43" s="47">
        <f>C44+C45</f>
        <v>38087.100000000006</v>
      </c>
      <c r="D43" s="47">
        <f>SUM(D44:D45)</f>
        <v>41158.1</v>
      </c>
      <c r="E43" s="47">
        <f>SUM(E44:E45)</f>
        <v>45456.2</v>
      </c>
      <c r="F43" s="47">
        <f>SUM(F44:F45)</f>
        <v>53230.100000000006</v>
      </c>
      <c r="G43" s="48">
        <f>SUM(G44:G45)</f>
        <v>58186</v>
      </c>
      <c r="H43" s="2"/>
      <c r="I43" s="2"/>
      <c r="J43" s="2"/>
      <c r="K43" s="2"/>
      <c r="L43" s="2"/>
      <c r="M43" s="2"/>
    </row>
    <row r="44" spans="2:13" ht="13.35" customHeight="1">
      <c r="B44" s="49" t="s">
        <v>310</v>
      </c>
      <c r="C44" s="23">
        <f t="shared" ref="C44:G45" si="0">C38-C41</f>
        <v>6483.2999999999993</v>
      </c>
      <c r="D44" s="23">
        <f t="shared" si="0"/>
        <v>7320.3000000000029</v>
      </c>
      <c r="E44" s="23">
        <f t="shared" si="0"/>
        <v>8411.1000000000022</v>
      </c>
      <c r="F44" s="23">
        <f t="shared" si="0"/>
        <v>9548.8999999999978</v>
      </c>
      <c r="G44" s="24">
        <f t="shared" si="0"/>
        <v>10942.399999999998</v>
      </c>
      <c r="H44" s="2"/>
      <c r="I44" s="2"/>
      <c r="J44" s="2"/>
      <c r="K44" s="2"/>
      <c r="L44" s="2"/>
      <c r="M44" s="2"/>
    </row>
    <row r="45" spans="2:13" ht="13.35" customHeight="1">
      <c r="B45" s="49" t="s">
        <v>311</v>
      </c>
      <c r="C45" s="23">
        <f t="shared" si="0"/>
        <v>31603.800000000003</v>
      </c>
      <c r="D45" s="23">
        <f t="shared" si="0"/>
        <v>33837.799999999996</v>
      </c>
      <c r="E45" s="23">
        <f t="shared" si="0"/>
        <v>37045.099999999991</v>
      </c>
      <c r="F45" s="23">
        <f t="shared" si="0"/>
        <v>43681.200000000004</v>
      </c>
      <c r="G45" s="24">
        <f t="shared" si="0"/>
        <v>47243.600000000006</v>
      </c>
      <c r="H45" s="2"/>
      <c r="I45" s="2"/>
      <c r="J45" s="2"/>
      <c r="K45" s="2"/>
      <c r="L45" s="2"/>
      <c r="M45" s="2"/>
    </row>
    <row r="46" spans="2:13" ht="11.25" customHeight="1">
      <c r="B46" s="14" t="s">
        <v>314</v>
      </c>
      <c r="C46" s="47">
        <f>C47+C48</f>
        <v>1143.5</v>
      </c>
      <c r="D46" s="47">
        <f>D47+D48</f>
        <v>1184.9000000000001</v>
      </c>
      <c r="E46" s="47">
        <f>E47+E48</f>
        <v>1189.2</v>
      </c>
      <c r="F46" s="47">
        <f>F47+F48</f>
        <v>1187.7</v>
      </c>
      <c r="G46" s="48">
        <f>G47+G48</f>
        <v>1243.2</v>
      </c>
      <c r="H46" s="2"/>
      <c r="I46" s="2"/>
      <c r="J46" s="2"/>
      <c r="K46" s="2"/>
      <c r="L46" s="2"/>
      <c r="M46" s="2"/>
    </row>
    <row r="47" spans="2:13" ht="13.5" customHeight="1">
      <c r="B47" s="49" t="s">
        <v>310</v>
      </c>
      <c r="C47" s="23">
        <v>675.9</v>
      </c>
      <c r="D47" s="23">
        <v>685.5</v>
      </c>
      <c r="E47" s="23">
        <v>725.4</v>
      </c>
      <c r="F47" s="23">
        <v>722.7</v>
      </c>
      <c r="G47" s="24">
        <v>783.9</v>
      </c>
      <c r="H47" s="2"/>
      <c r="I47" s="2"/>
      <c r="J47" s="2"/>
      <c r="K47" s="2"/>
      <c r="L47" s="2"/>
      <c r="M47" s="2"/>
    </row>
    <row r="48" spans="2:13" ht="13.35" customHeight="1">
      <c r="B48" s="49" t="s">
        <v>311</v>
      </c>
      <c r="C48" s="23">
        <v>467.6</v>
      </c>
      <c r="D48" s="23">
        <v>499.4</v>
      </c>
      <c r="E48" s="23">
        <v>463.8</v>
      </c>
      <c r="F48" s="23">
        <v>465</v>
      </c>
      <c r="G48" s="24">
        <v>459.3</v>
      </c>
      <c r="H48" s="2"/>
      <c r="I48" s="2"/>
      <c r="J48" s="2"/>
      <c r="K48" s="2"/>
      <c r="L48" s="2"/>
      <c r="M48" s="2"/>
    </row>
    <row r="49" spans="2:13" ht="13.35" customHeight="1">
      <c r="B49" s="14" t="s">
        <v>303</v>
      </c>
      <c r="C49" s="47">
        <f>C50+C51</f>
        <v>90151.799999999988</v>
      </c>
      <c r="D49" s="47">
        <f>D50+D51</f>
        <v>97556.299999999988</v>
      </c>
      <c r="E49" s="47">
        <f>E50+E51</f>
        <v>106366.40000000001</v>
      </c>
      <c r="F49" s="47">
        <f>F50+F51</f>
        <v>124860.5</v>
      </c>
      <c r="G49" s="48">
        <f>G50+G51</f>
        <v>135346.6</v>
      </c>
      <c r="H49" s="2"/>
      <c r="I49" s="2"/>
      <c r="J49" s="2"/>
      <c r="K49" s="2"/>
      <c r="L49" s="2"/>
      <c r="M49" s="2"/>
    </row>
    <row r="50" spans="2:13" ht="12" customHeight="1">
      <c r="B50" s="49" t="s">
        <v>310</v>
      </c>
      <c r="C50" s="23">
        <v>22728.6</v>
      </c>
      <c r="D50" s="23">
        <v>24564.400000000001</v>
      </c>
      <c r="E50" s="23">
        <v>29881.8</v>
      </c>
      <c r="F50" s="23">
        <v>35849.5</v>
      </c>
      <c r="G50" s="24">
        <v>38481.4</v>
      </c>
      <c r="H50" s="2"/>
      <c r="I50" s="2"/>
      <c r="J50" s="2"/>
      <c r="K50" s="2"/>
      <c r="L50" s="2"/>
      <c r="M50" s="2"/>
    </row>
    <row r="51" spans="2:13" ht="13.35" customHeight="1">
      <c r="B51" s="49" t="s">
        <v>311</v>
      </c>
      <c r="C51" s="23">
        <v>67423.199999999997</v>
      </c>
      <c r="D51" s="23">
        <v>72991.899999999994</v>
      </c>
      <c r="E51" s="23">
        <v>76484.600000000006</v>
      </c>
      <c r="F51" s="23">
        <v>89011</v>
      </c>
      <c r="G51" s="24">
        <v>96865.2</v>
      </c>
      <c r="H51" s="2"/>
      <c r="I51" s="2"/>
      <c r="J51" s="2"/>
      <c r="K51" s="2"/>
      <c r="L51" s="2"/>
      <c r="M51" s="2"/>
    </row>
    <row r="52" spans="2:13" ht="13.35" customHeight="1">
      <c r="B52" s="14" t="s">
        <v>315</v>
      </c>
      <c r="C52" s="47">
        <f>C53+C54</f>
        <v>12112.6</v>
      </c>
      <c r="D52" s="47">
        <f>D53+D54</f>
        <v>11494.1</v>
      </c>
      <c r="E52" s="47">
        <f>E53+E54</f>
        <v>13579.3</v>
      </c>
      <c r="F52" s="47">
        <f>F53+F54</f>
        <v>14446.900000000001</v>
      </c>
      <c r="G52" s="48">
        <f>G53+G54</f>
        <v>15414.900000000001</v>
      </c>
      <c r="H52" s="2"/>
      <c r="I52" s="2"/>
      <c r="J52" s="2"/>
      <c r="K52" s="2"/>
      <c r="L52" s="2"/>
      <c r="M52" s="2"/>
    </row>
    <row r="53" spans="2:13" ht="11.25" customHeight="1">
      <c r="B53" s="49" t="s">
        <v>310</v>
      </c>
      <c r="C53" s="23">
        <v>5314.1</v>
      </c>
      <c r="D53" s="23">
        <v>4508.1000000000004</v>
      </c>
      <c r="E53" s="23">
        <v>5985.5</v>
      </c>
      <c r="F53" s="23">
        <v>6760.3</v>
      </c>
      <c r="G53" s="24">
        <v>7460.8</v>
      </c>
      <c r="H53" s="2"/>
      <c r="I53" s="2"/>
      <c r="J53" s="2"/>
      <c r="K53" s="2"/>
      <c r="L53" s="2"/>
      <c r="M53" s="2"/>
    </row>
    <row r="54" spans="2:13" ht="13.35" customHeight="1">
      <c r="B54" s="49" t="s">
        <v>311</v>
      </c>
      <c r="C54" s="23">
        <v>6798.5</v>
      </c>
      <c r="D54" s="23">
        <v>6986</v>
      </c>
      <c r="E54" s="23">
        <v>7593.8</v>
      </c>
      <c r="F54" s="23">
        <v>7686.6</v>
      </c>
      <c r="G54" s="24">
        <v>7954.1</v>
      </c>
      <c r="H54" s="2"/>
      <c r="I54" s="2"/>
      <c r="J54" s="2"/>
      <c r="K54" s="2"/>
      <c r="L54" s="2"/>
      <c r="M54" s="2"/>
    </row>
    <row r="55" spans="2:13" ht="13.35" customHeight="1">
      <c r="B55" s="14" t="s">
        <v>180</v>
      </c>
      <c r="C55" s="47">
        <f t="shared" ref="C55:G55" si="1">C56+C57</f>
        <v>10244.200000000001</v>
      </c>
      <c r="D55" s="47">
        <f t="shared" si="1"/>
        <v>10029.9</v>
      </c>
      <c r="E55" s="47">
        <f t="shared" si="1"/>
        <v>13322.2</v>
      </c>
      <c r="F55" s="47">
        <f t="shared" si="1"/>
        <v>12822.8</v>
      </c>
      <c r="G55" s="48">
        <f t="shared" si="1"/>
        <v>13180.5</v>
      </c>
      <c r="H55" s="2"/>
      <c r="I55" s="2"/>
      <c r="J55" s="2"/>
      <c r="K55" s="2"/>
      <c r="L55" s="2"/>
      <c r="M55" s="2"/>
    </row>
    <row r="56" spans="2:13" ht="11.25" customHeight="1">
      <c r="B56" s="49" t="s">
        <v>310</v>
      </c>
      <c r="C56" s="23">
        <v>3928.1</v>
      </c>
      <c r="D56" s="23">
        <v>3846.9</v>
      </c>
      <c r="E56" s="23">
        <v>5299.4</v>
      </c>
      <c r="F56" s="23">
        <v>5253.5</v>
      </c>
      <c r="G56" s="24">
        <v>5890.3</v>
      </c>
      <c r="H56" s="2"/>
      <c r="I56" s="2"/>
      <c r="J56" s="2"/>
      <c r="K56" s="2"/>
      <c r="L56" s="2"/>
      <c r="M56" s="2"/>
    </row>
    <row r="57" spans="2:13" ht="13.35" customHeight="1">
      <c r="B57" s="49" t="s">
        <v>311</v>
      </c>
      <c r="C57" s="23">
        <v>6316.1</v>
      </c>
      <c r="D57" s="23">
        <v>6183</v>
      </c>
      <c r="E57" s="23">
        <v>8022.8</v>
      </c>
      <c r="F57" s="23">
        <v>7569.3</v>
      </c>
      <c r="G57" s="24">
        <v>7290.2</v>
      </c>
      <c r="H57" s="2"/>
      <c r="I57" s="2"/>
      <c r="J57" s="2"/>
      <c r="K57" s="2"/>
      <c r="L57" s="2"/>
      <c r="M57" s="2"/>
    </row>
    <row r="58" spans="2:13" ht="13.35" customHeight="1">
      <c r="B58" s="14" t="s">
        <v>316</v>
      </c>
      <c r="C58" s="47">
        <f>C59+C60</f>
        <v>6041.1</v>
      </c>
      <c r="D58" s="47">
        <f>D59+D60</f>
        <v>4858</v>
      </c>
      <c r="E58" s="47">
        <f>E59+E60</f>
        <v>3590.7000000000003</v>
      </c>
      <c r="F58" s="47">
        <f>F59+F60</f>
        <v>5408</v>
      </c>
      <c r="G58" s="48">
        <f>G59+G60</f>
        <v>5514.8</v>
      </c>
      <c r="H58" s="2"/>
      <c r="I58" s="2"/>
      <c r="J58" s="2"/>
      <c r="K58" s="2"/>
      <c r="L58" s="2"/>
      <c r="M58" s="2"/>
    </row>
    <row r="59" spans="2:13" ht="13.35" customHeight="1">
      <c r="B59" s="49" t="s">
        <v>310</v>
      </c>
      <c r="C59" s="23">
        <v>1458.8</v>
      </c>
      <c r="D59" s="23">
        <v>774.6</v>
      </c>
      <c r="E59" s="23">
        <v>829.4</v>
      </c>
      <c r="F59" s="23">
        <v>1500.9</v>
      </c>
      <c r="G59" s="24">
        <v>1376.7</v>
      </c>
      <c r="H59" s="2"/>
      <c r="I59" s="2"/>
      <c r="J59" s="2"/>
      <c r="K59" s="2"/>
      <c r="L59" s="2"/>
      <c r="M59" s="2"/>
    </row>
    <row r="60" spans="2:13" ht="13.35" customHeight="1">
      <c r="B60" s="49" t="s">
        <v>311</v>
      </c>
      <c r="C60" s="23">
        <v>4582.3</v>
      </c>
      <c r="D60" s="23">
        <v>4083.4</v>
      </c>
      <c r="E60" s="23">
        <v>2761.3</v>
      </c>
      <c r="F60" s="23">
        <v>3907.1</v>
      </c>
      <c r="G60" s="24">
        <v>4138.1000000000004</v>
      </c>
      <c r="H60" s="2"/>
      <c r="I60" s="2"/>
      <c r="J60" s="2"/>
      <c r="K60" s="2"/>
      <c r="L60" s="2"/>
      <c r="M60" s="2"/>
    </row>
    <row r="61" spans="2:13" ht="5.0999999999999996" customHeight="1">
      <c r="B61" s="50"/>
      <c r="C61" s="27"/>
      <c r="D61" s="27"/>
      <c r="E61" s="50"/>
      <c r="F61" s="50"/>
      <c r="G61" s="51"/>
      <c r="H61" s="2"/>
      <c r="I61" s="2"/>
      <c r="J61" s="2"/>
      <c r="K61" s="2"/>
      <c r="L61" s="2"/>
      <c r="M61" s="2"/>
    </row>
    <row r="62" spans="2:13" ht="12.75" customHeight="1">
      <c r="B62" s="14" t="s">
        <v>317</v>
      </c>
      <c r="C62" s="52">
        <v>35</v>
      </c>
      <c r="D62" s="52">
        <v>37</v>
      </c>
      <c r="E62" s="53">
        <v>37</v>
      </c>
      <c r="F62" s="53">
        <v>40</v>
      </c>
      <c r="G62" s="54">
        <v>42</v>
      </c>
      <c r="H62" s="2"/>
      <c r="I62" s="2"/>
      <c r="J62" s="2"/>
      <c r="K62" s="2"/>
      <c r="L62" s="2"/>
      <c r="M62" s="2"/>
    </row>
    <row r="63" spans="2:13" ht="12.75" customHeight="1">
      <c r="B63" s="55" t="s">
        <v>310</v>
      </c>
      <c r="C63" s="56">
        <v>23</v>
      </c>
      <c r="D63" s="56">
        <v>24</v>
      </c>
      <c r="E63" s="57">
        <v>24</v>
      </c>
      <c r="F63" s="57">
        <v>27</v>
      </c>
      <c r="G63" s="58">
        <v>29</v>
      </c>
      <c r="H63" s="2"/>
      <c r="I63" s="2"/>
      <c r="J63" s="2"/>
      <c r="K63" s="2"/>
      <c r="L63" s="2"/>
      <c r="M63" s="2"/>
    </row>
    <row r="64" spans="2:13" ht="13.5" customHeight="1">
      <c r="B64" s="55" t="s">
        <v>311</v>
      </c>
      <c r="C64" s="56">
        <v>12</v>
      </c>
      <c r="D64" s="472" t="s">
        <v>318</v>
      </c>
      <c r="E64" s="472" t="s">
        <v>318</v>
      </c>
      <c r="F64" s="59">
        <v>13</v>
      </c>
      <c r="G64" s="60">
        <v>13</v>
      </c>
      <c r="H64" s="2"/>
      <c r="I64" s="2"/>
      <c r="J64" s="2"/>
      <c r="K64" s="2"/>
      <c r="L64" s="2"/>
      <c r="M64" s="2"/>
    </row>
    <row r="65" spans="2:13" ht="13.5" customHeight="1">
      <c r="B65" s="14" t="s">
        <v>319</v>
      </c>
      <c r="C65" s="52">
        <f>C66+C67</f>
        <v>26902056</v>
      </c>
      <c r="D65" s="52">
        <f t="shared" ref="D65:G65" si="2">D66+D67</f>
        <v>29180591.674615379</v>
      </c>
      <c r="E65" s="52">
        <f t="shared" si="2"/>
        <v>33353039</v>
      </c>
      <c r="F65" s="52">
        <f t="shared" si="2"/>
        <v>29797846</v>
      </c>
      <c r="G65" s="52">
        <f t="shared" si="2"/>
        <v>29859970</v>
      </c>
      <c r="H65" s="2"/>
      <c r="I65" s="2"/>
      <c r="J65" s="2"/>
      <c r="K65" s="2"/>
      <c r="L65" s="2"/>
      <c r="M65" s="2"/>
    </row>
    <row r="66" spans="2:13" ht="12" customHeight="1">
      <c r="B66" s="55" t="s">
        <v>320</v>
      </c>
      <c r="C66" s="56">
        <v>8711604</v>
      </c>
      <c r="D66" s="56">
        <v>7953057.27692308</v>
      </c>
      <c r="E66" s="508">
        <v>8794348</v>
      </c>
      <c r="F66" s="508">
        <v>9706678</v>
      </c>
      <c r="G66" s="509">
        <v>9864900</v>
      </c>
      <c r="H66" s="2"/>
      <c r="I66" s="2"/>
      <c r="J66" s="2"/>
      <c r="K66" s="2"/>
      <c r="L66" s="2"/>
      <c r="M66" s="2"/>
    </row>
    <row r="67" spans="2:13" ht="12" customHeight="1">
      <c r="B67" s="55" t="s">
        <v>321</v>
      </c>
      <c r="C67" s="56">
        <v>18190452</v>
      </c>
      <c r="D67" s="56">
        <v>21227534.3976923</v>
      </c>
      <c r="E67" s="508">
        <v>24558691</v>
      </c>
      <c r="F67" s="508">
        <v>20091168</v>
      </c>
      <c r="G67" s="509">
        <v>19995070</v>
      </c>
      <c r="H67" s="2"/>
      <c r="I67" s="2"/>
      <c r="J67" s="2"/>
      <c r="K67" s="2"/>
      <c r="L67" s="2"/>
      <c r="M67" s="2"/>
    </row>
    <row r="68" spans="2:13" ht="12" customHeight="1">
      <c r="B68" s="55"/>
      <c r="C68" s="56"/>
      <c r="D68" s="56"/>
      <c r="E68" s="508"/>
      <c r="F68" s="508"/>
      <c r="G68" s="509"/>
      <c r="H68" s="2"/>
      <c r="I68" s="2"/>
      <c r="J68" s="2"/>
      <c r="K68" s="2"/>
      <c r="L68" s="2"/>
      <c r="M68" s="2"/>
    </row>
    <row r="69" spans="2:13" ht="12" customHeight="1">
      <c r="B69" s="14" t="s">
        <v>319</v>
      </c>
      <c r="C69" s="14"/>
      <c r="D69" s="14"/>
      <c r="E69" s="14"/>
      <c r="F69" s="14"/>
      <c r="G69" s="53">
        <f>G70+G73</f>
        <v>29859970</v>
      </c>
      <c r="H69" s="2"/>
      <c r="I69" s="2"/>
      <c r="J69" s="2"/>
      <c r="K69" s="2"/>
      <c r="L69" s="2"/>
      <c r="M69" s="2"/>
    </row>
    <row r="70" spans="2:13" ht="12" customHeight="1">
      <c r="B70" s="49" t="s">
        <v>310</v>
      </c>
      <c r="C70" s="56"/>
      <c r="D70" s="56"/>
      <c r="E70" s="508"/>
      <c r="F70" s="508"/>
      <c r="G70" s="63">
        <f>G71+G72</f>
        <v>28307038</v>
      </c>
      <c r="H70" s="2"/>
      <c r="I70" s="2"/>
      <c r="J70" s="2"/>
      <c r="K70" s="2"/>
      <c r="L70" s="2"/>
      <c r="M70" s="2"/>
    </row>
    <row r="71" spans="2:13" ht="12" customHeight="1">
      <c r="B71" s="530" t="s">
        <v>322</v>
      </c>
      <c r="C71" s="56"/>
      <c r="D71" s="56"/>
      <c r="E71" s="508"/>
      <c r="F71" s="508"/>
      <c r="G71" s="509">
        <v>14264472</v>
      </c>
      <c r="H71" s="2"/>
      <c r="I71" s="2"/>
      <c r="J71" s="2"/>
      <c r="K71" s="2"/>
      <c r="L71" s="2"/>
      <c r="M71" s="2"/>
    </row>
    <row r="72" spans="2:13" ht="12" customHeight="1">
      <c r="B72" s="530" t="s">
        <v>323</v>
      </c>
      <c r="C72" s="56"/>
      <c r="D72" s="56"/>
      <c r="E72" s="508"/>
      <c r="F72" s="508"/>
      <c r="G72" s="509">
        <v>14042566</v>
      </c>
      <c r="H72" s="2"/>
      <c r="I72" s="2"/>
      <c r="J72" s="2"/>
      <c r="K72" s="2"/>
      <c r="L72" s="2"/>
      <c r="M72" s="2"/>
    </row>
    <row r="73" spans="2:13" ht="12" customHeight="1">
      <c r="B73" s="49" t="s">
        <v>311</v>
      </c>
      <c r="C73" s="56"/>
      <c r="D73" s="56"/>
      <c r="E73" s="508"/>
      <c r="F73" s="508"/>
      <c r="G73" s="63">
        <f>G74+G75</f>
        <v>1552932</v>
      </c>
      <c r="H73" s="2"/>
      <c r="I73" s="2"/>
      <c r="J73" s="2"/>
      <c r="K73" s="2"/>
      <c r="L73" s="2"/>
      <c r="M73" s="2"/>
    </row>
    <row r="74" spans="2:13" ht="12" customHeight="1">
      <c r="B74" s="530" t="s">
        <v>322</v>
      </c>
      <c r="C74" s="56"/>
      <c r="D74" s="56"/>
      <c r="E74" s="508"/>
      <c r="F74" s="508"/>
      <c r="G74" s="509">
        <v>928818</v>
      </c>
      <c r="H74" s="2"/>
      <c r="I74" s="2"/>
      <c r="J74" s="2"/>
      <c r="K74" s="2"/>
      <c r="L74" s="2"/>
      <c r="M74" s="2"/>
    </row>
    <row r="75" spans="2:13" ht="13.5" customHeight="1">
      <c r="B75" s="530" t="s">
        <v>323</v>
      </c>
      <c r="C75" s="56"/>
      <c r="D75" s="56"/>
      <c r="E75" s="508"/>
      <c r="F75" s="508"/>
      <c r="G75" s="509">
        <v>624114</v>
      </c>
      <c r="H75" s="2"/>
      <c r="I75" s="2"/>
      <c r="J75" s="2"/>
      <c r="K75" s="2"/>
      <c r="L75" s="2"/>
      <c r="M75" s="2"/>
    </row>
    <row r="76" spans="2:13">
      <c r="B76" s="106" t="s">
        <v>324</v>
      </c>
      <c r="C76" s="107"/>
      <c r="D76" s="107"/>
      <c r="E76" s="107"/>
      <c r="F76" s="107"/>
      <c r="G76" s="108"/>
      <c r="H76" s="2"/>
      <c r="I76" s="2"/>
      <c r="J76" s="2"/>
      <c r="K76" s="2"/>
      <c r="L76" s="2"/>
      <c r="M76" s="2"/>
    </row>
    <row r="77" spans="2:13">
      <c r="B77" s="622" t="s">
        <v>325</v>
      </c>
      <c r="C77" s="622"/>
      <c r="D77" s="622"/>
      <c r="H77" s="2"/>
      <c r="I77" s="2"/>
      <c r="J77" s="2"/>
      <c r="K77" s="2"/>
      <c r="L77" s="2"/>
      <c r="M77" s="2"/>
    </row>
    <row r="78" spans="2:13">
      <c r="B78" s="109" t="s">
        <v>326</v>
      </c>
      <c r="H78" s="2"/>
      <c r="I78" s="2"/>
      <c r="J78" s="2"/>
      <c r="K78" s="2"/>
      <c r="L78" s="2"/>
      <c r="M78" s="2"/>
    </row>
    <row r="79" spans="2:13" ht="14.25">
      <c r="B79" s="245" t="s">
        <v>145</v>
      </c>
      <c r="G79" s="477" t="s">
        <v>327</v>
      </c>
    </row>
  </sheetData>
  <mergeCells count="3">
    <mergeCell ref="B1:D1"/>
    <mergeCell ref="B33:D33"/>
    <mergeCell ref="B77:D77"/>
  </mergeCells>
  <printOptions horizontalCentere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7D888-A9C9-468F-AACA-B251CAB8309B}">
  <sheetPr>
    <tabColor rgb="FFFF0000"/>
    <pageSetUpPr fitToPage="1"/>
  </sheetPr>
  <dimension ref="A1:N58"/>
  <sheetViews>
    <sheetView showGridLines="0" view="pageBreakPreview" zoomScale="120" zoomScaleNormal="100" zoomScaleSheetLayoutView="120" workbookViewId="0">
      <pane xSplit="2" ySplit="1" topLeftCell="C2" activePane="bottomRight" state="frozen"/>
      <selection pane="topRight" activeCell="E8" sqref="E8"/>
      <selection pane="bottomLeft" activeCell="E8" sqref="E8"/>
      <selection pane="bottomRight" activeCell="B35" sqref="B35"/>
    </sheetView>
  </sheetViews>
  <sheetFormatPr defaultColWidth="9.140625" defaultRowHeight="11.25"/>
  <cols>
    <col min="1" max="1" width="4.85546875" style="2" customWidth="1"/>
    <col min="2" max="2" width="45.140625" style="3" customWidth="1"/>
    <col min="3" max="6" width="13.85546875" style="3" customWidth="1"/>
    <col min="7" max="7" width="13.85546875" style="4" customWidth="1"/>
    <col min="8" max="8" width="37.140625" style="3" hidden="1" customWidth="1"/>
    <col min="9" max="9" width="14.140625" style="3" hidden="1" customWidth="1"/>
    <col min="10" max="11" width="13.85546875" style="3" hidden="1" customWidth="1"/>
    <col min="12" max="12" width="15.140625" style="3" hidden="1" customWidth="1"/>
    <col min="13" max="13" width="14" style="3" customWidth="1"/>
    <col min="14" max="16384" width="9.140625" style="2"/>
  </cols>
  <sheetData>
    <row r="1" spans="2:14" ht="24.95" customHeight="1">
      <c r="B1" s="65" t="s">
        <v>328</v>
      </c>
      <c r="C1" s="5"/>
      <c r="D1" s="6"/>
      <c r="E1" s="6"/>
      <c r="F1" s="66"/>
      <c r="G1" s="67"/>
    </row>
    <row r="2" spans="2:14" ht="5.0999999999999996" customHeight="1">
      <c r="B2" s="66"/>
      <c r="C2" s="66"/>
      <c r="D2" s="66"/>
      <c r="E2" s="66"/>
      <c r="F2" s="66"/>
      <c r="G2" s="67"/>
    </row>
    <row r="3" spans="2:14" ht="12.75" customHeight="1">
      <c r="B3" s="11" t="s">
        <v>297</v>
      </c>
      <c r="C3" s="12">
        <v>2019</v>
      </c>
      <c r="D3" s="12">
        <v>2020</v>
      </c>
      <c r="E3" s="12">
        <v>2021</v>
      </c>
      <c r="F3" s="12">
        <v>2022</v>
      </c>
      <c r="G3" s="68">
        <v>2023</v>
      </c>
      <c r="J3" s="110" t="s">
        <v>329</v>
      </c>
      <c r="L3" s="111"/>
      <c r="N3" s="112" t="s">
        <v>330</v>
      </c>
    </row>
    <row r="4" spans="2:14" ht="5.0999999999999996" customHeight="1">
      <c r="B4" s="7"/>
      <c r="C4" s="7"/>
      <c r="D4" s="7"/>
      <c r="E4" s="7"/>
      <c r="F4" s="7"/>
      <c r="G4" s="8"/>
      <c r="H4" s="69" t="s">
        <v>330</v>
      </c>
      <c r="I4" s="69" t="s">
        <v>330</v>
      </c>
      <c r="J4" s="113" t="s">
        <v>330</v>
      </c>
      <c r="K4" s="69" t="s">
        <v>330</v>
      </c>
      <c r="M4" s="69" t="s">
        <v>330</v>
      </c>
      <c r="N4" s="112" t="s">
        <v>330</v>
      </c>
    </row>
    <row r="5" spans="2:14" ht="12.75" customHeight="1">
      <c r="B5" s="61" t="s">
        <v>309</v>
      </c>
      <c r="C5" s="49">
        <v>131534.9</v>
      </c>
      <c r="D5" s="23">
        <v>136340</v>
      </c>
      <c r="E5" s="23">
        <v>141951.1</v>
      </c>
      <c r="F5" s="49">
        <v>141270.79999999999</v>
      </c>
      <c r="G5" s="70">
        <v>148865.60000000001</v>
      </c>
      <c r="I5" s="3" t="s">
        <v>331</v>
      </c>
      <c r="J5" s="110">
        <v>0</v>
      </c>
      <c r="N5" s="112" t="s">
        <v>330</v>
      </c>
    </row>
    <row r="6" spans="2:14" ht="12.75" customHeight="1">
      <c r="B6" s="61" t="s">
        <v>301</v>
      </c>
      <c r="C6" s="49">
        <v>113278.1</v>
      </c>
      <c r="D6" s="23">
        <v>115400.3</v>
      </c>
      <c r="E6" s="23">
        <v>118903.3</v>
      </c>
      <c r="F6" s="49">
        <v>120018.9</v>
      </c>
      <c r="G6" s="71">
        <v>125108.9</v>
      </c>
      <c r="H6" s="69" t="s">
        <v>330</v>
      </c>
      <c r="I6" s="3" t="s">
        <v>332</v>
      </c>
      <c r="J6" s="110">
        <v>0</v>
      </c>
      <c r="K6" s="69" t="s">
        <v>330</v>
      </c>
      <c r="L6" s="114"/>
      <c r="M6" s="114"/>
      <c r="N6" s="112"/>
    </row>
    <row r="7" spans="2:14" ht="12.75" customHeight="1">
      <c r="B7" s="61" t="s">
        <v>302</v>
      </c>
      <c r="C7" s="49">
        <f>C5-C6</f>
        <v>18256.799999999988</v>
      </c>
      <c r="D7" s="23">
        <v>20939.669999999998</v>
      </c>
      <c r="E7" s="23">
        <f>E5-E6</f>
        <v>23047.800000000003</v>
      </c>
      <c r="F7" s="49">
        <f>F5-F6</f>
        <v>21251.899999999994</v>
      </c>
      <c r="G7" s="71">
        <f>G5-G6</f>
        <v>23756.700000000012</v>
      </c>
      <c r="I7" s="3" t="s">
        <v>333</v>
      </c>
      <c r="J7" s="110"/>
      <c r="L7" s="114"/>
      <c r="M7" s="114"/>
      <c r="N7" s="112"/>
    </row>
    <row r="8" spans="2:14" ht="12.75" customHeight="1">
      <c r="B8" s="61" t="s">
        <v>334</v>
      </c>
      <c r="C8" s="49">
        <v>3650.2</v>
      </c>
      <c r="D8" s="23">
        <v>3677.5</v>
      </c>
      <c r="E8" s="23">
        <v>3677.5</v>
      </c>
      <c r="F8" s="73">
        <v>3779.3</v>
      </c>
      <c r="G8" s="71">
        <v>3785.2</v>
      </c>
      <c r="I8" s="3" t="s">
        <v>335</v>
      </c>
      <c r="J8" s="110">
        <v>0</v>
      </c>
      <c r="K8" s="115"/>
      <c r="L8" s="114"/>
      <c r="M8" s="114"/>
      <c r="N8" s="112"/>
    </row>
    <row r="9" spans="2:14" ht="12.75" customHeight="1">
      <c r="B9" s="61" t="s">
        <v>336</v>
      </c>
      <c r="C9" s="49">
        <v>111442.7</v>
      </c>
      <c r="D9" s="23">
        <v>115395.6</v>
      </c>
      <c r="E9" s="23">
        <v>119413.6</v>
      </c>
      <c r="F9" s="49">
        <v>119133.6</v>
      </c>
      <c r="G9" s="547">
        <v>126008</v>
      </c>
      <c r="H9" s="7"/>
      <c r="I9" s="3" t="s">
        <v>337</v>
      </c>
      <c r="J9" s="110">
        <v>4015</v>
      </c>
      <c r="L9" s="114"/>
      <c r="M9" s="114"/>
      <c r="N9" s="112"/>
    </row>
    <row r="10" spans="2:14" ht="12.75" customHeight="1">
      <c r="B10" s="72" t="s">
        <v>338</v>
      </c>
      <c r="C10" s="49">
        <v>107361.9</v>
      </c>
      <c r="D10" s="23">
        <v>109468.1</v>
      </c>
      <c r="E10" s="23">
        <v>112719.3</v>
      </c>
      <c r="F10" s="49">
        <v>113568.6</v>
      </c>
      <c r="G10" s="547">
        <v>112771.7</v>
      </c>
      <c r="I10" s="3" t="s">
        <v>339</v>
      </c>
      <c r="J10" s="110"/>
      <c r="L10" s="114"/>
      <c r="M10" s="114"/>
      <c r="N10" s="112"/>
    </row>
    <row r="11" spans="2:14" ht="12.75" customHeight="1">
      <c r="B11" s="72" t="s">
        <v>340</v>
      </c>
      <c r="C11" s="49">
        <f>C9-C10</f>
        <v>4080.8000000000029</v>
      </c>
      <c r="D11" s="49">
        <f>D9-D10</f>
        <v>5927.5</v>
      </c>
      <c r="E11" s="23">
        <f>E9-E10</f>
        <v>6694.3000000000029</v>
      </c>
      <c r="F11" s="49">
        <f t="shared" ref="F11:G11" si="0">F9-F10</f>
        <v>5565</v>
      </c>
      <c r="G11" s="49">
        <f t="shared" si="0"/>
        <v>13236.300000000003</v>
      </c>
      <c r="H11" s="69" t="s">
        <v>330</v>
      </c>
      <c r="I11" s="3" t="s">
        <v>341</v>
      </c>
      <c r="J11" s="110"/>
      <c r="K11" s="69" t="s">
        <v>330</v>
      </c>
      <c r="M11" s="114"/>
      <c r="N11" s="112"/>
    </row>
    <row r="12" spans="2:14" ht="12.75" customHeight="1">
      <c r="B12" s="74" t="s">
        <v>342</v>
      </c>
      <c r="C12" s="55">
        <v>6711.6</v>
      </c>
      <c r="D12" s="75">
        <v>8254.9</v>
      </c>
      <c r="E12" s="75">
        <v>7047.5</v>
      </c>
      <c r="F12" s="55">
        <v>6441.9</v>
      </c>
      <c r="G12" s="549">
        <v>13242.9</v>
      </c>
      <c r="I12" s="3" t="s">
        <v>343</v>
      </c>
      <c r="J12" s="110">
        <v>0</v>
      </c>
      <c r="L12" s="114"/>
      <c r="M12" s="114"/>
      <c r="N12" s="112"/>
    </row>
    <row r="13" spans="2:14" ht="12.75" customHeight="1">
      <c r="B13" s="74" t="s">
        <v>344</v>
      </c>
      <c r="C13" s="55">
        <v>-2630.8</v>
      </c>
      <c r="D13" s="75">
        <v>-2327.4</v>
      </c>
      <c r="E13" s="75">
        <v>-353.168205533199</v>
      </c>
      <c r="F13" s="55">
        <v>-876.9</v>
      </c>
      <c r="G13" s="55">
        <v>-6.6</v>
      </c>
      <c r="I13" s="3" t="s">
        <v>345</v>
      </c>
      <c r="J13" s="110">
        <v>325</v>
      </c>
      <c r="M13" s="116"/>
      <c r="N13" s="112"/>
    </row>
    <row r="14" spans="2:14" ht="12.75" customHeight="1">
      <c r="B14" s="61" t="s">
        <v>303</v>
      </c>
      <c r="C14" s="49">
        <v>122628.8</v>
      </c>
      <c r="D14" s="23">
        <v>126042.3</v>
      </c>
      <c r="E14" s="23">
        <v>130382.39999999999</v>
      </c>
      <c r="F14" s="49">
        <v>128347.1</v>
      </c>
      <c r="G14" s="547">
        <v>132026.6</v>
      </c>
      <c r="I14" s="3" t="s">
        <v>346</v>
      </c>
      <c r="J14" s="110">
        <v>0</v>
      </c>
      <c r="M14" s="69" t="s">
        <v>330</v>
      </c>
      <c r="N14" s="112" t="s">
        <v>330</v>
      </c>
    </row>
    <row r="15" spans="2:14" ht="12.75" customHeight="1">
      <c r="B15" s="61" t="s">
        <v>315</v>
      </c>
      <c r="C15" s="49">
        <v>22044.400000000001</v>
      </c>
      <c r="D15" s="23">
        <v>18693.7</v>
      </c>
      <c r="E15" s="23">
        <v>20644.599999999999</v>
      </c>
      <c r="F15" s="49">
        <v>21279.3</v>
      </c>
      <c r="G15" s="547">
        <v>22734.400000000001</v>
      </c>
      <c r="I15" s="3" t="s">
        <v>347</v>
      </c>
      <c r="J15" s="110">
        <v>0</v>
      </c>
      <c r="N15" s="112" t="s">
        <v>330</v>
      </c>
    </row>
    <row r="16" spans="2:14" ht="12.75" customHeight="1">
      <c r="B16" s="61" t="s">
        <v>348</v>
      </c>
      <c r="C16" s="49">
        <v>10977.5</v>
      </c>
      <c r="D16" s="23">
        <v>14175.7</v>
      </c>
      <c r="E16" s="23">
        <v>13794.1</v>
      </c>
      <c r="F16" s="49">
        <v>10428.200000000001</v>
      </c>
      <c r="G16" s="547">
        <v>9328</v>
      </c>
      <c r="I16" s="3" t="s">
        <v>349</v>
      </c>
      <c r="J16" s="110">
        <v>813</v>
      </c>
      <c r="N16" s="112" t="s">
        <v>330</v>
      </c>
    </row>
    <row r="17" spans="1:14" ht="12.75" customHeight="1">
      <c r="B17" s="61" t="s">
        <v>306</v>
      </c>
      <c r="C17" s="49">
        <v>-302.3</v>
      </c>
      <c r="D17" s="23">
        <v>-2390.1999999999998</v>
      </c>
      <c r="E17" s="23">
        <v>3809.2</v>
      </c>
      <c r="F17" s="49">
        <v>352.5</v>
      </c>
      <c r="G17" s="547">
        <v>2022.9</v>
      </c>
      <c r="I17" s="3" t="s">
        <v>350</v>
      </c>
      <c r="J17" s="110">
        <v>9178</v>
      </c>
      <c r="N17" s="112" t="s">
        <v>330</v>
      </c>
    </row>
    <row r="18" spans="1:14" ht="5.0999999999999996" customHeight="1">
      <c r="B18" s="64"/>
      <c r="C18" s="50"/>
      <c r="D18" s="27"/>
      <c r="E18" s="27"/>
      <c r="F18" s="50"/>
      <c r="G18" s="77" t="s">
        <v>330</v>
      </c>
      <c r="J18" s="110"/>
      <c r="N18" s="112" t="s">
        <v>330</v>
      </c>
    </row>
    <row r="19" spans="1:14" ht="12.75" customHeight="1">
      <c r="B19" s="61" t="s">
        <v>351</v>
      </c>
      <c r="C19" s="78">
        <v>17</v>
      </c>
      <c r="D19" s="62">
        <v>15</v>
      </c>
      <c r="E19" s="62">
        <v>16</v>
      </c>
      <c r="F19" s="78">
        <v>17</v>
      </c>
      <c r="G19" s="79">
        <v>18</v>
      </c>
      <c r="I19" s="3" t="s">
        <v>352</v>
      </c>
      <c r="J19" s="110">
        <v>404</v>
      </c>
      <c r="N19" s="112" t="s">
        <v>330</v>
      </c>
    </row>
    <row r="20" spans="1:14" ht="12.75" customHeight="1">
      <c r="B20" s="80" t="s">
        <v>85</v>
      </c>
      <c r="C20" s="81">
        <v>3</v>
      </c>
      <c r="D20" s="56">
        <v>2</v>
      </c>
      <c r="E20" s="56">
        <v>3</v>
      </c>
      <c r="F20" s="81">
        <v>3</v>
      </c>
      <c r="G20" s="82">
        <v>2</v>
      </c>
      <c r="I20" s="3" t="s">
        <v>353</v>
      </c>
      <c r="J20" s="110">
        <v>64</v>
      </c>
      <c r="N20" s="112" t="s">
        <v>330</v>
      </c>
    </row>
    <row r="21" spans="1:14" ht="12.75" customHeight="1">
      <c r="B21" s="61" t="s">
        <v>354</v>
      </c>
      <c r="C21" s="62">
        <v>6</v>
      </c>
      <c r="D21" s="62">
        <v>9</v>
      </c>
      <c r="E21" s="62">
        <v>11</v>
      </c>
      <c r="F21" s="78">
        <v>12</v>
      </c>
      <c r="G21" s="83">
        <v>12</v>
      </c>
      <c r="I21" s="3" t="s">
        <v>355</v>
      </c>
      <c r="J21" s="110">
        <v>0</v>
      </c>
      <c r="N21" s="112" t="s">
        <v>330</v>
      </c>
    </row>
    <row r="22" spans="1:14" ht="12.75" customHeight="1">
      <c r="B22" s="61" t="s">
        <v>356</v>
      </c>
      <c r="C22" s="62">
        <v>14199</v>
      </c>
      <c r="D22" s="62">
        <v>17378</v>
      </c>
      <c r="E22" s="62">
        <v>15293</v>
      </c>
      <c r="F22" s="62">
        <v>12881</v>
      </c>
      <c r="G22" s="84">
        <f>SUM(J5:J22)</f>
        <v>14799</v>
      </c>
      <c r="I22" s="3" t="s">
        <v>357</v>
      </c>
      <c r="J22" s="110">
        <v>0</v>
      </c>
      <c r="N22" s="112" t="s">
        <v>330</v>
      </c>
    </row>
    <row r="23" spans="1:14" ht="12.75" customHeight="1">
      <c r="B23" s="61" t="s">
        <v>358</v>
      </c>
      <c r="C23" s="62">
        <f>SUM(C24:C26)</f>
        <v>925370</v>
      </c>
      <c r="D23" s="62">
        <v>383082</v>
      </c>
      <c r="E23" s="62">
        <v>568354</v>
      </c>
      <c r="F23" s="62">
        <f>SUM(F24:F26)</f>
        <v>744730</v>
      </c>
      <c r="G23" s="84">
        <v>749525</v>
      </c>
      <c r="J23" s="110"/>
      <c r="N23" s="112" t="s">
        <v>330</v>
      </c>
    </row>
    <row r="24" spans="1:14" ht="12.75" customHeight="1">
      <c r="B24" s="85" t="s">
        <v>359</v>
      </c>
      <c r="C24" s="56">
        <v>914781</v>
      </c>
      <c r="D24" s="56">
        <v>379198</v>
      </c>
      <c r="E24" s="56">
        <v>566227</v>
      </c>
      <c r="F24" s="56">
        <v>743553</v>
      </c>
      <c r="G24" s="86">
        <v>748766</v>
      </c>
      <c r="J24" s="110"/>
      <c r="N24" s="112" t="s">
        <v>330</v>
      </c>
    </row>
    <row r="25" spans="1:14" ht="12.75" customHeight="1">
      <c r="B25" s="85" t="s">
        <v>360</v>
      </c>
      <c r="C25" s="81">
        <v>9710</v>
      </c>
      <c r="D25" s="56">
        <v>3617</v>
      </c>
      <c r="E25" s="56">
        <v>2054</v>
      </c>
      <c r="F25" s="56">
        <v>1133</v>
      </c>
      <c r="G25" s="76">
        <v>722</v>
      </c>
      <c r="J25" s="110"/>
      <c r="N25" s="112" t="s">
        <v>330</v>
      </c>
    </row>
    <row r="26" spans="1:14" ht="12.75" customHeight="1">
      <c r="B26" s="85" t="s">
        <v>361</v>
      </c>
      <c r="C26" s="81">
        <v>879</v>
      </c>
      <c r="D26" s="56">
        <v>267</v>
      </c>
      <c r="E26" s="56">
        <v>73</v>
      </c>
      <c r="F26" s="56">
        <v>44</v>
      </c>
      <c r="G26" s="76">
        <v>37</v>
      </c>
      <c r="J26" s="110"/>
      <c r="N26" s="112" t="s">
        <v>330</v>
      </c>
    </row>
    <row r="27" spans="1:14" ht="12.75" customHeight="1"/>
    <row r="28" spans="1:14" ht="24.95" customHeight="1">
      <c r="B28" s="623" t="s">
        <v>362</v>
      </c>
      <c r="C28" s="621"/>
      <c r="D28" s="621"/>
      <c r="E28" s="621"/>
      <c r="F28" s="2"/>
      <c r="G28" s="87"/>
    </row>
    <row r="29" spans="1:14" ht="5.0999999999999996" customHeight="1">
      <c r="B29" s="43"/>
      <c r="C29" s="43"/>
      <c r="D29" s="43"/>
      <c r="E29" s="43"/>
      <c r="F29" s="43"/>
      <c r="G29" s="88"/>
    </row>
    <row r="30" spans="1:14" s="3" customFormat="1" ht="12.75" customHeight="1">
      <c r="A30" s="2"/>
      <c r="B30" s="11" t="s">
        <v>297</v>
      </c>
      <c r="C30" s="89">
        <v>2019</v>
      </c>
      <c r="D30" s="90">
        <v>2020</v>
      </c>
      <c r="E30" s="89">
        <v>2021</v>
      </c>
      <c r="F30" s="89">
        <v>2022</v>
      </c>
      <c r="G30" s="68">
        <v>2023</v>
      </c>
      <c r="N30" s="2"/>
    </row>
    <row r="31" spans="1:14" s="3" customFormat="1" ht="5.0999999999999996" customHeight="1">
      <c r="A31" s="2"/>
      <c r="B31" s="7"/>
      <c r="E31" s="7"/>
      <c r="F31" s="7"/>
      <c r="G31" s="8"/>
      <c r="N31" s="2"/>
    </row>
    <row r="32" spans="1:14" s="3" customFormat="1" ht="12.75" customHeight="1">
      <c r="A32" s="2"/>
      <c r="B32" s="61" t="s">
        <v>298</v>
      </c>
      <c r="C32" s="91">
        <v>46671.199999999997</v>
      </c>
      <c r="D32" s="91">
        <v>60697.7</v>
      </c>
      <c r="E32" s="49">
        <v>61435.7</v>
      </c>
      <c r="F32" s="49">
        <v>55308.9</v>
      </c>
      <c r="G32" s="73">
        <v>61282</v>
      </c>
      <c r="N32" s="2"/>
    </row>
    <row r="33" spans="1:14" s="3" customFormat="1" ht="12.75" customHeight="1">
      <c r="A33" s="2"/>
      <c r="B33" s="61" t="s">
        <v>312</v>
      </c>
      <c r="C33" s="91">
        <v>39192.6</v>
      </c>
      <c r="D33" s="91">
        <v>46804.7</v>
      </c>
      <c r="E33" s="49">
        <v>46787.199999999997</v>
      </c>
      <c r="F33" s="49">
        <v>43243.3</v>
      </c>
      <c r="G33" s="73">
        <v>51151.4</v>
      </c>
      <c r="N33" s="2"/>
    </row>
    <row r="34" spans="1:14" s="3" customFormat="1" ht="12.75" customHeight="1">
      <c r="A34" s="2"/>
      <c r="B34" s="61" t="s">
        <v>302</v>
      </c>
      <c r="C34" s="91">
        <f>C32-C33</f>
        <v>7478.5999999999985</v>
      </c>
      <c r="D34" s="91">
        <f>D32-D33</f>
        <v>13893</v>
      </c>
      <c r="E34" s="49">
        <v>14648.5</v>
      </c>
      <c r="F34" s="49">
        <f>F32-F33</f>
        <v>12065.599999999999</v>
      </c>
      <c r="G34" s="73">
        <f>G32-G33</f>
        <v>10130.599999999999</v>
      </c>
      <c r="N34" s="2"/>
    </row>
    <row r="35" spans="1:14" s="3" customFormat="1" ht="12.75" customHeight="1">
      <c r="A35" s="2"/>
      <c r="B35" s="584" t="s">
        <v>363</v>
      </c>
      <c r="C35" s="91">
        <v>2849</v>
      </c>
      <c r="D35" s="91">
        <v>2883.7</v>
      </c>
      <c r="E35" s="49">
        <v>3529.6</v>
      </c>
      <c r="F35" s="49">
        <v>5097.3</v>
      </c>
      <c r="G35" s="73">
        <v>8653.2999999999993</v>
      </c>
      <c r="N35" s="2"/>
    </row>
    <row r="36" spans="1:14" s="3" customFormat="1" ht="12.75" customHeight="1">
      <c r="A36" s="2"/>
      <c r="B36" s="61" t="s">
        <v>364</v>
      </c>
      <c r="C36" s="91">
        <v>15575.4</v>
      </c>
      <c r="D36" s="91">
        <v>25911.200000000001</v>
      </c>
      <c r="E36" s="92">
        <v>25951</v>
      </c>
      <c r="F36" s="91">
        <v>17153.3</v>
      </c>
      <c r="G36" s="93">
        <v>17555.099999999999</v>
      </c>
      <c r="N36" s="2"/>
    </row>
    <row r="37" spans="1:14" s="3" customFormat="1" ht="12.75" customHeight="1">
      <c r="A37" s="2"/>
      <c r="B37" s="61" t="s">
        <v>365</v>
      </c>
      <c r="C37" s="91">
        <v>49558.5</v>
      </c>
      <c r="D37" s="91">
        <v>50744.9</v>
      </c>
      <c r="E37" s="49">
        <v>50990.1</v>
      </c>
      <c r="F37" s="49">
        <v>55374</v>
      </c>
      <c r="G37" s="73">
        <v>64229</v>
      </c>
      <c r="N37" s="2"/>
    </row>
    <row r="38" spans="1:14" s="3" customFormat="1" ht="12.75" customHeight="1">
      <c r="A38" s="2"/>
      <c r="B38" s="61" t="s">
        <v>366</v>
      </c>
      <c r="C38" s="91">
        <v>37681.699999999997</v>
      </c>
      <c r="D38" s="91">
        <v>25859.7</v>
      </c>
      <c r="E38" s="49">
        <v>33271.599999999999</v>
      </c>
      <c r="F38" s="49">
        <v>44418.7</v>
      </c>
      <c r="G38" s="73">
        <v>55369.7</v>
      </c>
      <c r="N38" s="2"/>
    </row>
    <row r="39" spans="1:14" s="3" customFormat="1" ht="12.75" customHeight="1">
      <c r="A39" s="2"/>
      <c r="B39" s="61" t="s">
        <v>367</v>
      </c>
      <c r="C39" s="91">
        <v>1417.6</v>
      </c>
      <c r="D39" s="91">
        <v>8035.2</v>
      </c>
      <c r="E39" s="49">
        <v>5438</v>
      </c>
      <c r="F39" s="49">
        <v>-338.5</v>
      </c>
      <c r="G39" s="73">
        <v>-4468.1000000000004</v>
      </c>
      <c r="N39" s="2"/>
    </row>
    <row r="40" spans="1:14" s="3" customFormat="1" ht="5.0999999999999996" customHeight="1">
      <c r="A40" s="2"/>
      <c r="B40" s="64"/>
      <c r="C40" s="94"/>
      <c r="D40" s="94"/>
      <c r="E40" s="95"/>
      <c r="F40" s="95"/>
      <c r="G40" s="96"/>
      <c r="N40" s="2"/>
    </row>
    <row r="41" spans="1:14" s="3" customFormat="1" ht="12.75" customHeight="1">
      <c r="A41" s="2"/>
      <c r="B41" s="61" t="s">
        <v>368</v>
      </c>
      <c r="C41" s="92">
        <v>32</v>
      </c>
      <c r="D41" s="97" t="s">
        <v>369</v>
      </c>
      <c r="E41" s="62">
        <v>29</v>
      </c>
      <c r="F41" s="78">
        <v>29</v>
      </c>
      <c r="G41" s="98">
        <v>27</v>
      </c>
      <c r="N41" s="2"/>
    </row>
    <row r="42" spans="1:14" s="3" customFormat="1" ht="12.75" customHeight="1">
      <c r="A42" s="2"/>
      <c r="B42" s="61" t="s">
        <v>370</v>
      </c>
      <c r="C42" s="92">
        <v>14</v>
      </c>
      <c r="D42" s="92">
        <v>10</v>
      </c>
      <c r="E42" s="99">
        <v>12</v>
      </c>
      <c r="F42" s="99">
        <v>12</v>
      </c>
      <c r="G42" s="100">
        <v>11</v>
      </c>
      <c r="N42" s="2"/>
    </row>
    <row r="43" spans="1:14" s="3" customFormat="1" ht="12.75" customHeight="1">
      <c r="A43" s="2"/>
      <c r="B43" s="61" t="s">
        <v>371</v>
      </c>
      <c r="C43" s="92"/>
      <c r="D43" s="92"/>
      <c r="E43" s="78"/>
      <c r="F43" s="78"/>
      <c r="G43" s="98"/>
      <c r="N43" s="2"/>
    </row>
    <row r="44" spans="1:14" s="3" customFormat="1" ht="12.75" customHeight="1">
      <c r="A44" s="2"/>
      <c r="B44" s="101" t="s">
        <v>372</v>
      </c>
      <c r="C44" s="102"/>
      <c r="D44" s="102"/>
      <c r="E44" s="103"/>
      <c r="F44" s="103"/>
      <c r="G44" s="104"/>
      <c r="N44" s="2"/>
    </row>
    <row r="45" spans="1:14" s="3" customFormat="1" ht="12.75" customHeight="1">
      <c r="A45" s="2"/>
      <c r="B45" s="105" t="s">
        <v>373</v>
      </c>
      <c r="C45" s="102">
        <v>113763</v>
      </c>
      <c r="D45" s="102">
        <v>19220</v>
      </c>
      <c r="E45" s="103">
        <v>18588</v>
      </c>
      <c r="F45" s="103">
        <v>20043</v>
      </c>
      <c r="G45" s="104">
        <v>20238</v>
      </c>
      <c r="N45" s="2"/>
    </row>
    <row r="46" spans="1:14" ht="12.75" customHeight="1">
      <c r="B46" s="105" t="s">
        <v>374</v>
      </c>
      <c r="C46" s="102">
        <v>794733</v>
      </c>
      <c r="D46" s="102">
        <v>315912</v>
      </c>
      <c r="E46" s="103">
        <v>669323</v>
      </c>
      <c r="F46" s="103">
        <v>340466</v>
      </c>
      <c r="G46" s="104">
        <v>206106</v>
      </c>
    </row>
    <row r="47" spans="1:14" ht="12.75" customHeight="1">
      <c r="B47" s="105" t="s">
        <v>307</v>
      </c>
      <c r="C47" s="102">
        <v>4666926</v>
      </c>
      <c r="D47" s="102">
        <v>4214725</v>
      </c>
      <c r="E47" s="103">
        <v>4390161</v>
      </c>
      <c r="F47" s="103">
        <v>5157059</v>
      </c>
      <c r="G47" s="104">
        <v>5505029</v>
      </c>
    </row>
    <row r="48" spans="1:14" ht="12.75" customHeight="1">
      <c r="B48" s="101" t="s">
        <v>375</v>
      </c>
      <c r="C48" s="102"/>
      <c r="D48" s="102"/>
      <c r="E48" s="103"/>
      <c r="F48" s="103"/>
      <c r="G48" s="104"/>
    </row>
    <row r="49" spans="2:13" ht="12">
      <c r="B49" s="105" t="s">
        <v>373</v>
      </c>
      <c r="C49" s="102">
        <v>1459</v>
      </c>
      <c r="D49" s="102">
        <v>1572</v>
      </c>
      <c r="E49" s="103">
        <v>1696</v>
      </c>
      <c r="F49" s="103">
        <v>1870</v>
      </c>
      <c r="G49" s="104">
        <v>1425</v>
      </c>
    </row>
    <row r="50" spans="2:13" ht="12">
      <c r="B50" s="105" t="s">
        <v>374</v>
      </c>
      <c r="C50" s="102">
        <v>1159</v>
      </c>
      <c r="D50" s="102">
        <v>1312</v>
      </c>
      <c r="E50" s="103">
        <v>80553</v>
      </c>
      <c r="F50" s="103">
        <v>3424</v>
      </c>
      <c r="G50" s="104">
        <v>1089</v>
      </c>
    </row>
    <row r="51" spans="2:13" ht="12">
      <c r="B51" s="105" t="s">
        <v>376</v>
      </c>
      <c r="C51" s="102">
        <v>977977</v>
      </c>
      <c r="D51" s="102">
        <v>888895</v>
      </c>
      <c r="E51" s="103">
        <v>915128</v>
      </c>
      <c r="F51" s="103">
        <v>970624</v>
      </c>
      <c r="G51" s="104">
        <v>934601</v>
      </c>
    </row>
    <row r="52" spans="2:13" ht="4.5" customHeight="1"/>
    <row r="53" spans="2:13">
      <c r="B53" s="106" t="s">
        <v>324</v>
      </c>
      <c r="C53" s="107"/>
      <c r="D53" s="107"/>
      <c r="E53" s="107"/>
      <c r="F53" s="107"/>
      <c r="G53" s="108"/>
      <c r="H53" s="2"/>
      <c r="I53" s="2"/>
      <c r="J53" s="2"/>
      <c r="K53" s="2"/>
      <c r="L53" s="2"/>
      <c r="M53" s="2"/>
    </row>
    <row r="54" spans="2:13">
      <c r="B54" s="2" t="s">
        <v>325</v>
      </c>
      <c r="H54" s="2"/>
      <c r="I54" s="2"/>
      <c r="J54" s="2"/>
      <c r="K54" s="2"/>
      <c r="L54" s="2"/>
      <c r="M54" s="2"/>
    </row>
    <row r="55" spans="2:13">
      <c r="B55" s="3" t="s">
        <v>377</v>
      </c>
    </row>
    <row r="56" spans="2:13">
      <c r="B56" s="3" t="s">
        <v>378</v>
      </c>
    </row>
    <row r="57" spans="2:13">
      <c r="B57" s="473" t="s">
        <v>379</v>
      </c>
    </row>
    <row r="58" spans="2:13" ht="14.25">
      <c r="B58" s="245" t="s">
        <v>145</v>
      </c>
      <c r="G58" s="477" t="s">
        <v>380</v>
      </c>
    </row>
  </sheetData>
  <mergeCells count="1">
    <mergeCell ref="B28:E28"/>
  </mergeCells>
  <printOptions horizontalCentere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D9E2-097A-4B14-B6B6-365D36B304CA}">
  <sheetPr>
    <tabColor theme="4"/>
    <pageSetUpPr fitToPage="1"/>
  </sheetPr>
  <dimension ref="A1:C85"/>
  <sheetViews>
    <sheetView zoomScale="70" zoomScaleNormal="70" zoomScaleSheetLayoutView="170" workbookViewId="0">
      <selection activeCell="K19" sqref="K19"/>
    </sheetView>
  </sheetViews>
  <sheetFormatPr defaultColWidth="9.140625" defaultRowHeight="11.25"/>
  <cols>
    <col min="1" max="1" width="2.140625" style="3" customWidth="1"/>
    <col min="2" max="2" width="24.140625" style="522" customWidth="1"/>
    <col min="3" max="3" width="70" style="3" customWidth="1"/>
    <col min="4" max="16384" width="9.140625" style="2"/>
  </cols>
  <sheetData>
    <row r="1" spans="1:3" s="1" customFormat="1" ht="30" customHeight="1">
      <c r="A1" s="295"/>
      <c r="B1" s="624" t="s">
        <v>381</v>
      </c>
      <c r="C1" s="624"/>
    </row>
    <row r="2" spans="1:3" s="1" customFormat="1" ht="18">
      <c r="A2" s="295"/>
      <c r="B2" s="516"/>
      <c r="C2" s="298"/>
    </row>
    <row r="3" spans="1:3">
      <c r="A3" s="295"/>
      <c r="B3" s="517"/>
      <c r="C3" s="295"/>
    </row>
    <row r="4" spans="1:3" ht="12">
      <c r="A4" s="295"/>
      <c r="B4" s="518" t="s">
        <v>382</v>
      </c>
      <c r="C4" s="546" t="s">
        <v>383</v>
      </c>
    </row>
    <row r="5" spans="1:3" ht="24">
      <c r="A5" s="295"/>
      <c r="B5" s="519" t="s">
        <v>56</v>
      </c>
      <c r="C5" s="546" t="s">
        <v>384</v>
      </c>
    </row>
    <row r="6" spans="1:3" ht="60">
      <c r="A6" s="295"/>
      <c r="B6" s="543" t="s">
        <v>385</v>
      </c>
      <c r="C6" s="541" t="s">
        <v>386</v>
      </c>
    </row>
    <row r="7" spans="1:3" ht="48">
      <c r="A7" s="295"/>
      <c r="B7" s="542" t="s">
        <v>387</v>
      </c>
      <c r="C7" s="539" t="s">
        <v>388</v>
      </c>
    </row>
    <row r="8" spans="1:3" ht="48">
      <c r="A8" s="295"/>
      <c r="B8" s="539" t="s">
        <v>389</v>
      </c>
      <c r="C8" s="539" t="s">
        <v>390</v>
      </c>
    </row>
    <row r="9" spans="1:3" ht="36">
      <c r="A9" s="295"/>
      <c r="B9" s="540" t="s">
        <v>245</v>
      </c>
      <c r="C9" s="539" t="s">
        <v>391</v>
      </c>
    </row>
    <row r="10" spans="1:3" ht="24">
      <c r="A10" s="295"/>
      <c r="B10" s="544" t="s">
        <v>392</v>
      </c>
      <c r="C10" s="544" t="s">
        <v>393</v>
      </c>
    </row>
    <row r="11" spans="1:3" ht="12">
      <c r="A11" s="295"/>
      <c r="B11" s="520"/>
      <c r="C11" s="302"/>
    </row>
    <row r="12" spans="1:3" s="117" customFormat="1" ht="15.75" customHeight="1">
      <c r="A12" s="295"/>
      <c r="B12" s="521" t="s">
        <v>266</v>
      </c>
      <c r="C12" s="514"/>
    </row>
    <row r="13" spans="1:3" ht="12">
      <c r="A13" s="295"/>
      <c r="B13" s="536" t="s">
        <v>394</v>
      </c>
      <c r="C13" s="515" t="s">
        <v>395</v>
      </c>
    </row>
    <row r="14" spans="1:3" ht="12">
      <c r="A14" s="295"/>
      <c r="B14" s="534" t="s">
        <v>396</v>
      </c>
      <c r="C14" s="515" t="s">
        <v>397</v>
      </c>
    </row>
    <row r="15" spans="1:3" ht="24">
      <c r="A15" s="295"/>
      <c r="B15" s="539" t="s">
        <v>398</v>
      </c>
      <c r="C15" s="539" t="s">
        <v>399</v>
      </c>
    </row>
    <row r="16" spans="1:3" ht="48">
      <c r="A16" s="295"/>
      <c r="B16" s="539" t="s">
        <v>400</v>
      </c>
      <c r="C16" s="539" t="s">
        <v>401</v>
      </c>
    </row>
    <row r="17" spans="1:3" s="117" customFormat="1" ht="36">
      <c r="A17" s="295"/>
      <c r="B17" s="544" t="s">
        <v>402</v>
      </c>
      <c r="C17" s="544" t="s">
        <v>403</v>
      </c>
    </row>
    <row r="18" spans="1:3" ht="36">
      <c r="A18" s="295"/>
      <c r="B18" s="532" t="s">
        <v>404</v>
      </c>
      <c r="C18" s="531" t="s">
        <v>405</v>
      </c>
    </row>
    <row r="19" spans="1:3" ht="36">
      <c r="A19" s="295"/>
      <c r="B19" s="540" t="s">
        <v>406</v>
      </c>
      <c r="C19" s="539" t="s">
        <v>407</v>
      </c>
    </row>
    <row r="20" spans="1:3" ht="36">
      <c r="A20" s="295"/>
      <c r="B20" s="540" t="s">
        <v>408</v>
      </c>
      <c r="C20" s="544" t="s">
        <v>409</v>
      </c>
    </row>
    <row r="21" spans="1:3" ht="36">
      <c r="A21" s="295"/>
      <c r="B21" s="535" t="s">
        <v>410</v>
      </c>
      <c r="C21" s="531" t="s">
        <v>411</v>
      </c>
    </row>
    <row r="22" spans="1:3" ht="26.1" customHeight="1">
      <c r="A22" s="295"/>
      <c r="B22" s="545" t="s">
        <v>412</v>
      </c>
      <c r="C22" s="544" t="s">
        <v>413</v>
      </c>
    </row>
    <row r="23" spans="1:3" ht="12" customHeight="1">
      <c r="A23" s="295"/>
      <c r="B23" s="517"/>
      <c r="C23" s="295"/>
    </row>
    <row r="24" spans="1:3">
      <c r="A24" s="295"/>
      <c r="B24" s="517"/>
      <c r="C24" s="295"/>
    </row>
    <row r="25" spans="1:3">
      <c r="A25" s="295"/>
      <c r="B25" s="517"/>
      <c r="C25" s="295"/>
    </row>
    <row r="26" spans="1:3">
      <c r="A26" s="295"/>
      <c r="B26" s="517"/>
      <c r="C26" s="295"/>
    </row>
    <row r="27" spans="1:3">
      <c r="A27" s="295"/>
      <c r="B27" s="517"/>
      <c r="C27" s="295"/>
    </row>
    <row r="28" spans="1:3">
      <c r="A28" s="295"/>
      <c r="B28" s="517"/>
      <c r="C28" s="295"/>
    </row>
    <row r="29" spans="1:3">
      <c r="A29" s="295"/>
      <c r="B29" s="517"/>
      <c r="C29" s="295"/>
    </row>
    <row r="30" spans="1:3" ht="14.25">
      <c r="A30" s="295"/>
      <c r="B30" s="517"/>
      <c r="C30" s="477" t="s">
        <v>414</v>
      </c>
    </row>
    <row r="31" spans="1:3">
      <c r="A31" s="295"/>
      <c r="B31" s="517"/>
      <c r="C31" s="295"/>
    </row>
    <row r="32" spans="1:3">
      <c r="A32" s="295"/>
      <c r="B32" s="517"/>
      <c r="C32" s="295"/>
    </row>
    <row r="33" spans="1:3">
      <c r="A33" s="295"/>
      <c r="B33" s="517"/>
      <c r="C33" s="295"/>
    </row>
    <row r="34" spans="1:3">
      <c r="A34" s="295"/>
      <c r="B34" s="517"/>
      <c r="C34" s="295"/>
    </row>
    <row r="35" spans="1:3">
      <c r="A35" s="295"/>
      <c r="B35" s="517"/>
      <c r="C35" s="295"/>
    </row>
    <row r="36" spans="1:3">
      <c r="A36" s="295"/>
      <c r="B36" s="517"/>
      <c r="C36" s="295"/>
    </row>
    <row r="37" spans="1:3">
      <c r="A37" s="295"/>
      <c r="B37" s="517"/>
      <c r="C37" s="295"/>
    </row>
    <row r="38" spans="1:3">
      <c r="A38" s="295"/>
      <c r="B38" s="517"/>
      <c r="C38" s="295"/>
    </row>
    <row r="39" spans="1:3">
      <c r="A39" s="295"/>
      <c r="B39" s="517"/>
      <c r="C39" s="295"/>
    </row>
    <row r="40" spans="1:3">
      <c r="A40" s="295"/>
      <c r="B40" s="517"/>
      <c r="C40" s="295"/>
    </row>
    <row r="41" spans="1:3">
      <c r="A41" s="295"/>
      <c r="B41" s="517"/>
      <c r="C41" s="295"/>
    </row>
    <row r="42" spans="1:3">
      <c r="A42" s="295"/>
      <c r="B42" s="517"/>
      <c r="C42" s="295"/>
    </row>
    <row r="43" spans="1:3">
      <c r="A43" s="295"/>
      <c r="B43" s="517"/>
      <c r="C43" s="295"/>
    </row>
    <row r="44" spans="1:3">
      <c r="A44" s="295"/>
      <c r="B44" s="517"/>
      <c r="C44" s="295"/>
    </row>
    <row r="45" spans="1:3">
      <c r="A45" s="295"/>
      <c r="B45" s="517"/>
      <c r="C45" s="295"/>
    </row>
    <row r="46" spans="1:3">
      <c r="A46" s="295"/>
      <c r="B46" s="517"/>
      <c r="C46" s="295"/>
    </row>
    <row r="47" spans="1:3">
      <c r="A47" s="295"/>
      <c r="B47" s="517"/>
      <c r="C47" s="295"/>
    </row>
    <row r="48" spans="1:3">
      <c r="A48" s="295"/>
      <c r="B48" s="517"/>
      <c r="C48" s="295"/>
    </row>
    <row r="49" spans="1:3">
      <c r="A49" s="295"/>
      <c r="B49" s="517"/>
      <c r="C49" s="295"/>
    </row>
    <row r="50" spans="1:3">
      <c r="A50" s="295"/>
      <c r="B50" s="517"/>
      <c r="C50" s="295"/>
    </row>
    <row r="51" spans="1:3">
      <c r="A51" s="295"/>
      <c r="B51" s="517"/>
      <c r="C51" s="295"/>
    </row>
    <row r="52" spans="1:3">
      <c r="A52" s="295"/>
      <c r="B52" s="517"/>
      <c r="C52" s="295"/>
    </row>
    <row r="53" spans="1:3" ht="18" customHeight="1">
      <c r="A53" s="295"/>
      <c r="B53" s="517"/>
      <c r="C53" s="295"/>
    </row>
    <row r="54" spans="1:3">
      <c r="A54" s="295"/>
      <c r="B54" s="517"/>
      <c r="C54" s="295"/>
    </row>
    <row r="55" spans="1:3">
      <c r="A55" s="295"/>
      <c r="B55" s="517"/>
      <c r="C55" s="295"/>
    </row>
    <row r="56" spans="1:3">
      <c r="A56" s="295"/>
      <c r="B56" s="517"/>
      <c r="C56" s="295"/>
    </row>
    <row r="57" spans="1:3">
      <c r="A57" s="295"/>
      <c r="B57" s="517"/>
      <c r="C57" s="295"/>
    </row>
    <row r="58" spans="1:3">
      <c r="A58" s="295"/>
      <c r="B58" s="517"/>
      <c r="C58" s="295"/>
    </row>
    <row r="59" spans="1:3">
      <c r="A59" s="295"/>
      <c r="B59" s="517"/>
      <c r="C59" s="295"/>
    </row>
    <row r="60" spans="1:3">
      <c r="A60" s="295"/>
      <c r="B60" s="517"/>
      <c r="C60" s="295"/>
    </row>
    <row r="61" spans="1:3">
      <c r="A61" s="295"/>
      <c r="B61" s="517"/>
      <c r="C61" s="295"/>
    </row>
    <row r="62" spans="1:3">
      <c r="A62" s="295"/>
      <c r="B62" s="517"/>
      <c r="C62" s="295"/>
    </row>
    <row r="63" spans="1:3">
      <c r="A63" s="295"/>
      <c r="B63" s="517"/>
      <c r="C63" s="295"/>
    </row>
    <row r="64" spans="1:3">
      <c r="A64" s="295"/>
      <c r="B64" s="517"/>
      <c r="C64" s="295"/>
    </row>
    <row r="65" spans="1:3">
      <c r="A65" s="295"/>
      <c r="B65" s="517"/>
      <c r="C65" s="295"/>
    </row>
    <row r="66" spans="1:3">
      <c r="A66" s="295"/>
      <c r="B66" s="517"/>
      <c r="C66" s="295"/>
    </row>
    <row r="67" spans="1:3">
      <c r="A67" s="295"/>
      <c r="B67" s="517"/>
      <c r="C67" s="295"/>
    </row>
    <row r="68" spans="1:3">
      <c r="A68" s="295"/>
      <c r="B68" s="517"/>
      <c r="C68" s="295"/>
    </row>
    <row r="69" spans="1:3">
      <c r="A69" s="295"/>
      <c r="B69" s="517"/>
      <c r="C69" s="295"/>
    </row>
    <row r="70" spans="1:3">
      <c r="A70" s="295"/>
      <c r="B70" s="517"/>
      <c r="C70" s="295"/>
    </row>
    <row r="71" spans="1:3">
      <c r="A71" s="295"/>
      <c r="B71" s="517"/>
      <c r="C71" s="295"/>
    </row>
    <row r="72" spans="1:3">
      <c r="A72" s="295"/>
      <c r="B72" s="517"/>
      <c r="C72" s="295"/>
    </row>
    <row r="73" spans="1:3">
      <c r="A73" s="295"/>
      <c r="B73" s="517"/>
      <c r="C73" s="295"/>
    </row>
    <row r="74" spans="1:3">
      <c r="A74" s="295"/>
      <c r="B74" s="517"/>
      <c r="C74" s="295"/>
    </row>
    <row r="75" spans="1:3">
      <c r="A75" s="295"/>
      <c r="B75" s="517"/>
      <c r="C75" s="295"/>
    </row>
    <row r="76" spans="1:3">
      <c r="A76" s="295"/>
      <c r="B76" s="517"/>
      <c r="C76" s="295"/>
    </row>
    <row r="77" spans="1:3">
      <c r="A77" s="295"/>
      <c r="B77" s="517"/>
      <c r="C77" s="295"/>
    </row>
    <row r="78" spans="1:3">
      <c r="A78" s="295"/>
      <c r="B78" s="517"/>
      <c r="C78" s="295"/>
    </row>
    <row r="79" spans="1:3">
      <c r="A79" s="295"/>
      <c r="B79" s="517"/>
      <c r="C79" s="295"/>
    </row>
    <row r="80" spans="1:3">
      <c r="A80" s="295"/>
      <c r="B80" s="517"/>
      <c r="C80" s="295"/>
    </row>
    <row r="81" spans="1:3">
      <c r="A81" s="295"/>
      <c r="B81" s="517"/>
      <c r="C81" s="295"/>
    </row>
    <row r="82" spans="1:3">
      <c r="A82" s="295"/>
      <c r="B82" s="517"/>
      <c r="C82" s="295"/>
    </row>
    <row r="83" spans="1:3">
      <c r="A83" s="295"/>
      <c r="B83" s="517"/>
      <c r="C83" s="295"/>
    </row>
    <row r="84" spans="1:3">
      <c r="A84" s="295"/>
      <c r="B84" s="517"/>
      <c r="C84" s="295"/>
    </row>
    <row r="85" spans="1:3">
      <c r="A85" s="295"/>
      <c r="B85" s="517"/>
      <c r="C85" s="295"/>
    </row>
  </sheetData>
  <mergeCells count="1">
    <mergeCell ref="B1:C1"/>
  </mergeCells>
  <printOptions horizontalCentered="1"/>
  <pageMargins left="0.7" right="0.7" top="0.75" bottom="0.75" header="0.3" footer="0.3"/>
  <pageSetup paperSize="9" firstPageNumber="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7E8E7-C348-3E42-9104-7DD46957671C}">
  <sheetPr>
    <pageSetUpPr fitToPage="1"/>
  </sheetPr>
  <dimension ref="A2:B34"/>
  <sheetViews>
    <sheetView tabSelected="1" view="pageBreakPreview" topLeftCell="A18" zoomScaleNormal="172" workbookViewId="0">
      <selection activeCell="D30" sqref="D30"/>
    </sheetView>
  </sheetViews>
  <sheetFormatPr defaultColWidth="10.85546875" defaultRowHeight="14.25"/>
  <cols>
    <col min="1" max="1" width="74" style="523" customWidth="1"/>
    <col min="2" max="2" width="10.85546875" style="475"/>
    <col min="3" max="16384" width="10.85546875" style="283"/>
  </cols>
  <sheetData>
    <row r="2" spans="1:2" ht="33" customHeight="1">
      <c r="A2" s="478" t="s">
        <v>5</v>
      </c>
      <c r="B2" s="478" t="s">
        <v>6</v>
      </c>
    </row>
    <row r="4" spans="1:2" ht="15">
      <c r="A4" s="529" t="s">
        <v>7</v>
      </c>
      <c r="B4" s="527">
        <v>2</v>
      </c>
    </row>
    <row r="5" spans="1:2">
      <c r="A5" s="524" t="s">
        <v>8</v>
      </c>
      <c r="B5" s="527"/>
    </row>
    <row r="6" spans="1:2" ht="15">
      <c r="A6" s="529" t="s">
        <v>9</v>
      </c>
      <c r="B6" s="527">
        <v>2</v>
      </c>
    </row>
    <row r="7" spans="1:2">
      <c r="A7" s="524" t="s">
        <v>10</v>
      </c>
      <c r="B7" s="527"/>
    </row>
    <row r="8" spans="1:2" ht="15">
      <c r="A8" s="529" t="s">
        <v>11</v>
      </c>
      <c r="B8" s="527">
        <v>3</v>
      </c>
    </row>
    <row r="9" spans="1:2">
      <c r="A9" s="524" t="s">
        <v>12</v>
      </c>
      <c r="B9" s="527"/>
    </row>
    <row r="10" spans="1:2" ht="15">
      <c r="A10" s="529" t="s">
        <v>13</v>
      </c>
      <c r="B10" s="527">
        <v>3</v>
      </c>
    </row>
    <row r="11" spans="1:2" ht="15">
      <c r="A11" s="529" t="s">
        <v>14</v>
      </c>
      <c r="B11" s="527">
        <v>4</v>
      </c>
    </row>
    <row r="12" spans="1:2">
      <c r="A12" s="524" t="s">
        <v>15</v>
      </c>
      <c r="B12" s="527"/>
    </row>
    <row r="13" spans="1:2" ht="15">
      <c r="A13" s="529" t="s">
        <v>16</v>
      </c>
      <c r="B13" s="527">
        <v>5</v>
      </c>
    </row>
    <row r="14" spans="1:2">
      <c r="A14" s="524" t="s">
        <v>15</v>
      </c>
      <c r="B14" s="528"/>
    </row>
    <row r="15" spans="1:2" ht="30">
      <c r="A15" s="529" t="s">
        <v>17</v>
      </c>
      <c r="B15" s="527">
        <v>6</v>
      </c>
    </row>
    <row r="16" spans="1:2" ht="15">
      <c r="A16" s="529" t="s">
        <v>18</v>
      </c>
      <c r="B16" s="527">
        <v>7</v>
      </c>
    </row>
    <row r="17" spans="1:2" ht="28.5">
      <c r="A17" s="524" t="s">
        <v>19</v>
      </c>
      <c r="B17" s="527"/>
    </row>
    <row r="18" spans="1:2" ht="30">
      <c r="A18" s="529" t="s">
        <v>20</v>
      </c>
      <c r="B18" s="527">
        <v>8</v>
      </c>
    </row>
    <row r="19" spans="1:2">
      <c r="A19" s="524" t="s">
        <v>21</v>
      </c>
      <c r="B19" s="527"/>
    </row>
    <row r="20" spans="1:2" ht="45">
      <c r="A20" s="529" t="s">
        <v>22</v>
      </c>
      <c r="B20" s="527">
        <v>9</v>
      </c>
    </row>
    <row r="21" spans="1:2">
      <c r="A21" s="524" t="s">
        <v>23</v>
      </c>
      <c r="B21" s="527"/>
    </row>
    <row r="22" spans="1:2" ht="30">
      <c r="A22" s="529" t="s">
        <v>24</v>
      </c>
      <c r="B22" s="527">
        <v>10</v>
      </c>
    </row>
    <row r="23" spans="1:2">
      <c r="A23" s="524" t="s">
        <v>21</v>
      </c>
      <c r="B23" s="527"/>
    </row>
    <row r="24" spans="1:2" ht="45">
      <c r="A24" s="529" t="s">
        <v>25</v>
      </c>
      <c r="B24" s="527">
        <v>11</v>
      </c>
    </row>
    <row r="25" spans="1:2">
      <c r="A25" s="524" t="s">
        <v>23</v>
      </c>
      <c r="B25" s="527"/>
    </row>
    <row r="26" spans="1:2" ht="30">
      <c r="A26" s="529" t="s">
        <v>26</v>
      </c>
      <c r="B26" s="527">
        <v>12</v>
      </c>
    </row>
    <row r="27" spans="1:2" ht="42.75">
      <c r="A27" s="524" t="s">
        <v>27</v>
      </c>
      <c r="B27" s="527"/>
    </row>
    <row r="28" spans="1:2" ht="30">
      <c r="A28" s="529" t="s">
        <v>28</v>
      </c>
      <c r="B28" s="527">
        <v>13</v>
      </c>
    </row>
    <row r="29" spans="1:2" ht="42.75">
      <c r="A29" s="524" t="s">
        <v>29</v>
      </c>
      <c r="B29" s="528"/>
    </row>
    <row r="30" spans="1:2" ht="15">
      <c r="A30" s="529" t="s">
        <v>30</v>
      </c>
      <c r="B30" s="527">
        <v>14</v>
      </c>
    </row>
    <row r="31" spans="1:2" ht="57">
      <c r="A31" s="524" t="s">
        <v>31</v>
      </c>
      <c r="B31" s="528"/>
    </row>
    <row r="32" spans="1:2" ht="15">
      <c r="A32" s="529" t="s">
        <v>32</v>
      </c>
      <c r="B32" s="527">
        <v>14</v>
      </c>
    </row>
    <row r="33" spans="1:2" ht="57">
      <c r="A33" s="524" t="s">
        <v>33</v>
      </c>
      <c r="B33" s="528"/>
    </row>
    <row r="34" spans="1:2" ht="15">
      <c r="A34" s="529" t="s">
        <v>34</v>
      </c>
      <c r="B34" s="527">
        <v>15</v>
      </c>
    </row>
  </sheetData>
  <hyperlinks>
    <hyperlink ref="A4" location="'Economic Indicator '!A1" display="Economic Indicators" xr:uid="{F86C1089-A6DC-CF45-9257-6397C25F7C31}"/>
    <hyperlink ref="A6" location="'Economic Indicator '!A32" display="Insurance Development" xr:uid="{58C44DBC-FC10-AB44-A78D-5BA84DDE2A34}"/>
    <hyperlink ref="A8" location="'Ins. Market Structure'!B1" display="Insurance Market Structure" xr:uid="{3B22C95B-A0D0-C14B-8D31-A9C735BBEC86}"/>
    <hyperlink ref="A10" location="'Ins. Market Structure'!B38" display="Assets, Net Worth, and Invested Assets of the Insurance Industry" xr:uid="{DAD7AAE4-4BC4-004E-A4B5-5CDFEE3EE803}"/>
    <hyperlink ref="A11" location="'Life 1'!B1" display="Life insurance: New Business, Terminations" xr:uid="{DCA93D7B-DCA4-FD4A-9FA0-88030250A2D6}"/>
    <hyperlink ref="A13" location="'Life 2'!B1" display="Life Insurance: In Force Policies, Unique Insured Lives" xr:uid="{A54010C2-F034-E041-992F-4D102617ABA4}"/>
    <hyperlink ref="A15" location="'Life 3'!B1" display="Life Insurance: Underwriting and Operating Results, Legal Policy Reserves and Premium Income" xr:uid="{CC9AA0BC-78E6-5C4F-B447-79A8BCDB4F52}"/>
    <hyperlink ref="A16" location="'Life 4'!B1" display="Life Insurance: Benefit Payments and Distribution Channel" xr:uid="{BBF58401-9F42-B54F-83F5-CAA04D70FB74}"/>
    <hyperlink ref="A18" location="'Non-Life 1'!B1" display="Non-life and Professional Reinsurer: Risks and Premiums Written, Gross and Net Premiums" xr:uid="{D61BFC54-5374-304B-A0E5-ED6821A55E73}"/>
    <hyperlink ref="A20" location="'Non-Life 2'!B1" display="Non-life and Professional Reinsurer: Premium and Claims Liabilities, Premiums Earned and Claims Incurred , Underwriting and Operating Results" xr:uid="{E3A2263C-51BD-A842-8A1F-B3F3FC58970A}"/>
    <hyperlink ref="A22" location="'NonLife &amp; PR 1'!B1" display="Consolidated Non-life and Professional Reinsurer: Risks and Premiums Written, Gross and Net Premiums" xr:uid="{231A031E-F47D-A644-A957-63ABAEEDA510}"/>
    <hyperlink ref="A24" location="'NonLife &amp; PR 2'!B1" display="Consolidated Non-life and Professional Reinsurer: Premium and Claims Liabilities,  Premiums Earned and Claims Incurred , Underwriting and Operating Results" xr:uid="{05C8E902-689D-844E-AA00-BFD65D507DCF}"/>
    <hyperlink ref="A26" location="'Micro &amp; Migrant'!B1" display="Microinsurance and MIgrant Workers Insurance: Life and Non-Life Insurance" xr:uid="{6F5A07E3-762B-0C40-A3FD-2D9482B2C981}"/>
    <hyperlink ref="A28" location="GSIS_MBA!B1" display="Government Service Insurance System and Mutual Benefit Associations" xr:uid="{E1911C5A-9E70-1745-A3D3-3A8302EBFC59}"/>
    <hyperlink ref="A30" location="'PN_HMO '!B1" display="Pre-Need Industry " xr:uid="{785F95D1-867A-604E-A4C4-60C6C9B5B29B}"/>
    <hyperlink ref="A32" location="'PN_HMO '!B28" display="Health Maintenance Organizations (HMOs) Industry" xr:uid="{B1CA9D1E-B248-0A45-91CF-6E55BEDFFF8A}"/>
    <hyperlink ref="A34" location="DoT!B1" display="Definition of Terms" xr:uid="{71FBC11E-18E1-F544-BA65-795F5181514A}"/>
  </hyperlinks>
  <printOptions horizontalCentere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pageSetUpPr fitToPage="1"/>
  </sheetPr>
  <dimension ref="A1:R84"/>
  <sheetViews>
    <sheetView showGridLines="0" tabSelected="1" view="pageBreakPreview" zoomScale="135" zoomScaleNormal="100" workbookViewId="0">
      <selection activeCell="D30" sqref="D30"/>
    </sheetView>
  </sheetViews>
  <sheetFormatPr defaultColWidth="9.140625" defaultRowHeight="11.25"/>
  <cols>
    <col min="1" max="1" width="46.140625" style="3" customWidth="1"/>
    <col min="2" max="2" width="13.140625" style="3" customWidth="1"/>
    <col min="3" max="3" width="2" style="3" customWidth="1"/>
    <col min="4" max="4" width="13.140625" style="3" customWidth="1"/>
    <col min="5" max="5" width="1.85546875" style="2" customWidth="1"/>
    <col min="6" max="6" width="13.140625" style="3" customWidth="1"/>
    <col min="7" max="7" width="1.85546875" style="2" customWidth="1"/>
    <col min="8" max="8" width="14.140625" style="3" customWidth="1"/>
    <col min="9" max="9" width="2" style="2" customWidth="1"/>
    <col min="10" max="10" width="14.140625" style="3" customWidth="1"/>
    <col min="11" max="11" width="2" style="2" customWidth="1"/>
    <col min="12" max="15" width="8.85546875" style="2" customWidth="1"/>
    <col min="16" max="16384" width="9.140625" style="2"/>
  </cols>
  <sheetData>
    <row r="1" spans="1:14" s="1" customFormat="1" ht="30" customHeight="1">
      <c r="A1" s="377" t="s">
        <v>35</v>
      </c>
      <c r="B1" s="295"/>
      <c r="C1" s="295"/>
      <c r="D1" s="295"/>
      <c r="E1" s="2"/>
      <c r="F1" s="295"/>
      <c r="G1" s="2"/>
      <c r="H1" s="295"/>
      <c r="I1" s="2"/>
      <c r="J1" s="295"/>
      <c r="K1" s="476"/>
      <c r="L1" s="2"/>
      <c r="M1" s="2"/>
      <c r="N1" s="2"/>
    </row>
    <row r="2" spans="1:14" s="1" customFormat="1" ht="18">
      <c r="A2" s="5"/>
      <c r="B2" s="295"/>
      <c r="C2" s="295"/>
      <c r="D2" s="295"/>
      <c r="E2" s="2"/>
      <c r="F2" s="295"/>
      <c r="G2" s="2"/>
      <c r="H2" s="295"/>
      <c r="I2" s="2"/>
      <c r="J2" s="295"/>
      <c r="K2" s="2"/>
      <c r="L2" s="2"/>
      <c r="M2" s="2"/>
      <c r="N2" s="2"/>
    </row>
    <row r="3" spans="1:14" ht="18">
      <c r="A3" s="378"/>
      <c r="B3" s="379">
        <v>2019</v>
      </c>
      <c r="C3" s="379"/>
      <c r="D3" s="379">
        <v>2020</v>
      </c>
      <c r="E3" s="379"/>
      <c r="F3" s="379">
        <v>2021</v>
      </c>
      <c r="G3" s="379"/>
      <c r="H3" s="379">
        <v>2022</v>
      </c>
      <c r="I3" s="457"/>
      <c r="J3" s="607">
        <v>2023</v>
      </c>
      <c r="K3" s="608"/>
      <c r="L3" s="458"/>
      <c r="M3" s="458"/>
      <c r="N3" s="458"/>
    </row>
    <row r="4" spans="1:14">
      <c r="A4" s="295"/>
      <c r="B4" s="295"/>
      <c r="C4" s="295"/>
      <c r="D4" s="380"/>
      <c r="F4" s="380"/>
      <c r="H4" s="295"/>
      <c r="J4" s="295"/>
    </row>
    <row r="5" spans="1:14" ht="14.25">
      <c r="A5" s="381" t="s">
        <v>36</v>
      </c>
      <c r="B5" s="382"/>
      <c r="C5" s="383"/>
      <c r="D5" s="382"/>
      <c r="E5" s="384"/>
      <c r="F5" s="383"/>
      <c r="G5" s="384"/>
      <c r="H5" s="383"/>
      <c r="I5" s="384"/>
      <c r="J5" s="383"/>
      <c r="K5" s="384"/>
      <c r="L5" s="361"/>
      <c r="M5" s="361"/>
      <c r="N5" s="361"/>
    </row>
    <row r="6" spans="1:14" ht="12.75">
      <c r="A6" s="385" t="s">
        <v>37</v>
      </c>
      <c r="B6" s="386">
        <v>21472060</v>
      </c>
      <c r="C6" s="387"/>
      <c r="D6" s="388">
        <v>19312000.510024</v>
      </c>
      <c r="E6" s="389"/>
      <c r="F6" s="390">
        <v>20101002</v>
      </c>
      <c r="G6" s="391"/>
      <c r="H6" s="390">
        <v>23322842</v>
      </c>
      <c r="I6" s="391"/>
      <c r="J6" s="390">
        <v>26989325</v>
      </c>
      <c r="K6" s="391" t="s">
        <v>38</v>
      </c>
      <c r="L6" s="460"/>
      <c r="M6" s="397"/>
      <c r="N6" s="397"/>
    </row>
    <row r="7" spans="1:14" ht="14.25">
      <c r="A7" s="385" t="s">
        <v>39</v>
      </c>
      <c r="B7" s="386">
        <v>11616982</v>
      </c>
      <c r="C7" s="387"/>
      <c r="D7" s="392">
        <v>0</v>
      </c>
      <c r="E7" s="389"/>
      <c r="F7" s="393">
        <v>0</v>
      </c>
      <c r="G7" s="391"/>
      <c r="H7" s="393">
        <v>0</v>
      </c>
      <c r="I7" s="391"/>
      <c r="J7" s="393">
        <v>0</v>
      </c>
      <c r="K7" s="391"/>
      <c r="L7" s="397"/>
      <c r="M7" s="397"/>
      <c r="N7" s="397"/>
    </row>
    <row r="8" spans="1:14" ht="14.25">
      <c r="A8" s="385" t="s">
        <v>40</v>
      </c>
      <c r="B8" s="386">
        <v>21299032</v>
      </c>
      <c r="C8" s="387"/>
      <c r="D8" s="394">
        <v>18858015.833539799</v>
      </c>
      <c r="E8" s="389"/>
      <c r="F8" s="395">
        <v>19179406</v>
      </c>
      <c r="G8" s="391"/>
      <c r="H8" s="395">
        <v>21075715</v>
      </c>
      <c r="I8" s="391" t="s">
        <v>41</v>
      </c>
      <c r="J8" s="395">
        <v>23278227</v>
      </c>
      <c r="K8" s="391" t="s">
        <v>38</v>
      </c>
      <c r="L8" s="397"/>
      <c r="M8" s="397"/>
      <c r="N8" s="397"/>
    </row>
    <row r="9" spans="1:14" ht="12.75">
      <c r="A9" s="396"/>
      <c r="B9" s="397"/>
      <c r="C9" s="397"/>
      <c r="D9" s="398"/>
      <c r="E9" s="398"/>
      <c r="F9" s="398"/>
      <c r="G9" s="399"/>
      <c r="H9" s="398"/>
      <c r="I9" s="391"/>
      <c r="J9" s="398"/>
      <c r="K9" s="391"/>
      <c r="L9" s="397"/>
      <c r="M9" s="397"/>
      <c r="N9" s="397"/>
    </row>
    <row r="10" spans="1:14" ht="14.25">
      <c r="A10" s="381" t="s">
        <v>42</v>
      </c>
      <c r="B10" s="400"/>
      <c r="C10" s="401"/>
      <c r="D10" s="402"/>
      <c r="E10" s="403"/>
      <c r="F10" s="404"/>
      <c r="G10" s="405"/>
      <c r="H10" s="404"/>
      <c r="I10" s="405"/>
      <c r="J10" s="404"/>
      <c r="K10" s="405"/>
      <c r="L10" s="459"/>
      <c r="M10" s="459"/>
      <c r="N10" s="459"/>
    </row>
    <row r="11" spans="1:14" ht="12.75">
      <c r="A11" s="385" t="s">
        <v>37</v>
      </c>
      <c r="B11" s="386">
        <v>19517863</v>
      </c>
      <c r="C11" s="387"/>
      <c r="D11" s="388">
        <v>17951573.5700127</v>
      </c>
      <c r="E11" s="389"/>
      <c r="F11" s="390">
        <v>19410614</v>
      </c>
      <c r="G11" s="391"/>
      <c r="H11" s="390">
        <v>22024515</v>
      </c>
      <c r="I11" s="391"/>
      <c r="J11" s="390">
        <v>24318611</v>
      </c>
      <c r="K11" s="391" t="s">
        <v>38</v>
      </c>
      <c r="L11" s="460"/>
      <c r="M11" s="397"/>
      <c r="N11" s="397"/>
    </row>
    <row r="12" spans="1:14" ht="14.25">
      <c r="A12" s="385" t="s">
        <v>39</v>
      </c>
      <c r="B12" s="386">
        <v>9750598</v>
      </c>
      <c r="C12" s="387"/>
      <c r="D12" s="392">
        <v>0</v>
      </c>
      <c r="E12" s="389"/>
      <c r="F12" s="393">
        <v>0</v>
      </c>
      <c r="G12" s="391"/>
      <c r="H12" s="393">
        <v>0</v>
      </c>
      <c r="I12" s="391"/>
      <c r="J12" s="393"/>
      <c r="K12" s="391"/>
      <c r="L12" s="397"/>
      <c r="M12" s="397"/>
      <c r="N12" s="397"/>
    </row>
    <row r="13" spans="1:14" ht="14.25">
      <c r="A13" s="385" t="s">
        <v>40</v>
      </c>
      <c r="B13" s="386">
        <v>19382751</v>
      </c>
      <c r="C13" s="387"/>
      <c r="D13" s="388">
        <v>17537843.279373299</v>
      </c>
      <c r="E13" s="389"/>
      <c r="F13" s="390">
        <v>18540084</v>
      </c>
      <c r="G13" s="391"/>
      <c r="H13" s="390">
        <v>19943630</v>
      </c>
      <c r="I13" s="391"/>
      <c r="J13" s="390">
        <v>21051758</v>
      </c>
      <c r="K13" s="391" t="s">
        <v>38</v>
      </c>
      <c r="L13" s="397"/>
      <c r="M13" s="397"/>
      <c r="N13" s="397"/>
    </row>
    <row r="14" spans="1:14" ht="12.75">
      <c r="A14" s="381"/>
      <c r="B14" s="386"/>
      <c r="C14" s="387"/>
      <c r="D14" s="388"/>
      <c r="E14" s="389"/>
      <c r="F14" s="390"/>
      <c r="G14" s="391"/>
      <c r="H14" s="390"/>
      <c r="I14" s="391"/>
      <c r="J14" s="390"/>
      <c r="K14" s="391"/>
      <c r="L14" s="397"/>
      <c r="M14" s="397"/>
      <c r="N14" s="397"/>
    </row>
    <row r="15" spans="1:14" ht="14.25">
      <c r="A15" s="381" t="s">
        <v>43</v>
      </c>
      <c r="B15" s="400">
        <v>107.3</v>
      </c>
      <c r="C15" s="401"/>
      <c r="D15" s="402">
        <v>108.8</v>
      </c>
      <c r="E15" s="403"/>
      <c r="F15" s="404">
        <v>110.198654</v>
      </c>
      <c r="G15" s="405"/>
      <c r="H15" s="404">
        <v>110.9</v>
      </c>
      <c r="I15" s="405" t="s">
        <v>41</v>
      </c>
      <c r="J15" s="404">
        <v>111.9</v>
      </c>
      <c r="K15" s="405" t="s">
        <v>38</v>
      </c>
      <c r="L15" s="459"/>
      <c r="M15" s="459"/>
      <c r="N15" s="459"/>
    </row>
    <row r="16" spans="1:14" ht="12.75">
      <c r="A16" s="381"/>
      <c r="B16" s="400"/>
      <c r="C16" s="401"/>
      <c r="D16" s="402"/>
      <c r="E16" s="403"/>
      <c r="F16" s="404"/>
      <c r="G16" s="405"/>
      <c r="H16" s="404"/>
      <c r="I16" s="405"/>
      <c r="J16" s="404"/>
      <c r="K16" s="405"/>
      <c r="L16" s="459"/>
      <c r="M16" s="459"/>
      <c r="N16" s="459"/>
    </row>
    <row r="17" spans="1:14" ht="14.25">
      <c r="A17" s="381" t="s">
        <v>44</v>
      </c>
      <c r="B17" s="400">
        <v>200134.5</v>
      </c>
      <c r="C17" s="401"/>
      <c r="D17" s="402">
        <v>176845.4</v>
      </c>
      <c r="E17" s="403" t="s">
        <v>41</v>
      </c>
      <c r="F17" s="404">
        <v>182600.7</v>
      </c>
      <c r="G17" s="405" t="s">
        <v>41</v>
      </c>
      <c r="H17" s="404">
        <v>210227.9</v>
      </c>
      <c r="I17" s="405" t="s">
        <v>41</v>
      </c>
      <c r="J17" s="404">
        <v>241164.7</v>
      </c>
      <c r="K17" s="405" t="s">
        <v>38</v>
      </c>
      <c r="L17" s="460"/>
      <c r="M17" s="460"/>
      <c r="N17" s="459"/>
    </row>
    <row r="18" spans="1:14" ht="12.75">
      <c r="A18" s="381"/>
      <c r="B18" s="386"/>
      <c r="C18" s="387"/>
      <c r="D18" s="388"/>
      <c r="E18" s="389"/>
      <c r="F18" s="390"/>
      <c r="G18" s="391"/>
      <c r="H18" s="390"/>
      <c r="I18" s="391"/>
      <c r="J18" s="390"/>
      <c r="K18" s="391"/>
      <c r="L18" s="397"/>
      <c r="M18" s="397"/>
      <c r="N18" s="397"/>
    </row>
    <row r="19" spans="1:14" ht="14.25">
      <c r="A19" s="381" t="s">
        <v>45</v>
      </c>
      <c r="B19" s="406"/>
      <c r="C19" s="387"/>
      <c r="D19" s="392"/>
      <c r="E19" s="389"/>
      <c r="F19" s="393"/>
      <c r="G19" s="391"/>
      <c r="H19" s="393"/>
      <c r="I19" s="391"/>
      <c r="J19" s="393"/>
      <c r="K19" s="391"/>
      <c r="L19" s="397"/>
      <c r="M19" s="397"/>
      <c r="N19" s="397"/>
    </row>
    <row r="20" spans="1:14" ht="12.75">
      <c r="A20" s="385" t="s">
        <v>46</v>
      </c>
      <c r="B20" s="407">
        <v>44.2</v>
      </c>
      <c r="C20" s="405"/>
      <c r="D20" s="407">
        <v>43.88</v>
      </c>
      <c r="E20" s="403"/>
      <c r="F20" s="408">
        <v>49.558</v>
      </c>
      <c r="G20" s="405"/>
      <c r="H20" s="408">
        <v>51.22</v>
      </c>
      <c r="I20" s="405"/>
      <c r="J20" s="408">
        <v>52.13</v>
      </c>
      <c r="K20" s="405" t="s">
        <v>38</v>
      </c>
      <c r="L20" s="548"/>
      <c r="M20" s="459"/>
      <c r="N20" s="459"/>
    </row>
    <row r="21" spans="1:14" ht="12.75">
      <c r="A21" s="385" t="s">
        <v>47</v>
      </c>
      <c r="B21" s="407">
        <v>41.94</v>
      </c>
      <c r="C21" s="405"/>
      <c r="D21" s="407">
        <v>39.380000000000003</v>
      </c>
      <c r="E21" s="403"/>
      <c r="F21" s="408">
        <v>46.274000000000001</v>
      </c>
      <c r="G21" s="405"/>
      <c r="H21" s="408">
        <v>49.002000000000002</v>
      </c>
      <c r="I21" s="405"/>
      <c r="J21" s="408">
        <v>50.53</v>
      </c>
      <c r="K21" s="405" t="s">
        <v>38</v>
      </c>
      <c r="L21" s="459"/>
      <c r="M21" s="459"/>
      <c r="N21" s="459"/>
    </row>
    <row r="22" spans="1:14" ht="12.75">
      <c r="A22" s="409" t="s">
        <v>48</v>
      </c>
      <c r="B22" s="407">
        <v>5.7779999999999996</v>
      </c>
      <c r="C22" s="405"/>
      <c r="D22" s="407">
        <v>6.3949999999999996</v>
      </c>
      <c r="E22" s="403"/>
      <c r="F22" s="408">
        <v>6.8109999999999999</v>
      </c>
      <c r="G22" s="405"/>
      <c r="H22" s="408">
        <v>6.1970000000000001</v>
      </c>
      <c r="I22" s="405"/>
      <c r="J22" s="408">
        <v>6.01</v>
      </c>
      <c r="K22" s="405" t="s">
        <v>38</v>
      </c>
      <c r="L22" s="459"/>
      <c r="M22" s="459"/>
      <c r="N22" s="459"/>
    </row>
    <row r="23" spans="1:14" ht="12.75">
      <c r="A23" s="385" t="s">
        <v>49</v>
      </c>
      <c r="B23" s="407">
        <v>2.2599999999999998</v>
      </c>
      <c r="C23" s="405"/>
      <c r="D23" s="407">
        <v>4.5</v>
      </c>
      <c r="E23" s="403"/>
      <c r="F23" s="408">
        <v>3.2839999999999998</v>
      </c>
      <c r="G23" s="410"/>
      <c r="H23" s="408">
        <v>2.2200000000000002</v>
      </c>
      <c r="I23" s="410"/>
      <c r="J23" s="408">
        <v>1.6</v>
      </c>
      <c r="K23" s="410" t="s">
        <v>38</v>
      </c>
      <c r="L23" s="460"/>
      <c r="M23" s="460"/>
      <c r="N23" s="460"/>
    </row>
    <row r="24" spans="1:14" ht="12.75">
      <c r="A24" s="381"/>
      <c r="B24" s="411"/>
      <c r="C24" s="412"/>
      <c r="D24" s="407"/>
      <c r="E24" s="403"/>
      <c r="F24" s="408"/>
      <c r="G24" s="410"/>
      <c r="H24" s="408"/>
      <c r="I24" s="410"/>
      <c r="J24" s="408"/>
      <c r="K24" s="410"/>
      <c r="L24" s="460"/>
      <c r="M24" s="460"/>
      <c r="N24" s="460"/>
    </row>
    <row r="25" spans="1:14" ht="14.25">
      <c r="A25" s="381" t="s">
        <v>50</v>
      </c>
      <c r="B25" s="413">
        <v>50.634999999999998</v>
      </c>
      <c r="C25" s="412"/>
      <c r="D25" s="414">
        <v>48.023000000000003</v>
      </c>
      <c r="E25" s="415"/>
      <c r="F25" s="416">
        <v>50.774000000000001</v>
      </c>
      <c r="G25" s="410"/>
      <c r="H25" s="416">
        <v>55.755000000000003</v>
      </c>
      <c r="I25" s="410"/>
      <c r="J25" s="416">
        <v>55.37</v>
      </c>
      <c r="K25" s="410" t="s">
        <v>38</v>
      </c>
      <c r="L25" s="460"/>
      <c r="M25" s="460"/>
      <c r="N25" s="460"/>
    </row>
    <row r="26" spans="1:14" ht="12.75">
      <c r="A26" s="381"/>
      <c r="B26" s="411"/>
      <c r="C26" s="412"/>
      <c r="D26" s="407"/>
      <c r="E26" s="415"/>
      <c r="F26" s="408"/>
      <c r="G26" s="410"/>
      <c r="H26" s="408"/>
      <c r="I26" s="410"/>
      <c r="J26" s="408"/>
      <c r="K26" s="410"/>
      <c r="L26" s="460"/>
      <c r="M26" s="460"/>
      <c r="N26" s="460"/>
    </row>
    <row r="27" spans="1:14" ht="14.25">
      <c r="A27" s="381" t="s">
        <v>51</v>
      </c>
      <c r="B27" s="417">
        <v>2.4E-2</v>
      </c>
      <c r="C27" s="418"/>
      <c r="D27" s="419">
        <v>2.4E-2</v>
      </c>
      <c r="E27" s="420"/>
      <c r="F27" s="421">
        <v>3.9E-2</v>
      </c>
      <c r="G27" s="422"/>
      <c r="H27" s="421">
        <v>5.8000000000000003E-2</v>
      </c>
      <c r="I27" s="422"/>
      <c r="J27" s="421">
        <v>0.06</v>
      </c>
      <c r="K27" s="422" t="s">
        <v>38</v>
      </c>
      <c r="L27" s="461"/>
      <c r="M27" s="461"/>
      <c r="N27" s="461"/>
    </row>
    <row r="28" spans="1:14" ht="12">
      <c r="A28" s="423"/>
      <c r="B28" s="424"/>
      <c r="C28" s="424"/>
      <c r="D28" s="425"/>
      <c r="E28" s="425"/>
      <c r="F28" s="425"/>
      <c r="G28" s="424"/>
      <c r="H28" s="425"/>
      <c r="I28" s="424"/>
      <c r="J28" s="425"/>
      <c r="K28" s="424"/>
      <c r="L28" s="424"/>
      <c r="M28" s="424"/>
      <c r="N28" s="424"/>
    </row>
    <row r="29" spans="1:14" ht="12.75">
      <c r="A29" s="423"/>
      <c r="B29" s="424"/>
      <c r="C29" s="424"/>
      <c r="D29" s="425"/>
      <c r="E29" s="425"/>
      <c r="F29" s="425"/>
      <c r="G29" s="424"/>
      <c r="H29" s="425"/>
      <c r="I29" s="424"/>
      <c r="J29" s="425"/>
      <c r="K29" s="424"/>
      <c r="L29" s="424"/>
      <c r="M29" s="424"/>
      <c r="N29" s="462"/>
    </row>
    <row r="30" spans="1:14" ht="12">
      <c r="A30" s="423"/>
      <c r="B30" s="424"/>
      <c r="C30" s="424"/>
      <c r="D30" s="425"/>
      <c r="E30" s="425"/>
      <c r="F30" s="425"/>
      <c r="G30" s="424"/>
      <c r="H30" s="425"/>
      <c r="I30" s="424"/>
      <c r="J30" s="425"/>
      <c r="K30" s="424"/>
      <c r="L30" s="424"/>
      <c r="M30" s="424"/>
    </row>
    <row r="31" spans="1:14" ht="12.75">
      <c r="A31" s="423"/>
      <c r="B31" s="424"/>
      <c r="C31" s="426"/>
      <c r="D31" s="424"/>
      <c r="F31" s="424"/>
      <c r="H31" s="424"/>
      <c r="J31" s="424"/>
      <c r="N31" s="463"/>
    </row>
    <row r="32" spans="1:14" ht="30" customHeight="1">
      <c r="A32" s="427" t="s">
        <v>52</v>
      </c>
      <c r="B32" s="424"/>
      <c r="C32" s="426"/>
      <c r="D32" s="424"/>
      <c r="F32" s="424"/>
      <c r="H32" s="424"/>
      <c r="J32" s="424"/>
      <c r="N32" s="459"/>
    </row>
    <row r="33" spans="1:18" customFormat="1" ht="15">
      <c r="H33" s="525"/>
      <c r="J33" s="525"/>
      <c r="N33" s="397"/>
      <c r="O33" s="2"/>
      <c r="P33" s="2"/>
      <c r="Q33" s="2"/>
      <c r="R33" s="2"/>
    </row>
    <row r="34" spans="1:18" ht="18">
      <c r="A34" s="378"/>
      <c r="B34" s="379">
        <v>2019</v>
      </c>
      <c r="C34" s="379"/>
      <c r="D34" s="379">
        <v>2020</v>
      </c>
      <c r="E34" s="379"/>
      <c r="F34" s="379">
        <v>2021</v>
      </c>
      <c r="G34" s="379"/>
      <c r="H34" s="379">
        <v>2022</v>
      </c>
      <c r="I34" s="457"/>
      <c r="J34" s="607">
        <v>2023</v>
      </c>
      <c r="K34" s="609"/>
      <c r="L34" s="458"/>
      <c r="M34" s="458"/>
    </row>
    <row r="35" spans="1:18" ht="12.75">
      <c r="A35" s="313"/>
      <c r="B35" s="295"/>
      <c r="C35" s="295"/>
      <c r="D35" s="295"/>
      <c r="F35" s="295"/>
      <c r="H35" s="295"/>
      <c r="J35" s="295"/>
      <c r="N35" s="463"/>
    </row>
    <row r="36" spans="1:18" ht="12.75">
      <c r="A36" s="428" t="s">
        <v>53</v>
      </c>
      <c r="B36" s="429">
        <f>B37+B38</f>
        <v>2828.2</v>
      </c>
      <c r="C36" s="430"/>
      <c r="D36" s="429">
        <f t="shared" ref="D36" si="0">D37+D38</f>
        <v>2846.2</v>
      </c>
      <c r="E36" s="431"/>
      <c r="F36" s="429">
        <f t="shared" ref="F36:H36" si="1">F37+F38</f>
        <v>3439.3</v>
      </c>
      <c r="G36" s="431"/>
      <c r="H36" s="432">
        <f t="shared" si="1"/>
        <v>3435</v>
      </c>
      <c r="I36" s="431" t="s">
        <v>41</v>
      </c>
      <c r="J36" s="432">
        <f t="shared" ref="J36" si="2">J37+J38</f>
        <v>3509.0885612153706</v>
      </c>
      <c r="K36" s="431" t="s">
        <v>38</v>
      </c>
      <c r="L36" s="462"/>
      <c r="M36" s="462"/>
      <c r="N36" s="459"/>
    </row>
    <row r="37" spans="1:18" ht="12.75">
      <c r="A37" s="433" t="s">
        <v>54</v>
      </c>
      <c r="B37" s="434">
        <v>2295.6999999999998</v>
      </c>
      <c r="C37" s="405"/>
      <c r="D37" s="434">
        <v>2379.6999999999998</v>
      </c>
      <c r="E37" s="405"/>
      <c r="F37" s="435">
        <v>2940.4</v>
      </c>
      <c r="G37" s="405"/>
      <c r="H37" s="436">
        <v>2924.3</v>
      </c>
      <c r="I37" s="405" t="s">
        <v>41</v>
      </c>
      <c r="J37" s="436">
        <v>2921.9</v>
      </c>
      <c r="K37" s="405" t="s">
        <v>38</v>
      </c>
      <c r="L37" s="459"/>
      <c r="M37" s="459"/>
      <c r="N37" s="397"/>
    </row>
    <row r="38" spans="1:18" ht="12.75">
      <c r="A38" s="437" t="s">
        <v>55</v>
      </c>
      <c r="B38" s="402">
        <v>532.5</v>
      </c>
      <c r="C38" s="403"/>
      <c r="D38" s="402">
        <v>466.5</v>
      </c>
      <c r="E38" s="403"/>
      <c r="F38" s="402">
        <v>498.9</v>
      </c>
      <c r="G38" s="403"/>
      <c r="H38" s="404">
        <v>510.7</v>
      </c>
      <c r="I38" s="403" t="s">
        <v>41</v>
      </c>
      <c r="J38" s="404">
        <f>'NonLife &amp; PR 1'!G29/J15</f>
        <v>587.18856121537078</v>
      </c>
      <c r="K38" s="403" t="s">
        <v>38</v>
      </c>
      <c r="L38" s="463"/>
      <c r="M38" s="463"/>
      <c r="N38" s="459"/>
    </row>
    <row r="39" spans="1:18" ht="12.75">
      <c r="A39" s="433"/>
      <c r="B39" s="400"/>
      <c r="C39" s="405"/>
      <c r="D39" s="429"/>
      <c r="E39" s="405"/>
      <c r="F39" s="429"/>
      <c r="G39" s="405"/>
      <c r="H39" s="432"/>
      <c r="I39" s="405"/>
      <c r="J39" s="432"/>
      <c r="K39" s="405"/>
      <c r="L39" s="459"/>
      <c r="M39" s="459"/>
      <c r="N39" s="461"/>
    </row>
    <row r="40" spans="1:18" ht="12.75">
      <c r="A40" s="428" t="s">
        <v>56</v>
      </c>
      <c r="B40" s="419"/>
      <c r="C40" s="391"/>
      <c r="D40" s="438"/>
      <c r="E40" s="391"/>
      <c r="F40" s="438"/>
      <c r="G40" s="391"/>
      <c r="H40" s="439"/>
      <c r="I40" s="391"/>
      <c r="J40" s="439"/>
      <c r="K40" s="391"/>
      <c r="L40" s="397"/>
      <c r="M40" s="397"/>
      <c r="N40" s="459"/>
    </row>
    <row r="41" spans="1:18" ht="12.75">
      <c r="A41" s="440" t="s">
        <v>57</v>
      </c>
      <c r="B41" s="419">
        <v>1.55E-2</v>
      </c>
      <c r="C41" s="405"/>
      <c r="D41" s="419">
        <v>1.72E-2</v>
      </c>
      <c r="E41" s="405"/>
      <c r="F41" s="419">
        <v>1.95E-2</v>
      </c>
      <c r="G41" s="405"/>
      <c r="H41" s="421">
        <v>1.7299999999999999E-2</v>
      </c>
      <c r="I41" s="405"/>
      <c r="J41" s="421">
        <v>1.61E-2</v>
      </c>
      <c r="K41" s="405" t="s">
        <v>38</v>
      </c>
      <c r="L41" s="459"/>
      <c r="M41" s="459"/>
      <c r="N41" s="461"/>
    </row>
    <row r="42" spans="1:18" ht="12.75">
      <c r="A42" s="440" t="s">
        <v>58</v>
      </c>
      <c r="B42" s="419">
        <v>3.1099999999999999E-2</v>
      </c>
      <c r="C42" s="405"/>
      <c r="D42" s="441">
        <v>0</v>
      </c>
      <c r="E42" s="391"/>
      <c r="F42" s="441">
        <v>0</v>
      </c>
      <c r="G42" s="391"/>
      <c r="H42" s="442">
        <v>0</v>
      </c>
      <c r="I42" s="391"/>
      <c r="J42" s="442">
        <v>0</v>
      </c>
      <c r="K42" s="391"/>
      <c r="L42" s="397"/>
      <c r="M42" s="397"/>
      <c r="N42" s="459"/>
    </row>
    <row r="43" spans="1:18" ht="12.75">
      <c r="A43" s="440" t="s">
        <v>59</v>
      </c>
      <c r="B43" s="419">
        <v>1.5699999999999999E-2</v>
      </c>
      <c r="C43" s="443"/>
      <c r="D43" s="419">
        <v>1.77E-2</v>
      </c>
      <c r="E43" s="405"/>
      <c r="F43" s="419">
        <v>2.0400000000000001E-2</v>
      </c>
      <c r="G43" s="405"/>
      <c r="H43" s="421">
        <v>1.9099999999999999E-2</v>
      </c>
      <c r="I43" s="405"/>
      <c r="J43" s="526">
        <v>1.8700000000000001E-2</v>
      </c>
      <c r="K43" s="405" t="s">
        <v>38</v>
      </c>
      <c r="L43" s="459"/>
      <c r="M43" s="459"/>
      <c r="N43" s="461"/>
    </row>
    <row r="44" spans="1:18" ht="12.75">
      <c r="A44" s="428"/>
      <c r="B44" s="419"/>
      <c r="C44" s="391"/>
      <c r="D44" s="438"/>
      <c r="E44" s="391"/>
      <c r="F44" s="438"/>
      <c r="G44" s="391"/>
      <c r="H44" s="439"/>
      <c r="I44" s="391"/>
      <c r="J44" s="439"/>
      <c r="K44" s="391"/>
      <c r="L44" s="397"/>
      <c r="M44" s="397"/>
      <c r="N44" s="462"/>
    </row>
    <row r="45" spans="1:18" ht="12.75">
      <c r="A45" s="428" t="s">
        <v>60</v>
      </c>
      <c r="B45" s="419">
        <v>1.41E-2</v>
      </c>
      <c r="C45" s="391"/>
      <c r="D45" s="419">
        <v>1.6E-2</v>
      </c>
      <c r="E45" s="405"/>
      <c r="F45" s="419">
        <v>1.89E-2</v>
      </c>
      <c r="G45" s="405" t="s">
        <v>41</v>
      </c>
      <c r="H45" s="421">
        <v>1.6299999999999999E-2</v>
      </c>
      <c r="I45" s="405"/>
      <c r="J45" s="421">
        <v>1.4500000000000001E-2</v>
      </c>
      <c r="K45" s="405" t="s">
        <v>38</v>
      </c>
      <c r="L45" s="459"/>
      <c r="M45" s="459"/>
      <c r="N45" s="459"/>
    </row>
    <row r="46" spans="1:18" ht="12.95" customHeight="1">
      <c r="A46" s="433"/>
      <c r="B46" s="419" t="s">
        <v>61</v>
      </c>
      <c r="C46" s="418"/>
      <c r="D46" s="510"/>
      <c r="E46" s="511"/>
      <c r="F46" s="510"/>
      <c r="G46" s="511"/>
      <c r="H46" s="511"/>
      <c r="I46" s="511"/>
      <c r="J46" s="511"/>
      <c r="K46" s="512"/>
      <c r="L46" s="461"/>
      <c r="M46" s="461"/>
    </row>
    <row r="47" spans="1:18" ht="12.75">
      <c r="A47" s="428" t="s">
        <v>62</v>
      </c>
      <c r="B47" s="417">
        <v>0.46700000000000003</v>
      </c>
      <c r="C47" s="391"/>
      <c r="D47" s="417">
        <v>0.58860000000000001</v>
      </c>
      <c r="E47" s="405"/>
      <c r="F47" s="417">
        <v>0.58389999999999997</v>
      </c>
      <c r="G47" s="405"/>
      <c r="H47" s="418">
        <v>0.58950000000000002</v>
      </c>
      <c r="I47" s="405"/>
      <c r="J47" s="418">
        <f>'Life 2'!G20/'Economic Indicator '!J11</f>
        <v>0.61897829197563958</v>
      </c>
      <c r="K47" s="405" t="s">
        <v>38</v>
      </c>
      <c r="L47" s="459"/>
      <c r="M47" s="459"/>
    </row>
    <row r="48" spans="1:18" ht="12.75">
      <c r="A48" s="433"/>
      <c r="B48" s="417"/>
      <c r="C48" s="422"/>
      <c r="D48" s="417"/>
      <c r="E48" s="422"/>
      <c r="F48" s="417"/>
      <c r="G48" s="422"/>
      <c r="H48" s="418"/>
      <c r="I48" s="422"/>
      <c r="J48" s="418"/>
      <c r="K48" s="422"/>
      <c r="L48" s="461"/>
      <c r="M48" s="461"/>
    </row>
    <row r="49" spans="1:14" ht="12.75">
      <c r="A49" s="428" t="s">
        <v>63</v>
      </c>
      <c r="B49" s="417">
        <v>0.42449999999999999</v>
      </c>
      <c r="C49" s="391"/>
      <c r="D49" s="417">
        <v>0.54720000000000002</v>
      </c>
      <c r="E49" s="405"/>
      <c r="F49" s="417">
        <v>0.56379999999999997</v>
      </c>
      <c r="G49" s="405"/>
      <c r="H49" s="418">
        <v>0.55669999999999997</v>
      </c>
      <c r="I49" s="405"/>
      <c r="J49" s="418">
        <f>'Life 2'!G20/J6</f>
        <v>0.55772763120233648</v>
      </c>
      <c r="K49" s="405" t="s">
        <v>38</v>
      </c>
      <c r="L49" s="459"/>
      <c r="M49" s="459"/>
    </row>
    <row r="50" spans="1:14" ht="12.75">
      <c r="A50" s="433"/>
      <c r="B50" s="417"/>
      <c r="C50" s="422"/>
      <c r="D50" s="444"/>
      <c r="E50" s="422"/>
      <c r="F50" s="444"/>
      <c r="G50" s="422"/>
      <c r="H50" s="445"/>
      <c r="I50" s="422"/>
      <c r="J50" s="445"/>
      <c r="K50" s="422"/>
      <c r="L50" s="461"/>
      <c r="M50" s="461"/>
    </row>
    <row r="51" spans="1:14" ht="14.25">
      <c r="A51" s="446" t="s">
        <v>64</v>
      </c>
      <c r="B51" s="447">
        <f>B52+B53</f>
        <v>0.67189999999999994</v>
      </c>
      <c r="C51" s="448"/>
      <c r="D51" s="447">
        <f>D52+D53</f>
        <v>0.68049999999999999</v>
      </c>
      <c r="E51" s="431"/>
      <c r="F51" s="447">
        <f>F52+F53</f>
        <v>0.73310000000000008</v>
      </c>
      <c r="G51" s="431"/>
      <c r="H51" s="449">
        <f>H52+H53</f>
        <v>0.68910000000000005</v>
      </c>
      <c r="I51" s="431"/>
      <c r="J51" s="449">
        <f>J52+J53</f>
        <v>0.77722844504021449</v>
      </c>
      <c r="K51" s="431" t="s">
        <v>38</v>
      </c>
      <c r="L51" s="462"/>
      <c r="M51" s="462"/>
    </row>
    <row r="52" spans="1:14" ht="12.75">
      <c r="A52" s="433" t="s">
        <v>65</v>
      </c>
      <c r="B52" s="450">
        <v>0.42120000000000002</v>
      </c>
      <c r="C52" s="391"/>
      <c r="D52" s="450">
        <v>0.4123</v>
      </c>
      <c r="E52" s="405"/>
      <c r="F52" s="450">
        <v>0.4304</v>
      </c>
      <c r="G52" s="405"/>
      <c r="H52" s="452">
        <v>0.4204</v>
      </c>
      <c r="I52" s="405" t="s">
        <v>41</v>
      </c>
      <c r="J52" s="452">
        <f>('Life 2'!G13/1000000)/J15</f>
        <v>0.51042844504021445</v>
      </c>
      <c r="K52" s="405" t="s">
        <v>38</v>
      </c>
      <c r="L52" s="459"/>
      <c r="M52" s="459"/>
    </row>
    <row r="53" spans="1:14" ht="12.75">
      <c r="A53" s="451" t="s">
        <v>66</v>
      </c>
      <c r="B53" s="450">
        <v>0.25069999999999998</v>
      </c>
      <c r="C53" s="391"/>
      <c r="D53" s="450">
        <v>0.26819999999999999</v>
      </c>
      <c r="E53" s="405"/>
      <c r="F53" s="450">
        <v>0.30270000000000002</v>
      </c>
      <c r="G53" s="405"/>
      <c r="H53" s="452">
        <v>0.26869999999999999</v>
      </c>
      <c r="I53" s="405" t="s">
        <v>41</v>
      </c>
      <c r="J53" s="452">
        <v>0.26679999999999998</v>
      </c>
      <c r="K53" s="405" t="s">
        <v>38</v>
      </c>
      <c r="L53" s="459"/>
      <c r="M53" s="459"/>
      <c r="N53" s="459"/>
    </row>
    <row r="54" spans="1:14" ht="12.75">
      <c r="A54" s="428"/>
      <c r="B54" s="450"/>
      <c r="C54" s="453"/>
      <c r="D54" s="450"/>
      <c r="E54" s="453"/>
      <c r="F54" s="450"/>
      <c r="G54" s="453"/>
      <c r="H54" s="452"/>
      <c r="I54" s="453"/>
      <c r="J54" s="452"/>
      <c r="K54" s="453"/>
      <c r="L54" s="464"/>
      <c r="M54" s="464"/>
      <c r="N54" s="464"/>
    </row>
    <row r="55" spans="1:14" ht="12">
      <c r="B55" s="302"/>
      <c r="C55" s="295"/>
      <c r="D55" s="302"/>
      <c r="F55" s="302"/>
      <c r="H55" s="302"/>
      <c r="J55" s="302"/>
    </row>
    <row r="56" spans="1:14" ht="14.25" customHeight="1">
      <c r="A56" s="302" t="s">
        <v>67</v>
      </c>
      <c r="B56" s="302"/>
      <c r="C56" s="295"/>
      <c r="D56" s="295"/>
      <c r="F56" s="295"/>
      <c r="H56" s="295"/>
      <c r="J56" s="295"/>
    </row>
    <row r="57" spans="1:14" ht="12">
      <c r="A57" s="302" t="s">
        <v>68</v>
      </c>
      <c r="B57" s="302"/>
      <c r="C57" s="295"/>
      <c r="D57" s="454"/>
      <c r="F57" s="455"/>
      <c r="H57" s="455"/>
      <c r="J57" s="455"/>
    </row>
    <row r="58" spans="1:14" ht="12">
      <c r="A58" s="302" t="s">
        <v>69</v>
      </c>
      <c r="B58" s="302"/>
      <c r="C58" s="295"/>
      <c r="D58" s="295"/>
      <c r="F58" s="295"/>
      <c r="H58" s="295"/>
      <c r="J58" s="295"/>
    </row>
    <row r="59" spans="1:14" ht="12">
      <c r="A59" s="302" t="s">
        <v>70</v>
      </c>
      <c r="B59" s="302"/>
      <c r="C59" s="295"/>
      <c r="D59" s="295"/>
      <c r="F59" s="295"/>
      <c r="H59" s="295"/>
      <c r="J59" s="295"/>
    </row>
    <row r="60" spans="1:14" ht="12">
      <c r="A60" s="471" t="s">
        <v>71</v>
      </c>
      <c r="B60" s="2"/>
      <c r="C60" s="2"/>
      <c r="D60" s="2"/>
      <c r="F60" s="456"/>
      <c r="H60" s="456"/>
      <c r="J60" s="456"/>
    </row>
    <row r="61" spans="1:14" ht="12">
      <c r="A61" s="471" t="s">
        <v>72</v>
      </c>
      <c r="B61" s="2"/>
      <c r="C61" s="2"/>
      <c r="D61" s="2"/>
      <c r="F61" s="2"/>
      <c r="H61" s="2"/>
      <c r="J61" s="2"/>
    </row>
    <row r="62" spans="1:14" ht="26.1" customHeight="1">
      <c r="A62" s="610" t="s">
        <v>73</v>
      </c>
      <c r="B62" s="610"/>
      <c r="C62" s="610"/>
      <c r="D62" s="610"/>
      <c r="E62" s="610"/>
      <c r="F62" s="610"/>
      <c r="G62" s="610"/>
      <c r="H62" s="610"/>
      <c r="I62" s="610"/>
      <c r="J62" s="610"/>
    </row>
    <row r="63" spans="1:14" ht="12">
      <c r="A63" s="302" t="s">
        <v>74</v>
      </c>
      <c r="B63" s="244"/>
      <c r="C63" s="2"/>
      <c r="D63" s="2"/>
      <c r="F63" s="2"/>
      <c r="H63" s="2"/>
      <c r="J63" s="2"/>
    </row>
    <row r="64" spans="1:14" ht="12">
      <c r="A64" s="302" t="s">
        <v>75</v>
      </c>
      <c r="B64" s="465"/>
      <c r="C64" s="295"/>
      <c r="D64" s="302"/>
      <c r="F64" s="302"/>
      <c r="H64" s="302"/>
      <c r="J64" s="302"/>
    </row>
    <row r="65" spans="1:14" ht="12.75">
      <c r="A65" s="466"/>
      <c r="B65" s="466"/>
      <c r="C65" s="466"/>
      <c r="D65" s="466"/>
      <c r="E65" s="466"/>
      <c r="F65" s="466"/>
      <c r="G65" s="466"/>
      <c r="H65" s="467"/>
      <c r="I65" s="470"/>
      <c r="J65" s="467"/>
      <c r="K65" s="470"/>
      <c r="L65" s="470"/>
      <c r="M65" s="470"/>
      <c r="N65" s="470"/>
    </row>
    <row r="66" spans="1:14" ht="14.25">
      <c r="K66" s="477" t="s">
        <v>76</v>
      </c>
    </row>
    <row r="67" spans="1:14">
      <c r="A67" s="295"/>
      <c r="B67" s="295"/>
      <c r="C67" s="295"/>
      <c r="D67" s="295"/>
      <c r="F67" s="295"/>
      <c r="H67" s="295"/>
      <c r="J67" s="295"/>
    </row>
    <row r="68" spans="1:14">
      <c r="A68" s="295"/>
      <c r="B68" s="295"/>
      <c r="C68" s="295"/>
      <c r="D68" s="295"/>
      <c r="F68" s="295"/>
      <c r="H68" s="295"/>
      <c r="J68" s="295"/>
    </row>
    <row r="69" spans="1:14">
      <c r="A69" s="295"/>
      <c r="B69" s="295"/>
      <c r="C69" s="295"/>
      <c r="D69" s="295"/>
      <c r="F69" s="295"/>
      <c r="H69" s="295"/>
      <c r="J69" s="295"/>
    </row>
    <row r="70" spans="1:14">
      <c r="A70" s="295"/>
      <c r="B70" s="295"/>
    </row>
    <row r="71" spans="1:14">
      <c r="A71" s="295"/>
      <c r="B71" s="295"/>
      <c r="C71" s="295"/>
      <c r="D71" s="295"/>
      <c r="F71" s="295"/>
      <c r="H71" s="295"/>
      <c r="J71" s="295"/>
    </row>
    <row r="72" spans="1:14">
      <c r="A72" s="295"/>
      <c r="B72" s="295"/>
      <c r="C72" s="295"/>
      <c r="D72" s="295"/>
      <c r="F72" s="295"/>
      <c r="H72" s="295"/>
      <c r="J72" s="295"/>
    </row>
    <row r="73" spans="1:14">
      <c r="B73" s="468"/>
      <c r="D73" s="468"/>
      <c r="F73" s="468"/>
      <c r="H73" s="468"/>
      <c r="J73" s="468"/>
    </row>
    <row r="75" spans="1:14" ht="12.75">
      <c r="A75" s="7"/>
      <c r="B75" s="7"/>
      <c r="C75" s="295"/>
      <c r="D75" s="361"/>
      <c r="F75" s="361"/>
      <c r="H75" s="361"/>
      <c r="J75" s="361"/>
    </row>
    <row r="82" spans="1:10" ht="12.75">
      <c r="B82" s="469"/>
    </row>
    <row r="84" spans="1:10" ht="14.25">
      <c r="A84" s="115"/>
      <c r="D84" s="115"/>
      <c r="F84" s="115"/>
      <c r="H84" s="115"/>
      <c r="J84" s="115"/>
    </row>
  </sheetData>
  <mergeCells count="3">
    <mergeCell ref="J3:K3"/>
    <mergeCell ref="J34:K34"/>
    <mergeCell ref="A62:J62"/>
  </mergeCells>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J90"/>
  <sheetViews>
    <sheetView tabSelected="1" view="pageBreakPreview" topLeftCell="A17" zoomScale="118" zoomScaleNormal="85" workbookViewId="0">
      <selection activeCell="D30" sqref="D30"/>
    </sheetView>
  </sheetViews>
  <sheetFormatPr defaultColWidth="9.140625" defaultRowHeight="11.25"/>
  <cols>
    <col min="1" max="1" width="2.140625" style="3" customWidth="1"/>
    <col min="2" max="2" width="43" style="3" customWidth="1"/>
    <col min="3" max="7" width="14.140625" style="3" customWidth="1"/>
    <col min="8" max="16384" width="9.140625" style="2"/>
  </cols>
  <sheetData>
    <row r="1" spans="1:8" s="1" customFormat="1" ht="30" customHeight="1">
      <c r="A1" s="295"/>
      <c r="B1" s="296" t="s">
        <v>77</v>
      </c>
      <c r="C1" s="297"/>
      <c r="D1" s="297"/>
      <c r="E1" s="297"/>
      <c r="F1" s="297"/>
      <c r="G1" s="297"/>
    </row>
    <row r="2" spans="1:8" s="1" customFormat="1" ht="18">
      <c r="A2" s="295"/>
      <c r="B2" s="5"/>
      <c r="C2" s="298"/>
      <c r="D2" s="297"/>
      <c r="E2" s="297"/>
      <c r="F2" s="297"/>
      <c r="G2" s="297"/>
    </row>
    <row r="3" spans="1:8" ht="15">
      <c r="A3" s="299"/>
      <c r="B3" s="300"/>
      <c r="C3" s="12">
        <v>2019</v>
      </c>
      <c r="D3" s="12">
        <v>2020</v>
      </c>
      <c r="E3" s="12">
        <v>2021</v>
      </c>
      <c r="F3" s="12">
        <v>2022</v>
      </c>
      <c r="G3" s="12">
        <v>2023</v>
      </c>
    </row>
    <row r="4" spans="1:8">
      <c r="A4" s="295"/>
      <c r="B4" s="301"/>
      <c r="C4" s="301"/>
      <c r="D4" s="301"/>
      <c r="E4" s="301"/>
      <c r="F4" s="301"/>
      <c r="G4" s="301"/>
    </row>
    <row r="5" spans="1:8" ht="14.25">
      <c r="A5" s="302"/>
      <c r="B5" s="303" t="s">
        <v>78</v>
      </c>
      <c r="C5" s="304">
        <f>C6+C20</f>
        <v>93</v>
      </c>
      <c r="D5" s="304">
        <f>D6+D20</f>
        <v>95</v>
      </c>
      <c r="E5" s="305">
        <f>E6+E20</f>
        <v>91</v>
      </c>
      <c r="F5" s="304">
        <f>F6+F20</f>
        <v>89</v>
      </c>
      <c r="G5" s="304">
        <f>G6+G20</f>
        <v>86</v>
      </c>
    </row>
    <row r="6" spans="1:8" ht="12.75">
      <c r="A6" s="306"/>
      <c r="B6" s="307" t="s">
        <v>79</v>
      </c>
      <c r="C6" s="308">
        <f>C7+C10+C15</f>
        <v>92</v>
      </c>
      <c r="D6" s="308">
        <f>D7+D10+D15</f>
        <v>94</v>
      </c>
      <c r="E6" s="309">
        <f>E7+E10+E15</f>
        <v>90</v>
      </c>
      <c r="F6" s="308">
        <f>F7+F10+F15</f>
        <v>88</v>
      </c>
      <c r="G6" s="308">
        <f>G7+G10+G15</f>
        <v>85</v>
      </c>
    </row>
    <row r="7" spans="1:8" ht="12.75">
      <c r="A7" s="302"/>
      <c r="B7" s="310" t="s">
        <v>80</v>
      </c>
      <c r="C7" s="308">
        <f>SUM(C8:C9)</f>
        <v>5</v>
      </c>
      <c r="D7" s="308">
        <f>SUM(D8:D9)</f>
        <v>5</v>
      </c>
      <c r="E7" s="309">
        <f>SUM(E8:E9)</f>
        <v>5</v>
      </c>
      <c r="F7" s="308">
        <f>SUM(F8:F9)</f>
        <v>5</v>
      </c>
      <c r="G7" s="308">
        <f>SUM(G8:G9)</f>
        <v>7</v>
      </c>
    </row>
    <row r="8" spans="1:8" ht="12.75">
      <c r="A8" s="306"/>
      <c r="B8" s="311" t="s">
        <v>81</v>
      </c>
      <c r="C8" s="308">
        <v>3</v>
      </c>
      <c r="D8" s="308">
        <v>3</v>
      </c>
      <c r="E8" s="309">
        <v>3</v>
      </c>
      <c r="F8" s="312">
        <v>3</v>
      </c>
      <c r="G8" s="312">
        <v>5</v>
      </c>
    </row>
    <row r="9" spans="1:8" ht="14.25">
      <c r="A9" s="306"/>
      <c r="B9" s="311" t="s">
        <v>82</v>
      </c>
      <c r="C9" s="312">
        <v>2</v>
      </c>
      <c r="D9" s="312">
        <v>2</v>
      </c>
      <c r="E9" s="553">
        <v>2</v>
      </c>
      <c r="F9" s="554">
        <v>2</v>
      </c>
      <c r="G9" s="554">
        <v>2</v>
      </c>
      <c r="H9" s="87"/>
    </row>
    <row r="10" spans="1:8" ht="12.75">
      <c r="A10" s="306"/>
      <c r="B10" s="310" t="s">
        <v>83</v>
      </c>
      <c r="C10" s="308">
        <f>C11+C13</f>
        <v>26</v>
      </c>
      <c r="D10" s="308">
        <f>D11+D13</f>
        <v>28</v>
      </c>
      <c r="E10" s="555">
        <f>E11+E13</f>
        <v>27</v>
      </c>
      <c r="F10" s="556">
        <f>F11+F13</f>
        <v>29</v>
      </c>
      <c r="G10" s="556">
        <f>G11+G13</f>
        <v>27</v>
      </c>
      <c r="H10" s="87"/>
    </row>
    <row r="11" spans="1:8" ht="14.25">
      <c r="A11" s="313"/>
      <c r="B11" s="311" t="s">
        <v>84</v>
      </c>
      <c r="C11" s="312">
        <v>17</v>
      </c>
      <c r="D11" s="312">
        <v>18</v>
      </c>
      <c r="E11" s="553">
        <v>17</v>
      </c>
      <c r="F11" s="554">
        <v>18</v>
      </c>
      <c r="G11" s="554">
        <v>16</v>
      </c>
      <c r="H11" s="87"/>
    </row>
    <row r="12" spans="1:8" ht="12.75">
      <c r="A12" s="314"/>
      <c r="B12" s="315" t="s">
        <v>85</v>
      </c>
      <c r="C12" s="316">
        <v>0</v>
      </c>
      <c r="D12" s="316">
        <v>0</v>
      </c>
      <c r="E12" s="557">
        <v>0</v>
      </c>
      <c r="F12" s="558">
        <v>1</v>
      </c>
      <c r="G12" s="558">
        <v>0</v>
      </c>
      <c r="H12" s="87"/>
    </row>
    <row r="13" spans="1:8" ht="14.25">
      <c r="A13" s="314"/>
      <c r="B13" s="311" t="s">
        <v>82</v>
      </c>
      <c r="C13" s="312">
        <v>9</v>
      </c>
      <c r="D13" s="312">
        <v>10</v>
      </c>
      <c r="E13" s="553">
        <v>10</v>
      </c>
      <c r="F13" s="554">
        <v>11</v>
      </c>
      <c r="G13" s="554">
        <v>11</v>
      </c>
      <c r="H13" s="87"/>
    </row>
    <row r="14" spans="1:8" s="117" customFormat="1" ht="12.75">
      <c r="A14" s="317"/>
      <c r="B14" s="315" t="s">
        <v>85</v>
      </c>
      <c r="C14" s="316">
        <v>1</v>
      </c>
      <c r="D14" s="316">
        <v>1</v>
      </c>
      <c r="E14" s="558">
        <v>1</v>
      </c>
      <c r="F14" s="558">
        <v>1</v>
      </c>
      <c r="G14" s="558">
        <v>1</v>
      </c>
      <c r="H14" s="559"/>
    </row>
    <row r="15" spans="1:8" ht="12.75">
      <c r="A15" s="313"/>
      <c r="B15" s="310" t="s">
        <v>86</v>
      </c>
      <c r="C15" s="308">
        <f>C16+C18</f>
        <v>61</v>
      </c>
      <c r="D15" s="308">
        <f>D16+D18</f>
        <v>61</v>
      </c>
      <c r="E15" s="555">
        <f>E16+E18</f>
        <v>58</v>
      </c>
      <c r="F15" s="556">
        <f>F16+F18</f>
        <v>54</v>
      </c>
      <c r="G15" s="556">
        <f>G16+G18</f>
        <v>51</v>
      </c>
      <c r="H15" s="87"/>
    </row>
    <row r="16" spans="1:8" ht="14.25">
      <c r="A16" s="314"/>
      <c r="B16" s="311" t="s">
        <v>87</v>
      </c>
      <c r="C16" s="318">
        <v>50</v>
      </c>
      <c r="D16" s="318">
        <v>50</v>
      </c>
      <c r="E16" s="560">
        <v>47</v>
      </c>
      <c r="F16" s="561">
        <v>41</v>
      </c>
      <c r="G16" s="561">
        <v>38</v>
      </c>
      <c r="H16" s="87"/>
    </row>
    <row r="17" spans="1:8" ht="12.75">
      <c r="A17" s="313"/>
      <c r="B17" s="315" t="s">
        <v>85</v>
      </c>
      <c r="C17" s="319">
        <v>7</v>
      </c>
      <c r="D17" s="319">
        <v>7</v>
      </c>
      <c r="E17" s="562">
        <v>5</v>
      </c>
      <c r="F17" s="563">
        <v>3</v>
      </c>
      <c r="G17" s="563">
        <v>2</v>
      </c>
      <c r="H17" s="87"/>
    </row>
    <row r="18" spans="1:8" ht="14.25">
      <c r="A18" s="313"/>
      <c r="B18" s="311" t="s">
        <v>82</v>
      </c>
      <c r="C18" s="320">
        <v>11</v>
      </c>
      <c r="D18" s="320">
        <v>11</v>
      </c>
      <c r="E18" s="564">
        <v>11</v>
      </c>
      <c r="F18" s="565">
        <v>13</v>
      </c>
      <c r="G18" s="565">
        <v>13</v>
      </c>
      <c r="H18" s="87"/>
    </row>
    <row r="19" spans="1:8" s="117" customFormat="1" ht="12.75">
      <c r="A19" s="321"/>
      <c r="B19" s="315" t="s">
        <v>85</v>
      </c>
      <c r="C19" s="319">
        <v>0</v>
      </c>
      <c r="D19" s="319">
        <v>0</v>
      </c>
      <c r="E19" s="562">
        <v>0</v>
      </c>
      <c r="F19" s="563">
        <v>1</v>
      </c>
      <c r="G19" s="563">
        <v>2</v>
      </c>
      <c r="H19" s="559"/>
    </row>
    <row r="20" spans="1:8" ht="12.75">
      <c r="A20" s="322"/>
      <c r="B20" s="323" t="s">
        <v>88</v>
      </c>
      <c r="C20" s="308">
        <f>C21</f>
        <v>1</v>
      </c>
      <c r="D20" s="308">
        <f>D21</f>
        <v>1</v>
      </c>
      <c r="E20" s="555">
        <f>E21</f>
        <v>1</v>
      </c>
      <c r="F20" s="566">
        <v>1</v>
      </c>
      <c r="G20" s="566">
        <v>1</v>
      </c>
      <c r="H20" s="87"/>
    </row>
    <row r="21" spans="1:8" ht="12.75">
      <c r="A21" s="324"/>
      <c r="B21" s="325" t="s">
        <v>89</v>
      </c>
      <c r="C21" s="312">
        <v>1</v>
      </c>
      <c r="D21" s="312">
        <v>1</v>
      </c>
      <c r="E21" s="553">
        <v>1</v>
      </c>
      <c r="F21" s="554">
        <v>1</v>
      </c>
      <c r="G21" s="554">
        <v>1</v>
      </c>
      <c r="H21" s="87"/>
    </row>
    <row r="22" spans="1:8" ht="12.75">
      <c r="A22" s="324"/>
      <c r="B22" s="7"/>
      <c r="C22" s="7"/>
      <c r="D22" s="7"/>
      <c r="E22" s="8"/>
      <c r="F22" s="8"/>
      <c r="G22" s="8"/>
      <c r="H22" s="87"/>
    </row>
    <row r="23" spans="1:8" ht="12.75">
      <c r="A23" s="324"/>
      <c r="B23" s="326"/>
      <c r="C23" s="327"/>
      <c r="D23" s="327"/>
      <c r="E23" s="567"/>
      <c r="F23" s="567"/>
      <c r="G23" s="567"/>
      <c r="H23" s="87"/>
    </row>
    <row r="24" spans="1:8" ht="20.100000000000001" customHeight="1">
      <c r="A24" s="324"/>
      <c r="B24" s="328" t="s">
        <v>90</v>
      </c>
      <c r="C24" s="329"/>
      <c r="D24" s="329"/>
      <c r="E24" s="568"/>
      <c r="F24" s="569"/>
      <c r="G24" s="569"/>
      <c r="H24" s="87"/>
    </row>
    <row r="25" spans="1:8" ht="12.75">
      <c r="A25" s="324"/>
      <c r="B25" s="330" t="s">
        <v>91</v>
      </c>
      <c r="C25" s="331">
        <v>76969</v>
      </c>
      <c r="D25" s="332">
        <v>108729</v>
      </c>
      <c r="E25" s="570">
        <v>131875</v>
      </c>
      <c r="F25" s="571">
        <v>136942</v>
      </c>
      <c r="G25" s="571">
        <v>145298</v>
      </c>
      <c r="H25" s="87"/>
    </row>
    <row r="26" spans="1:8" ht="12.75">
      <c r="A26" s="333"/>
      <c r="B26" s="330" t="s">
        <v>92</v>
      </c>
      <c r="C26" s="331">
        <v>152</v>
      </c>
      <c r="D26" s="332">
        <v>158</v>
      </c>
      <c r="E26" s="572">
        <v>209</v>
      </c>
      <c r="F26" s="573">
        <v>229</v>
      </c>
      <c r="G26" s="573">
        <v>239</v>
      </c>
      <c r="H26" s="574"/>
    </row>
    <row r="27" spans="1:8" ht="12.75">
      <c r="A27" s="333"/>
      <c r="B27" s="330" t="s">
        <v>93</v>
      </c>
      <c r="C27" s="331">
        <v>79515</v>
      </c>
      <c r="D27" s="332">
        <v>112096</v>
      </c>
      <c r="E27" s="572">
        <v>128726</v>
      </c>
      <c r="F27" s="573">
        <v>134990</v>
      </c>
      <c r="G27" s="573">
        <v>140602</v>
      </c>
      <c r="H27" s="87"/>
    </row>
    <row r="28" spans="1:8" ht="12.75">
      <c r="A28" s="333"/>
      <c r="B28" s="330" t="s">
        <v>94</v>
      </c>
      <c r="C28" s="331">
        <v>67</v>
      </c>
      <c r="D28" s="332">
        <v>66</v>
      </c>
      <c r="E28" s="572">
        <v>65</v>
      </c>
      <c r="F28" s="573">
        <v>61</v>
      </c>
      <c r="G28" s="573">
        <v>66</v>
      </c>
      <c r="H28" s="87"/>
    </row>
    <row r="29" spans="1:8" ht="12.75">
      <c r="A29" s="299"/>
      <c r="B29" s="330" t="s">
        <v>95</v>
      </c>
      <c r="C29" s="331">
        <v>20</v>
      </c>
      <c r="D29" s="332">
        <v>20</v>
      </c>
      <c r="E29" s="572">
        <v>19</v>
      </c>
      <c r="F29" s="573">
        <v>18</v>
      </c>
      <c r="G29" s="573">
        <v>19</v>
      </c>
      <c r="H29" s="87"/>
    </row>
    <row r="30" spans="1:8" ht="12.75">
      <c r="A30" s="295"/>
      <c r="B30" s="330" t="s">
        <v>96</v>
      </c>
      <c r="C30" s="331">
        <v>1</v>
      </c>
      <c r="D30" s="332">
        <v>1</v>
      </c>
      <c r="E30" s="572">
        <v>1</v>
      </c>
      <c r="F30" s="573">
        <v>1</v>
      </c>
      <c r="G30" s="573">
        <v>1</v>
      </c>
      <c r="H30" s="87"/>
    </row>
    <row r="31" spans="1:8" ht="12.75">
      <c r="A31" s="335"/>
      <c r="B31" s="330" t="s">
        <v>97</v>
      </c>
      <c r="C31" s="331">
        <v>43</v>
      </c>
      <c r="D31" s="332">
        <v>42</v>
      </c>
      <c r="E31" s="572">
        <v>42</v>
      </c>
      <c r="F31" s="573">
        <v>40</v>
      </c>
      <c r="G31" s="573">
        <v>41</v>
      </c>
      <c r="H31" s="87"/>
    </row>
    <row r="32" spans="1:8" s="3" customFormat="1" ht="12.75">
      <c r="A32" s="575"/>
      <c r="B32" s="157" t="s">
        <v>98</v>
      </c>
      <c r="C32" s="331">
        <v>50</v>
      </c>
      <c r="D32" s="332">
        <v>44</v>
      </c>
      <c r="E32" s="572">
        <v>50</v>
      </c>
      <c r="F32" s="573">
        <v>47</v>
      </c>
      <c r="G32" s="573">
        <v>49</v>
      </c>
      <c r="H32" s="4"/>
    </row>
    <row r="33" spans="1:9" ht="12.75">
      <c r="A33" s="314"/>
      <c r="B33" s="330" t="s">
        <v>99</v>
      </c>
      <c r="C33" s="331">
        <v>44</v>
      </c>
      <c r="D33" s="336" t="s">
        <v>100</v>
      </c>
      <c r="E33" s="570" t="s">
        <v>100</v>
      </c>
      <c r="F33" s="570" t="s">
        <v>100</v>
      </c>
      <c r="G33" s="570" t="s">
        <v>100</v>
      </c>
      <c r="H33" s="87"/>
    </row>
    <row r="34" spans="1:9" ht="12.75">
      <c r="A34" s="314"/>
      <c r="B34" s="337" t="s">
        <v>101</v>
      </c>
      <c r="C34" s="331">
        <v>74</v>
      </c>
      <c r="D34" s="332">
        <v>76</v>
      </c>
      <c r="E34" s="331">
        <v>74</v>
      </c>
      <c r="F34" s="334">
        <v>78</v>
      </c>
      <c r="G34" s="334">
        <v>76</v>
      </c>
    </row>
    <row r="35" spans="1:9" ht="12.75">
      <c r="A35" s="313"/>
      <c r="B35" s="330" t="s">
        <v>102</v>
      </c>
      <c r="C35" s="331">
        <v>408</v>
      </c>
      <c r="D35" s="332">
        <v>350</v>
      </c>
      <c r="E35" s="331">
        <v>390</v>
      </c>
      <c r="F35" s="334">
        <v>351</v>
      </c>
      <c r="G35" s="334">
        <v>384</v>
      </c>
    </row>
    <row r="36" spans="1:9" ht="12.75">
      <c r="A36" s="313"/>
      <c r="B36" s="338"/>
      <c r="C36" s="339"/>
      <c r="D36" s="339"/>
      <c r="E36" s="339"/>
      <c r="F36" s="339"/>
      <c r="G36" s="339"/>
    </row>
    <row r="37" spans="1:9" ht="12.75">
      <c r="A37" s="313"/>
      <c r="B37" s="338"/>
      <c r="C37" s="339"/>
      <c r="D37" s="339"/>
      <c r="E37" s="339"/>
      <c r="F37" s="339"/>
      <c r="G37" s="339"/>
    </row>
    <row r="38" spans="1:9" ht="14.25">
      <c r="A38" s="313"/>
      <c r="B38" s="340" t="s">
        <v>103</v>
      </c>
      <c r="C38" s="341">
        <f>C39+C44+C47</f>
        <v>1681385.4</v>
      </c>
      <c r="D38" s="341">
        <f>D39+D44+D47</f>
        <v>1812088.8</v>
      </c>
      <c r="E38" s="341">
        <f>E39+E44+E47</f>
        <v>1964147.1</v>
      </c>
      <c r="F38" s="341">
        <f>F39+F44+F47</f>
        <v>1991357.1</v>
      </c>
      <c r="G38" s="341">
        <f>G39+G44+G47</f>
        <v>2156233.5</v>
      </c>
    </row>
    <row r="39" spans="1:9" ht="12.75">
      <c r="A39" s="333"/>
      <c r="B39" s="342" t="s">
        <v>83</v>
      </c>
      <c r="C39" s="343">
        <f>C40+C42</f>
        <v>1423485.7</v>
      </c>
      <c r="D39" s="343">
        <f>D40+D42</f>
        <v>1532167.5</v>
      </c>
      <c r="E39" s="343">
        <f>E40+E42</f>
        <v>1643596.8</v>
      </c>
      <c r="F39" s="343">
        <f>F40+F42</f>
        <v>1629116.4</v>
      </c>
      <c r="G39" s="343">
        <f t="shared" ref="G39" si="0">G40+G42</f>
        <v>1791550.3</v>
      </c>
    </row>
    <row r="40" spans="1:9" ht="14.25">
      <c r="A40" s="333"/>
      <c r="B40" s="330" t="s">
        <v>104</v>
      </c>
      <c r="C40" s="344">
        <v>445830.2</v>
      </c>
      <c r="D40" s="344">
        <v>482910.9</v>
      </c>
      <c r="E40" s="344">
        <v>537055.1</v>
      </c>
      <c r="F40" s="344">
        <v>530185.1</v>
      </c>
      <c r="G40" s="344">
        <v>596338.6</v>
      </c>
    </row>
    <row r="41" spans="1:9" ht="12.75">
      <c r="A41" s="333"/>
      <c r="B41" s="345" t="s">
        <v>105</v>
      </c>
      <c r="C41" s="346">
        <v>195055.8</v>
      </c>
      <c r="D41" s="346">
        <v>214279.6</v>
      </c>
      <c r="E41" s="346">
        <v>257847.1</v>
      </c>
      <c r="F41" s="346">
        <v>244915.9</v>
      </c>
      <c r="G41" s="346">
        <v>272021.7</v>
      </c>
    </row>
    <row r="42" spans="1:9" ht="14.25">
      <c r="A42" s="333"/>
      <c r="B42" s="330" t="s">
        <v>106</v>
      </c>
      <c r="C42" s="344">
        <v>977655.5</v>
      </c>
      <c r="D42" s="344">
        <v>1049256.6000000001</v>
      </c>
      <c r="E42" s="344">
        <v>1106541.7</v>
      </c>
      <c r="F42" s="347">
        <v>1098931.3</v>
      </c>
      <c r="G42" s="347">
        <v>1195211.7</v>
      </c>
    </row>
    <row r="43" spans="1:9" ht="12.75">
      <c r="A43" s="348"/>
      <c r="B43" s="345" t="s">
        <v>105</v>
      </c>
      <c r="C43" s="346">
        <v>495558.8</v>
      </c>
      <c r="D43" s="346">
        <v>538840.4</v>
      </c>
      <c r="E43" s="346">
        <v>634239.30000000005</v>
      </c>
      <c r="F43" s="349">
        <v>652577.80000000005</v>
      </c>
      <c r="G43" s="349">
        <v>718503</v>
      </c>
    </row>
    <row r="44" spans="1:9" ht="12.75">
      <c r="A44" s="348"/>
      <c r="B44" s="342" t="s">
        <v>86</v>
      </c>
      <c r="C44" s="350">
        <f>SUM(C45:C46)</f>
        <v>243162</v>
      </c>
      <c r="D44" s="350">
        <f>SUM(D45:D46)</f>
        <v>264705.3</v>
      </c>
      <c r="E44" s="351">
        <f t="shared" ref="E44:F44" si="1">SUM(E45:E46)</f>
        <v>304590.09999999998</v>
      </c>
      <c r="F44" s="352">
        <f t="shared" si="1"/>
        <v>344749.1</v>
      </c>
      <c r="G44" s="352">
        <f t="shared" ref="G44" si="2">SUM(G45:G46)</f>
        <v>345405.10000000003</v>
      </c>
      <c r="H44" s="551"/>
      <c r="I44" s="551"/>
    </row>
    <row r="45" spans="1:9" ht="12.75">
      <c r="A45" s="348"/>
      <c r="B45" s="330" t="s">
        <v>81</v>
      </c>
      <c r="C45" s="353">
        <v>205362.2</v>
      </c>
      <c r="D45" s="353">
        <v>220742.2</v>
      </c>
      <c r="E45" s="353">
        <v>257637.3</v>
      </c>
      <c r="F45" s="354">
        <v>291597.5</v>
      </c>
      <c r="G45" s="482">
        <v>289836.40000000002</v>
      </c>
    </row>
    <row r="46" spans="1:9" ht="12.75">
      <c r="A46" s="302"/>
      <c r="B46" s="330" t="s">
        <v>107</v>
      </c>
      <c r="C46" s="353">
        <v>37799.800000000003</v>
      </c>
      <c r="D46" s="353">
        <v>43963.1</v>
      </c>
      <c r="E46" s="353">
        <v>46952.800000000003</v>
      </c>
      <c r="F46" s="354">
        <v>53151.6</v>
      </c>
      <c r="G46" s="482">
        <v>55568.7</v>
      </c>
    </row>
    <row r="47" spans="1:9" ht="12.75">
      <c r="A47" s="295"/>
      <c r="B47" s="342" t="s">
        <v>108</v>
      </c>
      <c r="C47" s="343">
        <f>C48</f>
        <v>14737.7</v>
      </c>
      <c r="D47" s="343">
        <f>D48</f>
        <v>15216</v>
      </c>
      <c r="E47" s="343">
        <f>E48</f>
        <v>15960.2</v>
      </c>
      <c r="F47" s="343">
        <f>F48</f>
        <v>17491.599999999999</v>
      </c>
      <c r="G47" s="343">
        <f>G48</f>
        <v>19278.099999999999</v>
      </c>
    </row>
    <row r="48" spans="1:9" ht="12.75">
      <c r="A48" s="302"/>
      <c r="B48" s="330" t="s">
        <v>81</v>
      </c>
      <c r="C48" s="353">
        <v>14737.7</v>
      </c>
      <c r="D48" s="353">
        <v>15216</v>
      </c>
      <c r="E48" s="353">
        <v>15960.2</v>
      </c>
      <c r="F48" s="353">
        <v>17491.599999999999</v>
      </c>
      <c r="G48" s="353">
        <v>19278.099999999999</v>
      </c>
    </row>
    <row r="49" spans="1:9" ht="12.75">
      <c r="A49" s="295"/>
      <c r="B49" s="7"/>
      <c r="C49" s="355"/>
      <c r="D49" s="355"/>
      <c r="E49" s="355"/>
      <c r="F49" s="355"/>
      <c r="G49" s="356"/>
    </row>
    <row r="50" spans="1:9" ht="12.75">
      <c r="B50" s="1"/>
      <c r="C50" s="1"/>
      <c r="D50" s="1"/>
      <c r="E50" s="1"/>
      <c r="F50" s="537"/>
      <c r="G50" s="1"/>
    </row>
    <row r="51" spans="1:9" ht="14.25">
      <c r="A51" s="295"/>
      <c r="B51" s="340" t="s">
        <v>109</v>
      </c>
      <c r="C51" s="341">
        <f>C52+C55+C58</f>
        <v>330702.2</v>
      </c>
      <c r="D51" s="341">
        <f>D52+D55+D58</f>
        <v>306876.59999999998</v>
      </c>
      <c r="E51" s="341">
        <f>E52+E55+E58</f>
        <v>333090.59999999998</v>
      </c>
      <c r="F51" s="341">
        <f>F52+F55+F58</f>
        <v>371808.9</v>
      </c>
      <c r="G51" s="341">
        <f>G52+G55+G58</f>
        <v>393838.10000000003</v>
      </c>
    </row>
    <row r="52" spans="1:9" ht="12.75">
      <c r="B52" s="357" t="s">
        <v>110</v>
      </c>
      <c r="C52" s="358">
        <f>SUM(C53:C54)</f>
        <v>243772.6</v>
      </c>
      <c r="D52" s="358">
        <f>SUM(D53:D54)</f>
        <v>210372.6</v>
      </c>
      <c r="E52" s="358">
        <f>SUM(E53:E54)</f>
        <v>224430.8</v>
      </c>
      <c r="F52" s="358">
        <f>SUM(F53:F54)</f>
        <v>257377.9</v>
      </c>
      <c r="G52" s="358">
        <f>SUM(G53:G54)</f>
        <v>270341.40000000002</v>
      </c>
    </row>
    <row r="53" spans="1:9" ht="12.75">
      <c r="B53" s="359" t="s">
        <v>111</v>
      </c>
      <c r="C53" s="360">
        <v>78260.3</v>
      </c>
      <c r="D53" s="360">
        <v>63299</v>
      </c>
      <c r="E53" s="360">
        <v>89024.4</v>
      </c>
      <c r="F53" s="360">
        <v>112731.2</v>
      </c>
      <c r="G53" s="360">
        <v>116509.7</v>
      </c>
    </row>
    <row r="54" spans="1:9" ht="12.75">
      <c r="A54" s="361"/>
      <c r="B54" s="359" t="s">
        <v>112</v>
      </c>
      <c r="C54" s="360">
        <v>165512.29999999999</v>
      </c>
      <c r="D54" s="360">
        <v>147073.60000000001</v>
      </c>
      <c r="E54" s="360">
        <v>135406.39999999999</v>
      </c>
      <c r="F54" s="347">
        <v>144646.70000000001</v>
      </c>
      <c r="G54" s="347">
        <v>153831.70000000001</v>
      </c>
    </row>
    <row r="55" spans="1:9" ht="12.75">
      <c r="B55" s="357" t="s">
        <v>113</v>
      </c>
      <c r="C55" s="358">
        <f>SUM(C56:C57)</f>
        <v>81814.8</v>
      </c>
      <c r="D55" s="358">
        <f>SUM(D56:D57)</f>
        <v>91420.800000000003</v>
      </c>
      <c r="E55" s="358">
        <f>SUM(E56:E57)</f>
        <v>103754.2</v>
      </c>
      <c r="F55" s="362">
        <f>SUM(F56:F57)</f>
        <v>109677</v>
      </c>
      <c r="G55" s="362">
        <f>SUM(G56:G57)</f>
        <v>118387.29999999999</v>
      </c>
      <c r="H55" s="550"/>
      <c r="I55" s="550"/>
    </row>
    <row r="56" spans="1:9" ht="12.75">
      <c r="B56" s="359" t="s">
        <v>111</v>
      </c>
      <c r="C56" s="347">
        <v>71071.3</v>
      </c>
      <c r="D56" s="347">
        <v>77450.3</v>
      </c>
      <c r="E56" s="347">
        <v>87703</v>
      </c>
      <c r="F56" s="347">
        <v>90924</v>
      </c>
      <c r="G56" s="483">
        <v>97921.2</v>
      </c>
    </row>
    <row r="57" spans="1:9" ht="12.75">
      <c r="B57" s="359" t="s">
        <v>112</v>
      </c>
      <c r="C57" s="347">
        <v>10743.5</v>
      </c>
      <c r="D57" s="347">
        <v>13970.5</v>
      </c>
      <c r="E57" s="347">
        <v>16051.2</v>
      </c>
      <c r="F57" s="347">
        <v>18753</v>
      </c>
      <c r="G57" s="483">
        <v>20466.099999999999</v>
      </c>
    </row>
    <row r="58" spans="1:9" ht="18" customHeight="1">
      <c r="A58" s="363"/>
      <c r="B58" s="357" t="s">
        <v>114</v>
      </c>
      <c r="C58" s="362">
        <f t="shared" ref="C58" si="3">SUM(C59)</f>
        <v>5114.8</v>
      </c>
      <c r="D58" s="362">
        <f t="shared" ref="D58" si="4">SUM(D59)</f>
        <v>5083.2</v>
      </c>
      <c r="E58" s="362">
        <f t="shared" ref="E58" si="5">SUM(E59)</f>
        <v>4905.6000000000004</v>
      </c>
      <c r="F58" s="362">
        <f>SUM(F59)</f>
        <v>4754</v>
      </c>
      <c r="G58" s="362">
        <f>SUM(G59)</f>
        <v>5109.3999999999996</v>
      </c>
    </row>
    <row r="59" spans="1:9" ht="12.75">
      <c r="B59" s="359" t="s">
        <v>111</v>
      </c>
      <c r="C59" s="347">
        <v>5114.8</v>
      </c>
      <c r="D59" s="347">
        <v>5083.2</v>
      </c>
      <c r="E59" s="347">
        <v>4905.6000000000004</v>
      </c>
      <c r="F59" s="347">
        <v>4754</v>
      </c>
      <c r="G59" s="347">
        <v>5109.3999999999996</v>
      </c>
    </row>
    <row r="60" spans="1:9" ht="12.75">
      <c r="B60" s="364"/>
      <c r="C60" s="365"/>
      <c r="D60" s="365"/>
      <c r="E60" s="365"/>
      <c r="F60" s="365"/>
      <c r="G60" s="356"/>
    </row>
    <row r="61" spans="1:9" ht="12.75">
      <c r="B61" s="122"/>
      <c r="C61" s="122"/>
      <c r="D61" s="122"/>
      <c r="E61" s="122"/>
      <c r="F61" s="122"/>
      <c r="G61" s="122"/>
    </row>
    <row r="62" spans="1:9" ht="12.75">
      <c r="B62" s="340" t="s">
        <v>115</v>
      </c>
      <c r="C62" s="341">
        <f>C63+C71+C79</f>
        <v>1491440.1</v>
      </c>
      <c r="D62" s="341">
        <f>D63+D71+D79</f>
        <v>1601711.6</v>
      </c>
      <c r="E62" s="341">
        <f>E63+E71+E79</f>
        <v>1730677.7</v>
      </c>
      <c r="F62" s="341">
        <f>F63+F71+F79</f>
        <v>1735366.3</v>
      </c>
      <c r="G62" s="341">
        <f>G63+G71+G79</f>
        <v>1909823.4</v>
      </c>
    </row>
    <row r="63" spans="1:9" ht="12.75">
      <c r="B63" s="366" t="s">
        <v>0</v>
      </c>
      <c r="C63" s="366">
        <f>+C64+C67</f>
        <v>1379316.4</v>
      </c>
      <c r="D63" s="366">
        <f>+D64+D67</f>
        <v>1482286.8</v>
      </c>
      <c r="E63" s="366">
        <f>+E64+E67</f>
        <v>1596745.1</v>
      </c>
      <c r="F63" s="366">
        <f>+F64+F67</f>
        <v>1580715.6</v>
      </c>
      <c r="G63" s="366">
        <f>+G64+G67</f>
        <v>1741293.9</v>
      </c>
    </row>
    <row r="64" spans="1:9" ht="12.75">
      <c r="B64" s="357" t="s">
        <v>116</v>
      </c>
      <c r="C64" s="360">
        <v>424971.4</v>
      </c>
      <c r="D64" s="360">
        <v>457533.4</v>
      </c>
      <c r="E64" s="360">
        <v>512818.4</v>
      </c>
      <c r="F64" s="360">
        <v>511794.9</v>
      </c>
      <c r="G64" s="360">
        <v>573337.4</v>
      </c>
    </row>
    <row r="65" spans="2:10" ht="12.75">
      <c r="B65" s="359" t="s">
        <v>117</v>
      </c>
      <c r="C65" s="360">
        <v>91833.2</v>
      </c>
      <c r="D65" s="360">
        <v>110941.6</v>
      </c>
      <c r="E65" s="360">
        <v>115347</v>
      </c>
      <c r="F65" s="360">
        <v>115121.5</v>
      </c>
      <c r="G65" s="360">
        <v>155475.5</v>
      </c>
    </row>
    <row r="66" spans="2:10" ht="12.75">
      <c r="B66" s="367" t="s">
        <v>118</v>
      </c>
      <c r="C66" s="368">
        <f>(C65/C63)</f>
        <v>6.6578777719165802E-2</v>
      </c>
      <c r="D66" s="368">
        <f>(D65/D63)</f>
        <v>7.48448950634924E-2</v>
      </c>
      <c r="E66" s="368">
        <f>(E65/E63)</f>
        <v>7.2238831357616204E-2</v>
      </c>
      <c r="F66" s="368">
        <f>(F65/F63)</f>
        <v>7.2828723902010006E-2</v>
      </c>
      <c r="G66" s="368">
        <f>(G65/G63)</f>
        <v>8.9287339719044595E-2</v>
      </c>
    </row>
    <row r="67" spans="2:10" ht="12.75">
      <c r="B67" s="357" t="s">
        <v>119</v>
      </c>
      <c r="C67" s="360">
        <v>954345</v>
      </c>
      <c r="D67" s="360">
        <v>1024753.4</v>
      </c>
      <c r="E67" s="360">
        <v>1083926.7</v>
      </c>
      <c r="F67" s="360">
        <v>1068920.7</v>
      </c>
      <c r="G67" s="360">
        <v>1167956.5</v>
      </c>
    </row>
    <row r="68" spans="2:10" ht="12.75">
      <c r="B68" s="359" t="s">
        <v>117</v>
      </c>
      <c r="C68" s="360">
        <v>284524.09999999998</v>
      </c>
      <c r="D68" s="360">
        <v>302474.2</v>
      </c>
      <c r="E68" s="360">
        <v>241364.3</v>
      </c>
      <c r="F68" s="360">
        <v>233104.6</v>
      </c>
      <c r="G68" s="360">
        <v>272511.2</v>
      </c>
    </row>
    <row r="69" spans="2:10" ht="12.75">
      <c r="B69" s="367" t="s">
        <v>118</v>
      </c>
      <c r="C69" s="368">
        <f t="shared" ref="C69" si="6">(C68/C$63)</f>
        <v>0.206279066934896</v>
      </c>
      <c r="D69" s="368">
        <f t="shared" ref="D69" si="7">(D68/D$63)</f>
        <v>0.20405916048095399</v>
      </c>
      <c r="E69" s="368">
        <f t="shared" ref="E69" si="8">(E68/E$63)</f>
        <v>0.151160194573323</v>
      </c>
      <c r="F69" s="368">
        <f>(F68/F$63)</f>
        <v>0.14746776713027901</v>
      </c>
      <c r="G69" s="368">
        <f>(G68/G$63)</f>
        <v>0.15649925609915699</v>
      </c>
    </row>
    <row r="70" spans="2:10" ht="12.75">
      <c r="B70" s="359"/>
      <c r="C70" s="369"/>
      <c r="D70" s="369"/>
      <c r="E70" s="369"/>
      <c r="F70" s="370"/>
      <c r="G70" s="369"/>
    </row>
    <row r="71" spans="2:10" ht="12.75">
      <c r="B71" s="366" t="s">
        <v>120</v>
      </c>
      <c r="C71" s="366">
        <f>C72+C75</f>
        <v>104030.5</v>
      </c>
      <c r="D71" s="366">
        <f>D72+D75</f>
        <v>110833</v>
      </c>
      <c r="E71" s="366">
        <f>E72+E75</f>
        <v>125235.5</v>
      </c>
      <c r="F71" s="371">
        <f>F72+F75</f>
        <v>145386.70000000001</v>
      </c>
      <c r="G71" s="371">
        <f>G72+G75</f>
        <v>158291.1</v>
      </c>
      <c r="H71" s="551"/>
      <c r="I71" s="551"/>
      <c r="J71" s="244"/>
    </row>
    <row r="72" spans="2:10" ht="12.75">
      <c r="B72" s="357" t="s">
        <v>116</v>
      </c>
      <c r="C72" s="347">
        <v>85728.6</v>
      </c>
      <c r="D72" s="347">
        <v>90713.9</v>
      </c>
      <c r="E72" s="347">
        <v>104484.3</v>
      </c>
      <c r="F72" s="347">
        <v>120283.3</v>
      </c>
      <c r="G72" s="484">
        <v>129640</v>
      </c>
    </row>
    <row r="73" spans="2:10" ht="12.75">
      <c r="B73" s="359" t="s">
        <v>117</v>
      </c>
      <c r="C73" s="347">
        <v>26430.2</v>
      </c>
      <c r="D73" s="347">
        <v>30206.1</v>
      </c>
      <c r="E73" s="347">
        <v>34498</v>
      </c>
      <c r="F73" s="347">
        <v>37360.300000000003</v>
      </c>
      <c r="G73" s="484">
        <v>42980.5</v>
      </c>
    </row>
    <row r="74" spans="2:10" ht="12.75">
      <c r="B74" s="359" t="s">
        <v>121</v>
      </c>
      <c r="C74" s="372">
        <f t="shared" ref="C74" si="9">(C73/C$71)</f>
        <v>0.254062029885466</v>
      </c>
      <c r="D74" s="372">
        <f t="shared" ref="D74" si="10">(D73/D$71)</f>
        <v>0.272537060261835</v>
      </c>
      <c r="E74" s="372">
        <f t="shared" ref="E74" si="11">(E73/E$71)</f>
        <v>0.27546502389498201</v>
      </c>
      <c r="F74" s="372">
        <f>(F73/F$71)</f>
        <v>0.25697192384172701</v>
      </c>
      <c r="G74" s="372">
        <f>(G73/G$71)</f>
        <v>0.27152821605257654</v>
      </c>
    </row>
    <row r="75" spans="2:10" ht="12.75">
      <c r="B75" s="357" t="s">
        <v>119</v>
      </c>
      <c r="C75" s="347">
        <v>18301.900000000001</v>
      </c>
      <c r="D75" s="347">
        <v>20119.099999999999</v>
      </c>
      <c r="E75" s="347">
        <v>20751.2</v>
      </c>
      <c r="F75" s="347">
        <v>25103.4</v>
      </c>
      <c r="G75" s="484">
        <v>28651.1</v>
      </c>
    </row>
    <row r="76" spans="2:10" ht="12.75">
      <c r="B76" s="359" t="s">
        <v>117</v>
      </c>
      <c r="C76" s="347">
        <v>8824.6</v>
      </c>
      <c r="D76" s="347">
        <v>11569.4</v>
      </c>
      <c r="E76" s="347">
        <v>12521.7</v>
      </c>
      <c r="F76" s="347">
        <v>14179.8</v>
      </c>
      <c r="G76" s="484">
        <v>17196.900000000001</v>
      </c>
    </row>
    <row r="77" spans="2:10" ht="12.75">
      <c r="B77" s="359" t="s">
        <v>121</v>
      </c>
      <c r="C77" s="372">
        <f t="shared" ref="C77" si="12">(C76/C$71)</f>
        <v>8.4827045914419294E-2</v>
      </c>
      <c r="D77" s="372">
        <f t="shared" ref="D77" si="13">(D76/D$71)</f>
        <v>0.104385877852264</v>
      </c>
      <c r="E77" s="372">
        <f t="shared" ref="E77" si="14">(E76/E$71)</f>
        <v>9.9985227830766799E-2</v>
      </c>
      <c r="F77" s="372">
        <f>(F76/F$71)</f>
        <v>9.7531617403792806E-2</v>
      </c>
      <c r="G77" s="372">
        <f>(G76/G$71)</f>
        <v>0.10864097855154208</v>
      </c>
    </row>
    <row r="78" spans="2:10" ht="12.75">
      <c r="B78" s="359"/>
      <c r="C78" s="373"/>
      <c r="D78" s="373"/>
      <c r="E78" s="373"/>
      <c r="F78" s="374"/>
      <c r="G78" s="373"/>
    </row>
    <row r="79" spans="2:10" ht="12.75">
      <c r="B79" s="366" t="s">
        <v>114</v>
      </c>
      <c r="C79" s="371">
        <f t="shared" ref="C79" si="15">C80</f>
        <v>8093.2</v>
      </c>
      <c r="D79" s="371">
        <f t="shared" ref="D79" si="16">D80</f>
        <v>8591.7999999999993</v>
      </c>
      <c r="E79" s="371">
        <f t="shared" ref="E79" si="17">E80</f>
        <v>8697.1</v>
      </c>
      <c r="F79" s="371">
        <f>F80</f>
        <v>9264</v>
      </c>
      <c r="G79" s="371">
        <f>G80</f>
        <v>10238.4</v>
      </c>
    </row>
    <row r="80" spans="2:10" ht="12.75">
      <c r="B80" s="357" t="s">
        <v>116</v>
      </c>
      <c r="C80" s="347">
        <v>8093.2</v>
      </c>
      <c r="D80" s="347">
        <v>8591.7999999999993</v>
      </c>
      <c r="E80" s="347">
        <v>8697.1</v>
      </c>
      <c r="F80" s="347">
        <v>9264</v>
      </c>
      <c r="G80" s="347">
        <v>10238.4</v>
      </c>
    </row>
    <row r="81" spans="2:7" ht="12.75">
      <c r="B81" s="359" t="s">
        <v>117</v>
      </c>
      <c r="C81" s="347">
        <v>3983.1</v>
      </c>
      <c r="D81" s="347">
        <v>5104.3999999999996</v>
      </c>
      <c r="E81" s="347">
        <v>5021.1000000000004</v>
      </c>
      <c r="F81" s="347">
        <v>5117.7</v>
      </c>
      <c r="G81" s="347">
        <v>6944.3</v>
      </c>
    </row>
    <row r="82" spans="2:7" ht="12.75">
      <c r="B82" s="367" t="s">
        <v>122</v>
      </c>
      <c r="C82" s="372">
        <f t="shared" ref="C82" si="18">(C81/C79)</f>
        <v>0.49215390698364098</v>
      </c>
      <c r="D82" s="372">
        <f t="shared" ref="D82" si="19">(D81/D79)</f>
        <v>0.59410135245233797</v>
      </c>
      <c r="E82" s="372">
        <f t="shared" ref="E82" si="20">(E81/E79)</f>
        <v>0.57733037449264701</v>
      </c>
      <c r="F82" s="372">
        <f>(F81/F79)</f>
        <v>0.55242875647668399</v>
      </c>
      <c r="G82" s="372">
        <f>(G81/G79)</f>
        <v>0.67826027504297504</v>
      </c>
    </row>
    <row r="83" spans="2:7">
      <c r="G83" s="375"/>
    </row>
    <row r="84" spans="2:7" ht="12">
      <c r="B84" s="376"/>
      <c r="E84" s="375"/>
    </row>
    <row r="85" spans="2:7" ht="12">
      <c r="B85" s="314" t="s">
        <v>123</v>
      </c>
      <c r="F85" s="375"/>
      <c r="G85" s="375"/>
    </row>
    <row r="86" spans="2:7" ht="12">
      <c r="B86" s="314" t="s">
        <v>124</v>
      </c>
      <c r="F86" s="375"/>
      <c r="G86" s="375"/>
    </row>
    <row r="87" spans="2:7" ht="12">
      <c r="B87" s="314" t="s">
        <v>125</v>
      </c>
    </row>
    <row r="88" spans="2:7" ht="12">
      <c r="B88" s="314" t="s">
        <v>126</v>
      </c>
    </row>
    <row r="90" spans="2:7" ht="14.25">
      <c r="G90" s="477" t="s">
        <v>127</v>
      </c>
    </row>
  </sheetData>
  <printOptions horizontalCentered="1"/>
  <pageMargins left="0.7" right="0.7" top="0.75" bottom="0.75" header="0.3" footer="0.3"/>
  <pageSetup paperSize="9" firstPageNumber="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82299264503923"/>
    <pageSetUpPr fitToPage="1"/>
  </sheetPr>
  <dimension ref="A1:G102"/>
  <sheetViews>
    <sheetView tabSelected="1" view="pageBreakPreview" zoomScale="133" zoomScaleNormal="110" workbookViewId="0">
      <pane xSplit="2" ySplit="3" topLeftCell="C17" activePane="bottomRight" state="frozen"/>
      <selection activeCell="D30" sqref="D30"/>
      <selection pane="topRight" activeCell="D30" sqref="D30"/>
      <selection pane="bottomLeft" activeCell="D30" sqref="D30"/>
      <selection pane="bottomRight" activeCell="D30" sqref="D30"/>
    </sheetView>
  </sheetViews>
  <sheetFormatPr defaultColWidth="9.140625" defaultRowHeight="11.25"/>
  <cols>
    <col min="1" max="1" width="4.85546875" style="2" customWidth="1"/>
    <col min="2" max="2" width="41" style="2" customWidth="1"/>
    <col min="3" max="6" width="13.85546875" style="2" customWidth="1"/>
    <col min="7" max="7" width="14.140625" style="2" customWidth="1"/>
    <col min="8" max="16384" width="9.140625" style="2"/>
  </cols>
  <sheetData>
    <row r="1" spans="1:7" s="1" customFormat="1" ht="30" customHeight="1">
      <c r="A1" s="2"/>
      <c r="B1" s="284" t="s">
        <v>128</v>
      </c>
      <c r="C1" s="2"/>
      <c r="D1" s="2"/>
      <c r="E1" s="2"/>
      <c r="F1" s="2"/>
      <c r="G1" s="2"/>
    </row>
    <row r="2" spans="1:7" ht="15">
      <c r="A2" s="1"/>
      <c r="B2" s="119"/>
      <c r="C2" s="1"/>
      <c r="D2" s="1"/>
      <c r="E2" s="1"/>
      <c r="F2" s="1"/>
      <c r="G2" s="1"/>
    </row>
    <row r="3" spans="1:7" ht="12.75">
      <c r="B3" s="120"/>
      <c r="C3" s="12">
        <v>2019</v>
      </c>
      <c r="D3" s="12">
        <v>2020</v>
      </c>
      <c r="E3" s="12">
        <v>2021</v>
      </c>
      <c r="F3" s="12">
        <v>2022</v>
      </c>
      <c r="G3" s="12">
        <v>2023</v>
      </c>
    </row>
    <row r="4" spans="1:7" ht="12.75">
      <c r="A4" s="121"/>
      <c r="B4" s="122"/>
      <c r="C4" s="122"/>
      <c r="D4" s="122"/>
      <c r="E4" s="122"/>
      <c r="F4" s="122"/>
      <c r="G4" s="122"/>
    </row>
    <row r="5" spans="1:7" ht="12">
      <c r="B5" s="195" t="s">
        <v>129</v>
      </c>
      <c r="C5" s="124"/>
      <c r="D5" s="124"/>
      <c r="E5" s="124"/>
      <c r="F5" s="124"/>
      <c r="G5" s="124"/>
    </row>
    <row r="6" spans="1:7" ht="12">
      <c r="A6" s="125"/>
      <c r="B6" s="126" t="s">
        <v>130</v>
      </c>
      <c r="C6" s="285">
        <f>C7+C8+C10+C11+C9</f>
        <v>1329037</v>
      </c>
      <c r="D6" s="285">
        <f>D7+D8+D10+D11+D9</f>
        <v>983246</v>
      </c>
      <c r="E6" s="285">
        <f>E7+E8+E10+E11+E9</f>
        <v>1451842</v>
      </c>
      <c r="F6" s="285">
        <f t="shared" ref="F6:G6" si="0">F7+F8+F10+F11+F9</f>
        <v>1780053</v>
      </c>
      <c r="G6" s="285">
        <f t="shared" si="0"/>
        <v>1128634</v>
      </c>
    </row>
    <row r="7" spans="1:7" ht="12">
      <c r="A7" s="125"/>
      <c r="B7" s="30" t="s">
        <v>131</v>
      </c>
      <c r="C7" s="127">
        <v>175927</v>
      </c>
      <c r="D7" s="127">
        <v>198639</v>
      </c>
      <c r="E7" s="127">
        <v>199584</v>
      </c>
      <c r="F7" s="127">
        <v>233641</v>
      </c>
      <c r="G7" s="127">
        <v>282547</v>
      </c>
    </row>
    <row r="8" spans="1:7" ht="12">
      <c r="A8" s="135"/>
      <c r="B8" s="30" t="s">
        <v>132</v>
      </c>
      <c r="C8" s="127">
        <v>5857</v>
      </c>
      <c r="D8" s="127">
        <v>6490</v>
      </c>
      <c r="E8" s="127">
        <v>5201</v>
      </c>
      <c r="F8" s="127">
        <v>4722</v>
      </c>
      <c r="G8" s="127">
        <v>4590</v>
      </c>
    </row>
    <row r="9" spans="1:7" ht="12">
      <c r="A9" s="128"/>
      <c r="B9" s="30" t="s">
        <v>133</v>
      </c>
      <c r="C9" s="127">
        <v>200717</v>
      </c>
      <c r="D9" s="127">
        <v>88599</v>
      </c>
      <c r="E9" s="127">
        <v>181554</v>
      </c>
      <c r="F9" s="127">
        <v>396114</v>
      </c>
      <c r="G9" s="127">
        <v>106778</v>
      </c>
    </row>
    <row r="10" spans="1:7" ht="12">
      <c r="A10" s="128"/>
      <c r="B10" s="30" t="s">
        <v>134</v>
      </c>
      <c r="C10" s="127">
        <v>31549</v>
      </c>
      <c r="D10" s="127">
        <v>37512</v>
      </c>
      <c r="E10" s="127">
        <v>329476</v>
      </c>
      <c r="F10" s="127">
        <v>436210</v>
      </c>
      <c r="G10" s="127">
        <v>117289</v>
      </c>
    </row>
    <row r="11" spans="1:7" ht="12">
      <c r="A11" s="128"/>
      <c r="B11" s="30" t="s">
        <v>135</v>
      </c>
      <c r="C11" s="127">
        <v>914987</v>
      </c>
      <c r="D11" s="127">
        <v>652006</v>
      </c>
      <c r="E11" s="127">
        <v>736027</v>
      </c>
      <c r="F11" s="127">
        <v>709366</v>
      </c>
      <c r="G11" s="127">
        <v>617430</v>
      </c>
    </row>
    <row r="12" spans="1:7" ht="12">
      <c r="A12" s="128"/>
      <c r="B12" s="30"/>
      <c r="C12" s="57"/>
      <c r="D12" s="57"/>
      <c r="E12" s="57"/>
      <c r="F12" s="57"/>
      <c r="G12" s="57"/>
    </row>
    <row r="13" spans="1:7" ht="12">
      <c r="A13" s="128"/>
      <c r="B13" s="126" t="s">
        <v>136</v>
      </c>
      <c r="C13" s="285">
        <f>C14+C15+C17+C18+C16</f>
        <v>16038220</v>
      </c>
      <c r="D13" s="285">
        <f>D14+D15+D17+D18+D16</f>
        <v>24892640</v>
      </c>
      <c r="E13" s="285">
        <f>SUM(E14:E18)</f>
        <v>21662182</v>
      </c>
      <c r="F13" s="285">
        <f>SUM(F14:F18)</f>
        <v>26975100</v>
      </c>
      <c r="G13" s="285">
        <f>SUM(G14:G18)</f>
        <v>32735568</v>
      </c>
    </row>
    <row r="14" spans="1:7" ht="12">
      <c r="A14" s="128"/>
      <c r="B14" s="30" t="s">
        <v>131</v>
      </c>
      <c r="C14" s="127">
        <v>172248</v>
      </c>
      <c r="D14" s="127">
        <v>196147</v>
      </c>
      <c r="E14" s="127">
        <v>193607</v>
      </c>
      <c r="F14" s="127">
        <v>351203</v>
      </c>
      <c r="G14" s="127">
        <v>254429</v>
      </c>
    </row>
    <row r="15" spans="1:7" ht="12">
      <c r="A15" s="128"/>
      <c r="B15" s="30" t="s">
        <v>132</v>
      </c>
      <c r="C15" s="127">
        <v>13243251</v>
      </c>
      <c r="D15" s="127">
        <v>23076695</v>
      </c>
      <c r="E15" s="127">
        <v>19498158</v>
      </c>
      <c r="F15" s="127">
        <v>23887102</v>
      </c>
      <c r="G15" s="127">
        <v>30706282</v>
      </c>
    </row>
    <row r="16" spans="1:7" ht="12">
      <c r="A16" s="128"/>
      <c r="B16" s="30" t="s">
        <v>133</v>
      </c>
      <c r="C16" s="127">
        <v>1307745</v>
      </c>
      <c r="D16" s="127">
        <v>678605</v>
      </c>
      <c r="E16" s="127">
        <v>705298</v>
      </c>
      <c r="F16" s="127">
        <v>800242</v>
      </c>
      <c r="G16" s="127">
        <v>682036</v>
      </c>
    </row>
    <row r="17" spans="1:7" ht="12">
      <c r="A17" s="135"/>
      <c r="B17" s="30" t="s">
        <v>134</v>
      </c>
      <c r="C17" s="127">
        <v>438698</v>
      </c>
      <c r="D17" s="127">
        <v>318271</v>
      </c>
      <c r="E17" s="127">
        <v>566400</v>
      </c>
      <c r="F17" s="127">
        <v>848632</v>
      </c>
      <c r="G17" s="127">
        <v>518821</v>
      </c>
    </row>
    <row r="18" spans="1:7" ht="12">
      <c r="A18" s="128"/>
      <c r="B18" s="30" t="s">
        <v>135</v>
      </c>
      <c r="C18" s="127">
        <v>876278</v>
      </c>
      <c r="D18" s="127">
        <v>622922</v>
      </c>
      <c r="E18" s="127">
        <v>698719</v>
      </c>
      <c r="F18" s="127">
        <v>1087921</v>
      </c>
      <c r="G18" s="127">
        <v>574000</v>
      </c>
    </row>
    <row r="19" spans="1:7" ht="12">
      <c r="A19" s="129"/>
      <c r="B19" s="30"/>
      <c r="C19" s="127"/>
      <c r="D19" s="127"/>
      <c r="E19" s="127"/>
      <c r="F19" s="127"/>
      <c r="G19" s="127"/>
    </row>
    <row r="20" spans="1:7" ht="12">
      <c r="A20" s="129"/>
      <c r="B20" s="126" t="s">
        <v>137</v>
      </c>
      <c r="C20" s="272">
        <f>SUM(C21:C25)</f>
        <v>2396917.4</v>
      </c>
      <c r="D20" s="272">
        <f>SUM(D21:D25)</f>
        <v>2186521</v>
      </c>
      <c r="E20" s="272">
        <f>SUM(E21:E25)</f>
        <v>2700645.1</v>
      </c>
      <c r="F20" s="272">
        <f t="shared" ref="F20:G20" si="1">SUM(F21:F25)</f>
        <v>3138232.9</v>
      </c>
      <c r="G20" s="272">
        <f t="shared" si="1"/>
        <v>3645021.5</v>
      </c>
    </row>
    <row r="21" spans="1:7" ht="12">
      <c r="A21" s="134"/>
      <c r="B21" s="30" t="s">
        <v>131</v>
      </c>
      <c r="C21" s="31">
        <v>130530.1</v>
      </c>
      <c r="D21" s="31">
        <v>156246.5</v>
      </c>
      <c r="E21" s="31">
        <v>173838.2</v>
      </c>
      <c r="F21" s="31">
        <v>206499.20000000001</v>
      </c>
      <c r="G21" s="31">
        <v>243814.39999999999</v>
      </c>
    </row>
    <row r="22" spans="1:7" ht="12">
      <c r="A22" s="134"/>
      <c r="B22" s="30" t="s">
        <v>132</v>
      </c>
      <c r="C22" s="31">
        <v>982620.3</v>
      </c>
      <c r="D22" s="31">
        <v>957183.8</v>
      </c>
      <c r="E22" s="31">
        <v>938420.8</v>
      </c>
      <c r="F22" s="31">
        <v>1403963.2</v>
      </c>
      <c r="G22" s="31">
        <v>1606329.3</v>
      </c>
    </row>
    <row r="23" spans="1:7" ht="12">
      <c r="A23" s="128"/>
      <c r="B23" s="30" t="s">
        <v>133</v>
      </c>
      <c r="C23" s="31">
        <v>104243.9</v>
      </c>
      <c r="D23" s="31">
        <v>65243.8</v>
      </c>
      <c r="E23" s="31">
        <v>95168.1</v>
      </c>
      <c r="F23" s="31">
        <v>108325.5</v>
      </c>
      <c r="G23" s="31">
        <v>107116</v>
      </c>
    </row>
    <row r="24" spans="1:7" ht="12">
      <c r="A24" s="128"/>
      <c r="B24" s="30" t="s">
        <v>134</v>
      </c>
      <c r="C24" s="31">
        <v>318196.90000000002</v>
      </c>
      <c r="D24" s="31">
        <v>347402.1</v>
      </c>
      <c r="E24" s="31">
        <v>699111.5</v>
      </c>
      <c r="F24" s="31">
        <v>585335.69999999995</v>
      </c>
      <c r="G24" s="31">
        <v>896400.5</v>
      </c>
    </row>
    <row r="25" spans="1:7" ht="12">
      <c r="A25" s="29"/>
      <c r="B25" s="30" t="s">
        <v>135</v>
      </c>
      <c r="C25" s="286">
        <v>861326.2</v>
      </c>
      <c r="D25" s="286">
        <v>660444.80000000005</v>
      </c>
      <c r="E25" s="286">
        <v>794106.5</v>
      </c>
      <c r="F25" s="286">
        <v>834109.3</v>
      </c>
      <c r="G25" s="286">
        <v>791361.3</v>
      </c>
    </row>
    <row r="26" spans="1:7" ht="12">
      <c r="A26" s="128"/>
      <c r="B26" s="30"/>
      <c r="C26" s="130"/>
      <c r="D26" s="130"/>
      <c r="E26" s="130"/>
      <c r="F26" s="130"/>
      <c r="G26" s="130"/>
    </row>
    <row r="27" spans="1:7" ht="12">
      <c r="A27" s="29"/>
      <c r="B27" s="287" t="s">
        <v>138</v>
      </c>
      <c r="C27" s="132"/>
      <c r="D27" s="132"/>
      <c r="E27" s="133"/>
      <c r="F27" s="133"/>
      <c r="G27" s="133"/>
    </row>
    <row r="28" spans="1:7" ht="12">
      <c r="A28" s="128"/>
      <c r="B28" s="126" t="s">
        <v>130</v>
      </c>
      <c r="C28" s="285">
        <f>SUM(C29:C33)</f>
        <v>670539</v>
      </c>
      <c r="D28" s="285">
        <f>SUM(D29:D33)</f>
        <v>1238522</v>
      </c>
      <c r="E28" s="285">
        <f>SUM(E29:E33)</f>
        <v>917585</v>
      </c>
      <c r="F28" s="285">
        <f t="shared" ref="F28:G28" si="2">SUM(F29:F33)</f>
        <v>1378012</v>
      </c>
      <c r="G28" s="285">
        <f t="shared" si="2"/>
        <v>873455</v>
      </c>
    </row>
    <row r="29" spans="1:7" ht="12">
      <c r="A29" s="29"/>
      <c r="B29" s="30" t="s">
        <v>131</v>
      </c>
      <c r="C29" s="127">
        <v>181755</v>
      </c>
      <c r="D29" s="127">
        <v>221232</v>
      </c>
      <c r="E29" s="127">
        <v>207422</v>
      </c>
      <c r="F29" s="127">
        <v>185169</v>
      </c>
      <c r="G29" s="127">
        <v>206962</v>
      </c>
    </row>
    <row r="30" spans="1:7" ht="12">
      <c r="A30" s="134"/>
      <c r="B30" s="30" t="s">
        <v>132</v>
      </c>
      <c r="C30" s="127">
        <v>5546</v>
      </c>
      <c r="D30" s="127">
        <v>442870</v>
      </c>
      <c r="E30" s="127">
        <v>16620</v>
      </c>
      <c r="F30" s="127">
        <v>4047</v>
      </c>
      <c r="G30" s="127">
        <v>6081</v>
      </c>
    </row>
    <row r="31" spans="1:7" ht="12">
      <c r="A31" s="134"/>
      <c r="B31" s="30" t="s">
        <v>133</v>
      </c>
      <c r="C31" s="127">
        <v>92833</v>
      </c>
      <c r="D31" s="127">
        <v>204132</v>
      </c>
      <c r="E31" s="127">
        <v>103694</v>
      </c>
      <c r="F31" s="127">
        <v>387685</v>
      </c>
      <c r="G31" s="127">
        <v>93254</v>
      </c>
    </row>
    <row r="32" spans="1:7" ht="12">
      <c r="A32" s="134"/>
      <c r="B32" s="30" t="s">
        <v>134</v>
      </c>
      <c r="C32" s="127">
        <v>45971</v>
      </c>
      <c r="D32" s="127">
        <v>27320</v>
      </c>
      <c r="E32" s="127">
        <v>238304</v>
      </c>
      <c r="F32" s="127">
        <v>398348</v>
      </c>
      <c r="G32" s="127">
        <v>102706</v>
      </c>
    </row>
    <row r="33" spans="1:7" ht="12">
      <c r="A33" s="128"/>
      <c r="B33" s="30" t="s">
        <v>135</v>
      </c>
      <c r="C33" s="127">
        <v>344434</v>
      </c>
      <c r="D33" s="127">
        <v>342968</v>
      </c>
      <c r="E33" s="127">
        <v>351545</v>
      </c>
      <c r="F33" s="127">
        <v>402763</v>
      </c>
      <c r="G33" s="127">
        <v>464452</v>
      </c>
    </row>
    <row r="34" spans="1:7" ht="12">
      <c r="A34" s="34"/>
      <c r="B34" s="137"/>
      <c r="C34" s="285"/>
      <c r="D34" s="285"/>
      <c r="E34" s="127"/>
      <c r="F34" s="127"/>
      <c r="G34" s="127"/>
    </row>
    <row r="35" spans="1:7" ht="12">
      <c r="A35" s="128"/>
      <c r="B35" s="126" t="s">
        <v>139</v>
      </c>
      <c r="C35" s="285">
        <f>SUM(C36:C40)</f>
        <v>16672537</v>
      </c>
      <c r="D35" s="285">
        <f>SUM(D36:D40)</f>
        <v>29325839</v>
      </c>
      <c r="E35" s="285">
        <f>SUM(E36:E40)</f>
        <v>26504671</v>
      </c>
      <c r="F35" s="285">
        <f t="shared" ref="F35:G35" si="3">SUM(F36:F40)</f>
        <v>33765208</v>
      </c>
      <c r="G35" s="285">
        <f t="shared" si="3"/>
        <v>28390793</v>
      </c>
    </row>
    <row r="36" spans="1:7" ht="12">
      <c r="A36" s="128"/>
      <c r="B36" s="30" t="s">
        <v>131</v>
      </c>
      <c r="C36" s="127">
        <v>176928</v>
      </c>
      <c r="D36" s="127">
        <v>216778</v>
      </c>
      <c r="E36" s="127">
        <v>199099</v>
      </c>
      <c r="F36" s="127">
        <v>302295</v>
      </c>
      <c r="G36" s="127">
        <v>220300</v>
      </c>
    </row>
    <row r="37" spans="1:7" ht="12">
      <c r="A37" s="29"/>
      <c r="B37" s="30" t="s">
        <v>132</v>
      </c>
      <c r="C37" s="127">
        <v>14633870</v>
      </c>
      <c r="D37" s="127">
        <v>27306549</v>
      </c>
      <c r="E37" s="127">
        <v>24690325</v>
      </c>
      <c r="F37" s="127">
        <v>30595981</v>
      </c>
      <c r="G37" s="127">
        <v>26511757</v>
      </c>
    </row>
    <row r="38" spans="1:7" ht="12">
      <c r="A38" s="128"/>
      <c r="B38" s="30" t="s">
        <v>133</v>
      </c>
      <c r="C38" s="127">
        <v>1138994</v>
      </c>
      <c r="D38" s="127">
        <v>1185348</v>
      </c>
      <c r="E38" s="127">
        <v>714285</v>
      </c>
      <c r="F38" s="127">
        <v>851174</v>
      </c>
      <c r="G38" s="127">
        <v>804379</v>
      </c>
    </row>
    <row r="39" spans="1:7" ht="12">
      <c r="A39" s="128"/>
      <c r="B39" s="30" t="s">
        <v>134</v>
      </c>
      <c r="C39" s="57">
        <v>394351</v>
      </c>
      <c r="D39" s="57">
        <v>289383</v>
      </c>
      <c r="E39" s="127">
        <v>562765</v>
      </c>
      <c r="F39" s="127">
        <v>1219236</v>
      </c>
      <c r="G39" s="127">
        <v>429763</v>
      </c>
    </row>
    <row r="40" spans="1:7" ht="12">
      <c r="A40" s="29"/>
      <c r="B40" s="30" t="s">
        <v>135</v>
      </c>
      <c r="C40" s="57">
        <v>328394</v>
      </c>
      <c r="D40" s="127">
        <v>327781</v>
      </c>
      <c r="E40" s="127">
        <v>338197</v>
      </c>
      <c r="F40" s="127">
        <v>796522</v>
      </c>
      <c r="G40" s="127">
        <v>424594</v>
      </c>
    </row>
    <row r="41" spans="1:7" ht="12">
      <c r="A41" s="134"/>
      <c r="B41" s="137"/>
      <c r="C41" s="31"/>
      <c r="D41" s="31"/>
      <c r="E41" s="127"/>
      <c r="F41" s="127"/>
      <c r="G41" s="127"/>
    </row>
    <row r="42" spans="1:7" ht="12">
      <c r="A42" s="134"/>
      <c r="B42" s="126" t="s">
        <v>137</v>
      </c>
      <c r="C42" s="272">
        <f>SUM(C43:C47)</f>
        <v>2013663.3</v>
      </c>
      <c r="D42" s="272">
        <f>SUM(D43:D47)</f>
        <v>2027091.5</v>
      </c>
      <c r="E42" s="272">
        <f>SUM(E43:E47)</f>
        <v>2493923.1</v>
      </c>
      <c r="F42" s="272">
        <f t="shared" ref="F42:G42" si="4">SUM(F43:F47)</f>
        <v>2860004.9</v>
      </c>
      <c r="G42" s="272">
        <f t="shared" si="4"/>
        <v>3323440.2</v>
      </c>
    </row>
    <row r="43" spans="1:7" ht="12">
      <c r="A43" s="134"/>
      <c r="B43" s="30" t="s">
        <v>131</v>
      </c>
      <c r="C43" s="31">
        <v>68357.899999999994</v>
      </c>
      <c r="D43" s="31">
        <v>116598.7</v>
      </c>
      <c r="E43" s="31">
        <v>121963.8</v>
      </c>
      <c r="F43" s="31">
        <v>138000.79999999999</v>
      </c>
      <c r="G43" s="31">
        <v>156258.20000000001</v>
      </c>
    </row>
    <row r="44" spans="1:7" ht="12">
      <c r="A44" s="134"/>
      <c r="B44" s="30" t="s">
        <v>132</v>
      </c>
      <c r="C44" s="31">
        <v>1485512.1</v>
      </c>
      <c r="D44" s="31">
        <v>1388787.2</v>
      </c>
      <c r="E44" s="31">
        <v>1705131.8</v>
      </c>
      <c r="F44" s="31">
        <v>1570023.4</v>
      </c>
      <c r="G44" s="31">
        <v>1648223.4</v>
      </c>
    </row>
    <row r="45" spans="1:7" ht="12">
      <c r="A45" s="128"/>
      <c r="B45" s="30" t="s">
        <v>133</v>
      </c>
      <c r="C45" s="31">
        <v>105417.3</v>
      </c>
      <c r="D45" s="31">
        <v>113497.8</v>
      </c>
      <c r="E45" s="31">
        <v>111106.7</v>
      </c>
      <c r="F45" s="31">
        <v>125203.5</v>
      </c>
      <c r="G45" s="31">
        <v>153273.29999999999</v>
      </c>
    </row>
    <row r="46" spans="1:7" ht="12">
      <c r="A46" s="128"/>
      <c r="B46" s="30" t="s">
        <v>134</v>
      </c>
      <c r="C46" s="154">
        <v>105508.6</v>
      </c>
      <c r="D46" s="31">
        <v>177869.6</v>
      </c>
      <c r="E46" s="31">
        <v>240422.6</v>
      </c>
      <c r="F46" s="31">
        <v>674506.9</v>
      </c>
      <c r="G46" s="31">
        <v>511208.3</v>
      </c>
    </row>
    <row r="47" spans="1:7" ht="12">
      <c r="A47" s="29"/>
      <c r="B47" s="30" t="s">
        <v>135</v>
      </c>
      <c r="C47" s="154">
        <v>248867.4</v>
      </c>
      <c r="D47" s="31">
        <v>230338.2</v>
      </c>
      <c r="E47" s="31">
        <v>315298.2</v>
      </c>
      <c r="F47" s="31">
        <v>352270.3</v>
      </c>
      <c r="G47" s="31">
        <v>854477</v>
      </c>
    </row>
    <row r="48" spans="1:7" ht="12">
      <c r="B48" s="137"/>
      <c r="C48" s="220"/>
      <c r="D48" s="220"/>
      <c r="E48" s="154"/>
      <c r="F48" s="154"/>
      <c r="G48" s="154"/>
    </row>
    <row r="49" spans="1:7" ht="12">
      <c r="B49" s="126" t="s">
        <v>140</v>
      </c>
      <c r="C49" s="288">
        <v>5.2</v>
      </c>
      <c r="D49" s="288">
        <v>6.37</v>
      </c>
      <c r="E49" s="256">
        <v>5.72</v>
      </c>
      <c r="F49" s="256">
        <v>7.45</v>
      </c>
      <c r="G49" s="474">
        <v>6.25</v>
      </c>
    </row>
    <row r="50" spans="1:7" ht="12">
      <c r="B50" s="126" t="s">
        <v>141</v>
      </c>
      <c r="C50" s="288">
        <v>2.73</v>
      </c>
      <c r="D50" s="288">
        <v>2.06</v>
      </c>
      <c r="E50" s="256">
        <v>2.6</v>
      </c>
      <c r="F50" s="256">
        <v>2.81</v>
      </c>
      <c r="G50" s="474">
        <v>3.18</v>
      </c>
    </row>
    <row r="52" spans="1:7" ht="12.75">
      <c r="B52" s="611"/>
      <c r="C52" s="611"/>
      <c r="D52" s="611"/>
      <c r="E52" s="611"/>
      <c r="F52" s="611"/>
      <c r="G52" s="289"/>
    </row>
    <row r="53" spans="1:7" ht="12.75">
      <c r="B53" s="263" t="s">
        <v>142</v>
      </c>
      <c r="C53" s="12">
        <v>2019</v>
      </c>
      <c r="D53" s="12">
        <v>2020</v>
      </c>
      <c r="E53" s="12">
        <v>2021</v>
      </c>
      <c r="F53" s="12">
        <v>2022</v>
      </c>
      <c r="G53" s="12">
        <v>2023</v>
      </c>
    </row>
    <row r="54" spans="1:7" ht="12.75">
      <c r="B54" s="122"/>
      <c r="C54" s="122"/>
      <c r="D54" s="122"/>
      <c r="E54" s="122"/>
      <c r="F54" s="122"/>
      <c r="G54" s="122"/>
    </row>
    <row r="55" spans="1:7" ht="12">
      <c r="B55" s="195" t="s">
        <v>129</v>
      </c>
      <c r="C55" s="124"/>
      <c r="D55" s="124"/>
      <c r="E55" s="124"/>
      <c r="F55" s="124"/>
      <c r="G55" s="124"/>
    </row>
    <row r="56" spans="1:7" ht="12">
      <c r="A56" s="125"/>
      <c r="B56" s="126" t="s">
        <v>130</v>
      </c>
      <c r="C56" s="278">
        <f t="shared" ref="C56:G56" si="5">C57+C58+C60+C61+C59</f>
        <v>100</v>
      </c>
      <c r="D56" s="278">
        <f t="shared" si="5"/>
        <v>100</v>
      </c>
      <c r="E56" s="278">
        <f t="shared" si="5"/>
        <v>100.01</v>
      </c>
      <c r="F56" s="279">
        <f t="shared" si="5"/>
        <v>100.01</v>
      </c>
      <c r="G56" s="279">
        <f t="shared" si="5"/>
        <v>100</v>
      </c>
    </row>
    <row r="57" spans="1:7" ht="12">
      <c r="A57" s="125"/>
      <c r="B57" s="30" t="s">
        <v>131</v>
      </c>
      <c r="C57" s="256">
        <f t="shared" ref="C57:F61" si="6">ROUND(C7*100/C$6,2)</f>
        <v>13.24</v>
      </c>
      <c r="D57" s="256">
        <f t="shared" si="6"/>
        <v>20.2</v>
      </c>
      <c r="E57" s="256">
        <f t="shared" si="6"/>
        <v>13.75</v>
      </c>
      <c r="F57" s="266">
        <f t="shared" si="6"/>
        <v>13.13</v>
      </c>
      <c r="G57" s="266">
        <f>ROUND(G7*100/G$6,2)</f>
        <v>25.03</v>
      </c>
    </row>
    <row r="58" spans="1:7" ht="12">
      <c r="A58" s="135"/>
      <c r="B58" s="30" t="s">
        <v>132</v>
      </c>
      <c r="C58" s="256">
        <f t="shared" si="6"/>
        <v>0.44</v>
      </c>
      <c r="D58" s="256">
        <f t="shared" si="6"/>
        <v>0.66</v>
      </c>
      <c r="E58" s="256">
        <f t="shared" si="6"/>
        <v>0.36</v>
      </c>
      <c r="F58" s="266">
        <f t="shared" si="6"/>
        <v>0.27</v>
      </c>
      <c r="G58" s="266">
        <f>ROUND(G8*100/G$6,2)</f>
        <v>0.41</v>
      </c>
    </row>
    <row r="59" spans="1:7" ht="12">
      <c r="A59" s="128"/>
      <c r="B59" s="30" t="s">
        <v>133</v>
      </c>
      <c r="C59" s="256">
        <f t="shared" si="6"/>
        <v>15.1</v>
      </c>
      <c r="D59" s="256">
        <f t="shared" si="6"/>
        <v>9.01</v>
      </c>
      <c r="E59" s="256">
        <f t="shared" si="6"/>
        <v>12.51</v>
      </c>
      <c r="F59" s="266">
        <f t="shared" si="6"/>
        <v>22.25</v>
      </c>
      <c r="G59" s="266">
        <f>ROUND(G9*100/G$6,2)</f>
        <v>9.4600000000000009</v>
      </c>
    </row>
    <row r="60" spans="1:7" ht="12">
      <c r="A60" s="128"/>
      <c r="B60" s="30" t="s">
        <v>134</v>
      </c>
      <c r="C60" s="256">
        <f t="shared" si="6"/>
        <v>2.37</v>
      </c>
      <c r="D60" s="256">
        <f t="shared" si="6"/>
        <v>3.82</v>
      </c>
      <c r="E60" s="256">
        <f t="shared" si="6"/>
        <v>22.69</v>
      </c>
      <c r="F60" s="266">
        <f t="shared" si="6"/>
        <v>24.51</v>
      </c>
      <c r="G60" s="266">
        <f>ROUND(G10*100/G$6,2)</f>
        <v>10.39</v>
      </c>
    </row>
    <row r="61" spans="1:7" ht="12">
      <c r="A61" s="128"/>
      <c r="B61" s="30" t="s">
        <v>135</v>
      </c>
      <c r="C61" s="256">
        <f t="shared" si="6"/>
        <v>68.849999999999994</v>
      </c>
      <c r="D61" s="256">
        <f t="shared" si="6"/>
        <v>66.31</v>
      </c>
      <c r="E61" s="256">
        <f t="shared" si="6"/>
        <v>50.7</v>
      </c>
      <c r="F61" s="266">
        <f t="shared" si="6"/>
        <v>39.85</v>
      </c>
      <c r="G61" s="266">
        <f>ROUND(G11*100/G$6,2)</f>
        <v>54.71</v>
      </c>
    </row>
    <row r="62" spans="1:7" ht="12">
      <c r="A62" s="128"/>
      <c r="B62" s="30"/>
      <c r="C62" s="57"/>
      <c r="D62" s="57"/>
      <c r="E62" s="57"/>
      <c r="F62" s="290"/>
      <c r="G62" s="290"/>
    </row>
    <row r="63" spans="1:7" ht="12">
      <c r="A63" s="128"/>
      <c r="B63" s="126" t="s">
        <v>136</v>
      </c>
      <c r="C63" s="278">
        <f t="shared" ref="C63:F63" si="7">C64+C65+C67+C68+C66</f>
        <v>99.99</v>
      </c>
      <c r="D63" s="278">
        <f t="shared" si="7"/>
        <v>100</v>
      </c>
      <c r="E63" s="278">
        <f t="shared" si="7"/>
        <v>100</v>
      </c>
      <c r="F63" s="279">
        <f t="shared" si="7"/>
        <v>100</v>
      </c>
      <c r="G63" s="279">
        <f>G64+G65+G67+G68+G66</f>
        <v>99.99</v>
      </c>
    </row>
    <row r="64" spans="1:7" ht="12">
      <c r="A64" s="128"/>
      <c r="B64" s="30" t="s">
        <v>131</v>
      </c>
      <c r="C64" s="256">
        <f t="shared" ref="C64:F68" si="8">ROUND(C14*100/C$13,2)</f>
        <v>1.07</v>
      </c>
      <c r="D64" s="256">
        <f t="shared" si="8"/>
        <v>0.79</v>
      </c>
      <c r="E64" s="256">
        <f t="shared" si="8"/>
        <v>0.89</v>
      </c>
      <c r="F64" s="266">
        <f t="shared" si="8"/>
        <v>1.3</v>
      </c>
      <c r="G64" s="266">
        <f>ROUND(G14*100/G$13,2)</f>
        <v>0.78</v>
      </c>
    </row>
    <row r="65" spans="1:7" ht="12">
      <c r="A65" s="128"/>
      <c r="B65" s="30" t="s">
        <v>132</v>
      </c>
      <c r="C65" s="256">
        <f t="shared" si="8"/>
        <v>82.57</v>
      </c>
      <c r="D65" s="256">
        <f t="shared" si="8"/>
        <v>92.7</v>
      </c>
      <c r="E65" s="256">
        <f t="shared" si="8"/>
        <v>90.01</v>
      </c>
      <c r="F65" s="266">
        <f t="shared" si="8"/>
        <v>88.55</v>
      </c>
      <c r="G65" s="266">
        <f>ROUND(G15*100/G$13,2)</f>
        <v>93.8</v>
      </c>
    </row>
    <row r="66" spans="1:7" ht="12">
      <c r="A66" s="128"/>
      <c r="B66" s="30" t="s">
        <v>133</v>
      </c>
      <c r="C66" s="256">
        <f t="shared" si="8"/>
        <v>8.15</v>
      </c>
      <c r="D66" s="256">
        <f t="shared" si="8"/>
        <v>2.73</v>
      </c>
      <c r="E66" s="256">
        <f t="shared" si="8"/>
        <v>3.26</v>
      </c>
      <c r="F66" s="266">
        <f t="shared" si="8"/>
        <v>2.97</v>
      </c>
      <c r="G66" s="266">
        <f>ROUND(G16*100/G$13,2)</f>
        <v>2.08</v>
      </c>
    </row>
    <row r="67" spans="1:7" ht="12">
      <c r="A67" s="135"/>
      <c r="B67" s="30" t="s">
        <v>134</v>
      </c>
      <c r="C67" s="256">
        <f t="shared" si="8"/>
        <v>2.74</v>
      </c>
      <c r="D67" s="256">
        <f t="shared" si="8"/>
        <v>1.28</v>
      </c>
      <c r="E67" s="256">
        <f t="shared" si="8"/>
        <v>2.61</v>
      </c>
      <c r="F67" s="266">
        <f t="shared" si="8"/>
        <v>3.15</v>
      </c>
      <c r="G67" s="266">
        <f>ROUND(G17*100/G$13,2)</f>
        <v>1.58</v>
      </c>
    </row>
    <row r="68" spans="1:7" ht="12">
      <c r="A68" s="128"/>
      <c r="B68" s="30" t="s">
        <v>135</v>
      </c>
      <c r="C68" s="256">
        <f t="shared" si="8"/>
        <v>5.46</v>
      </c>
      <c r="D68" s="256">
        <f t="shared" si="8"/>
        <v>2.5</v>
      </c>
      <c r="E68" s="256">
        <f t="shared" si="8"/>
        <v>3.23</v>
      </c>
      <c r="F68" s="266">
        <f t="shared" si="8"/>
        <v>4.03</v>
      </c>
      <c r="G68" s="266">
        <f>ROUND(G18*100/G$13,2)</f>
        <v>1.75</v>
      </c>
    </row>
    <row r="69" spans="1:7" ht="12">
      <c r="A69" s="129"/>
      <c r="B69" s="30"/>
      <c r="C69" s="127"/>
      <c r="D69" s="127"/>
      <c r="E69" s="127"/>
      <c r="F69" s="277"/>
      <c r="G69" s="277"/>
    </row>
    <row r="70" spans="1:7" ht="12">
      <c r="A70" s="129"/>
      <c r="B70" s="126" t="s">
        <v>137</v>
      </c>
      <c r="C70" s="278">
        <f t="shared" ref="C70:G70" si="9">SUM(C71:C75)</f>
        <v>100.01</v>
      </c>
      <c r="D70" s="278">
        <f t="shared" si="9"/>
        <v>100.01</v>
      </c>
      <c r="E70" s="278">
        <f t="shared" si="9"/>
        <v>100</v>
      </c>
      <c r="F70" s="279">
        <f t="shared" si="9"/>
        <v>100</v>
      </c>
      <c r="G70" s="279">
        <f t="shared" si="9"/>
        <v>100</v>
      </c>
    </row>
    <row r="71" spans="1:7" ht="12">
      <c r="A71" s="134"/>
      <c r="B71" s="30" t="s">
        <v>131</v>
      </c>
      <c r="C71" s="256">
        <f t="shared" ref="C71:F75" si="10">ROUND(100*C21/C$20,2)</f>
        <v>5.45</v>
      </c>
      <c r="D71" s="256">
        <f t="shared" si="10"/>
        <v>7.15</v>
      </c>
      <c r="E71" s="256">
        <f t="shared" si="10"/>
        <v>6.44</v>
      </c>
      <c r="F71" s="266">
        <f t="shared" si="10"/>
        <v>6.58</v>
      </c>
      <c r="G71" s="266">
        <f>ROUND(100*G21/G$20,2)</f>
        <v>6.69</v>
      </c>
    </row>
    <row r="72" spans="1:7" ht="12">
      <c r="A72" s="134"/>
      <c r="B72" s="30" t="s">
        <v>132</v>
      </c>
      <c r="C72" s="256">
        <f t="shared" si="10"/>
        <v>41</v>
      </c>
      <c r="D72" s="256">
        <f t="shared" si="10"/>
        <v>43.78</v>
      </c>
      <c r="E72" s="256">
        <f t="shared" si="10"/>
        <v>34.75</v>
      </c>
      <c r="F72" s="266">
        <f t="shared" si="10"/>
        <v>44.74</v>
      </c>
      <c r="G72" s="266">
        <f>ROUND(100*G22/G$20,2)</f>
        <v>44.07</v>
      </c>
    </row>
    <row r="73" spans="1:7" ht="12">
      <c r="A73" s="128"/>
      <c r="B73" s="30" t="s">
        <v>133</v>
      </c>
      <c r="C73" s="256">
        <f t="shared" si="10"/>
        <v>4.3499999999999996</v>
      </c>
      <c r="D73" s="256">
        <f t="shared" si="10"/>
        <v>2.98</v>
      </c>
      <c r="E73" s="256">
        <f t="shared" si="10"/>
        <v>3.52</v>
      </c>
      <c r="F73" s="266">
        <f t="shared" si="10"/>
        <v>3.45</v>
      </c>
      <c r="G73" s="266">
        <f>ROUND(100*G23/G$20,2)</f>
        <v>2.94</v>
      </c>
    </row>
    <row r="74" spans="1:7" ht="12">
      <c r="A74" s="128"/>
      <c r="B74" s="30" t="s">
        <v>134</v>
      </c>
      <c r="C74" s="256">
        <f t="shared" si="10"/>
        <v>13.28</v>
      </c>
      <c r="D74" s="256">
        <f t="shared" si="10"/>
        <v>15.89</v>
      </c>
      <c r="E74" s="256">
        <f t="shared" si="10"/>
        <v>25.89</v>
      </c>
      <c r="F74" s="266">
        <f t="shared" si="10"/>
        <v>18.649999999999999</v>
      </c>
      <c r="G74" s="266">
        <f>ROUND(100*G24/G$20,2)</f>
        <v>24.59</v>
      </c>
    </row>
    <row r="75" spans="1:7" ht="12">
      <c r="A75" s="29"/>
      <c r="B75" s="30" t="s">
        <v>135</v>
      </c>
      <c r="C75" s="256">
        <f t="shared" si="10"/>
        <v>35.93</v>
      </c>
      <c r="D75" s="256">
        <f t="shared" si="10"/>
        <v>30.21</v>
      </c>
      <c r="E75" s="256">
        <f t="shared" si="10"/>
        <v>29.4</v>
      </c>
      <c r="F75" s="266">
        <f t="shared" si="10"/>
        <v>26.58</v>
      </c>
      <c r="G75" s="266">
        <f>ROUND(100*G25/G$20,2)</f>
        <v>21.71</v>
      </c>
    </row>
    <row r="76" spans="1:7" ht="12">
      <c r="A76" s="128"/>
      <c r="B76" s="30"/>
      <c r="C76" s="130"/>
      <c r="D76" s="130"/>
      <c r="E76" s="130"/>
      <c r="F76" s="291"/>
      <c r="G76" s="291"/>
    </row>
    <row r="77" spans="1:7" ht="12">
      <c r="A77" s="29"/>
      <c r="B77" s="287" t="s">
        <v>138</v>
      </c>
      <c r="C77" s="132"/>
      <c r="D77" s="132"/>
      <c r="E77" s="133"/>
      <c r="F77" s="292"/>
      <c r="G77" s="292"/>
    </row>
    <row r="78" spans="1:7" ht="12">
      <c r="A78" s="128"/>
      <c r="B78" s="126" t="s">
        <v>130</v>
      </c>
      <c r="C78" s="278">
        <f t="shared" ref="C78:G78" si="11">SUM(C79:C83)</f>
        <v>100.01</v>
      </c>
      <c r="D78" s="278">
        <f t="shared" si="11"/>
        <v>100</v>
      </c>
      <c r="E78" s="278">
        <f t="shared" si="11"/>
        <v>100</v>
      </c>
      <c r="F78" s="279">
        <f t="shared" si="11"/>
        <v>100</v>
      </c>
      <c r="G78" s="279">
        <f t="shared" si="11"/>
        <v>100</v>
      </c>
    </row>
    <row r="79" spans="1:7" ht="12">
      <c r="A79" s="29"/>
      <c r="B79" s="30" t="s">
        <v>131</v>
      </c>
      <c r="C79" s="256">
        <f t="shared" ref="C79:F83" si="12">ROUND(100*C29/C$28,2)</f>
        <v>27.11</v>
      </c>
      <c r="D79" s="256">
        <f t="shared" si="12"/>
        <v>17.86</v>
      </c>
      <c r="E79" s="256">
        <f t="shared" si="12"/>
        <v>22.61</v>
      </c>
      <c r="F79" s="266">
        <f t="shared" si="12"/>
        <v>13.44</v>
      </c>
      <c r="G79" s="266">
        <f>ROUND(100*G29/G$28,2)</f>
        <v>23.69</v>
      </c>
    </row>
    <row r="80" spans="1:7" ht="12">
      <c r="A80" s="134"/>
      <c r="B80" s="30" t="s">
        <v>132</v>
      </c>
      <c r="C80" s="256">
        <f t="shared" si="12"/>
        <v>0.83</v>
      </c>
      <c r="D80" s="256">
        <f t="shared" si="12"/>
        <v>35.76</v>
      </c>
      <c r="E80" s="256">
        <f t="shared" si="12"/>
        <v>1.81</v>
      </c>
      <c r="F80" s="266">
        <f t="shared" si="12"/>
        <v>0.28999999999999998</v>
      </c>
      <c r="G80" s="266">
        <f>ROUND(100*G30/G$28,2)</f>
        <v>0.7</v>
      </c>
    </row>
    <row r="81" spans="1:7" ht="12">
      <c r="A81" s="134"/>
      <c r="B81" s="30" t="s">
        <v>133</v>
      </c>
      <c r="C81" s="256">
        <f t="shared" si="12"/>
        <v>13.84</v>
      </c>
      <c r="D81" s="256">
        <f t="shared" si="12"/>
        <v>16.48</v>
      </c>
      <c r="E81" s="256">
        <f t="shared" si="12"/>
        <v>11.3</v>
      </c>
      <c r="F81" s="266">
        <f t="shared" si="12"/>
        <v>28.13</v>
      </c>
      <c r="G81" s="266">
        <f>ROUND(100*G31/G$28,2)</f>
        <v>10.68</v>
      </c>
    </row>
    <row r="82" spans="1:7" ht="12">
      <c r="A82" s="134"/>
      <c r="B82" s="30" t="s">
        <v>134</v>
      </c>
      <c r="C82" s="256">
        <f t="shared" si="12"/>
        <v>6.86</v>
      </c>
      <c r="D82" s="256">
        <f t="shared" si="12"/>
        <v>2.21</v>
      </c>
      <c r="E82" s="256">
        <f t="shared" si="12"/>
        <v>25.97</v>
      </c>
      <c r="F82" s="266">
        <f t="shared" si="12"/>
        <v>28.91</v>
      </c>
      <c r="G82" s="266">
        <f>ROUND(100*G32/G$28,2)</f>
        <v>11.76</v>
      </c>
    </row>
    <row r="83" spans="1:7" ht="12">
      <c r="A83" s="128"/>
      <c r="B83" s="30" t="s">
        <v>135</v>
      </c>
      <c r="C83" s="256">
        <f t="shared" si="12"/>
        <v>51.37</v>
      </c>
      <c r="D83" s="256">
        <f t="shared" si="12"/>
        <v>27.69</v>
      </c>
      <c r="E83" s="256">
        <f t="shared" si="12"/>
        <v>38.31</v>
      </c>
      <c r="F83" s="266">
        <f t="shared" si="12"/>
        <v>29.23</v>
      </c>
      <c r="G83" s="266">
        <f>ROUND(100*G33/G$28,2)</f>
        <v>53.17</v>
      </c>
    </row>
    <row r="84" spans="1:7" ht="12">
      <c r="A84" s="34"/>
      <c r="B84" s="137"/>
      <c r="C84" s="285"/>
      <c r="D84" s="285"/>
      <c r="E84" s="127"/>
      <c r="F84" s="277"/>
      <c r="G84" s="277"/>
    </row>
    <row r="85" spans="1:7" ht="12">
      <c r="A85" s="128"/>
      <c r="B85" s="126" t="s">
        <v>139</v>
      </c>
      <c r="C85" s="278">
        <f t="shared" ref="C85:G85" si="13">SUM(C86:C90)</f>
        <v>100</v>
      </c>
      <c r="D85" s="278">
        <f t="shared" si="13"/>
        <v>100</v>
      </c>
      <c r="E85" s="278">
        <f t="shared" si="13"/>
        <v>99.99</v>
      </c>
      <c r="F85" s="279">
        <f t="shared" si="13"/>
        <v>100</v>
      </c>
      <c r="G85" s="279">
        <f t="shared" si="13"/>
        <v>100</v>
      </c>
    </row>
    <row r="86" spans="1:7" ht="12">
      <c r="A86" s="128"/>
      <c r="B86" s="30" t="s">
        <v>131</v>
      </c>
      <c r="C86" s="256">
        <f t="shared" ref="C86:F90" si="14">ROUND(100*C36/C$35,2)</f>
        <v>1.06</v>
      </c>
      <c r="D86" s="256">
        <f t="shared" si="14"/>
        <v>0.74</v>
      </c>
      <c r="E86" s="256">
        <f t="shared" si="14"/>
        <v>0.75</v>
      </c>
      <c r="F86" s="266">
        <f t="shared" si="14"/>
        <v>0.9</v>
      </c>
      <c r="G86" s="266">
        <f>ROUND(100*G36/G$35,2)</f>
        <v>0.78</v>
      </c>
    </row>
    <row r="87" spans="1:7" ht="12">
      <c r="A87" s="29"/>
      <c r="B87" s="30" t="s">
        <v>132</v>
      </c>
      <c r="C87" s="256">
        <f t="shared" si="14"/>
        <v>87.77</v>
      </c>
      <c r="D87" s="256">
        <f t="shared" si="14"/>
        <v>93.11</v>
      </c>
      <c r="E87" s="256">
        <f t="shared" si="14"/>
        <v>93.15</v>
      </c>
      <c r="F87" s="266">
        <f t="shared" si="14"/>
        <v>90.61</v>
      </c>
      <c r="G87" s="266">
        <f>ROUND(100*G37/G$35,2)</f>
        <v>93.38</v>
      </c>
    </row>
    <row r="88" spans="1:7" ht="12">
      <c r="A88" s="128"/>
      <c r="B88" s="30" t="s">
        <v>133</v>
      </c>
      <c r="C88" s="256">
        <f t="shared" si="14"/>
        <v>6.83</v>
      </c>
      <c r="D88" s="256">
        <f t="shared" si="14"/>
        <v>4.04</v>
      </c>
      <c r="E88" s="256">
        <f t="shared" si="14"/>
        <v>2.69</v>
      </c>
      <c r="F88" s="266">
        <f t="shared" si="14"/>
        <v>2.52</v>
      </c>
      <c r="G88" s="266">
        <f>ROUND(100*G38/G$35,2)</f>
        <v>2.83</v>
      </c>
    </row>
    <row r="89" spans="1:7" ht="12">
      <c r="A89" s="128"/>
      <c r="B89" s="30" t="s">
        <v>134</v>
      </c>
      <c r="C89" s="256">
        <f t="shared" si="14"/>
        <v>2.37</v>
      </c>
      <c r="D89" s="256">
        <f t="shared" si="14"/>
        <v>0.99</v>
      </c>
      <c r="E89" s="256">
        <f t="shared" si="14"/>
        <v>2.12</v>
      </c>
      <c r="F89" s="266">
        <f t="shared" si="14"/>
        <v>3.61</v>
      </c>
      <c r="G89" s="266">
        <f>ROUND(100*G39/G$35,2)</f>
        <v>1.51</v>
      </c>
    </row>
    <row r="90" spans="1:7" ht="12">
      <c r="A90" s="29"/>
      <c r="B90" s="30" t="s">
        <v>135</v>
      </c>
      <c r="C90" s="256">
        <f t="shared" si="14"/>
        <v>1.97</v>
      </c>
      <c r="D90" s="256">
        <f t="shared" si="14"/>
        <v>1.1200000000000001</v>
      </c>
      <c r="E90" s="256">
        <f t="shared" si="14"/>
        <v>1.28</v>
      </c>
      <c r="F90" s="266">
        <f t="shared" si="14"/>
        <v>2.36</v>
      </c>
      <c r="G90" s="266">
        <f>ROUND(100*G40/G$35,2)</f>
        <v>1.5</v>
      </c>
    </row>
    <row r="91" spans="1:7" ht="12">
      <c r="A91" s="134"/>
      <c r="B91" s="137"/>
      <c r="C91" s="31"/>
      <c r="D91" s="31"/>
      <c r="E91" s="127"/>
      <c r="F91" s="277"/>
      <c r="G91" s="277"/>
    </row>
    <row r="92" spans="1:7" ht="12">
      <c r="A92" s="134"/>
      <c r="B92" s="126" t="s">
        <v>137</v>
      </c>
      <c r="C92" s="278">
        <f t="shared" ref="C92:G92" si="15">SUM(C93:C97)</f>
        <v>100</v>
      </c>
      <c r="D92" s="278">
        <f t="shared" si="15"/>
        <v>99.99</v>
      </c>
      <c r="E92" s="278">
        <f t="shared" si="15"/>
        <v>100</v>
      </c>
      <c r="F92" s="279">
        <f t="shared" si="15"/>
        <v>100.01</v>
      </c>
      <c r="G92" s="279">
        <f t="shared" si="15"/>
        <v>99.99</v>
      </c>
    </row>
    <row r="93" spans="1:7" ht="12">
      <c r="A93" s="134"/>
      <c r="B93" s="30" t="s">
        <v>131</v>
      </c>
      <c r="C93" s="256">
        <f t="shared" ref="C93:F97" si="16">ROUND(100*C43/C$42,2)</f>
        <v>3.39</v>
      </c>
      <c r="D93" s="256">
        <f t="shared" si="16"/>
        <v>5.75</v>
      </c>
      <c r="E93" s="256">
        <f t="shared" si="16"/>
        <v>4.8899999999999997</v>
      </c>
      <c r="F93" s="266">
        <f t="shared" si="16"/>
        <v>4.83</v>
      </c>
      <c r="G93" s="266">
        <f>ROUND(100*G43/G$42,2)</f>
        <v>4.7</v>
      </c>
    </row>
    <row r="94" spans="1:7" ht="12">
      <c r="A94" s="134"/>
      <c r="B94" s="30" t="s">
        <v>132</v>
      </c>
      <c r="C94" s="256">
        <f t="shared" si="16"/>
        <v>73.77</v>
      </c>
      <c r="D94" s="256">
        <f t="shared" si="16"/>
        <v>68.510000000000005</v>
      </c>
      <c r="E94" s="256">
        <f t="shared" si="16"/>
        <v>68.37</v>
      </c>
      <c r="F94" s="266">
        <f t="shared" si="16"/>
        <v>54.9</v>
      </c>
      <c r="G94" s="266">
        <f>ROUND(100*G44/G$42,2)</f>
        <v>49.59</v>
      </c>
    </row>
    <row r="95" spans="1:7" ht="12">
      <c r="A95" s="128"/>
      <c r="B95" s="30" t="s">
        <v>133</v>
      </c>
      <c r="C95" s="256">
        <f t="shared" si="16"/>
        <v>5.24</v>
      </c>
      <c r="D95" s="256">
        <f t="shared" si="16"/>
        <v>5.6</v>
      </c>
      <c r="E95" s="256">
        <f t="shared" si="16"/>
        <v>4.46</v>
      </c>
      <c r="F95" s="266">
        <f t="shared" si="16"/>
        <v>4.38</v>
      </c>
      <c r="G95" s="266">
        <f>ROUND(100*G45/G$42,2)</f>
        <v>4.6100000000000003</v>
      </c>
    </row>
    <row r="96" spans="1:7" ht="12">
      <c r="A96" s="128"/>
      <c r="B96" s="30" t="s">
        <v>134</v>
      </c>
      <c r="C96" s="256">
        <f t="shared" si="16"/>
        <v>5.24</v>
      </c>
      <c r="D96" s="256">
        <f t="shared" si="16"/>
        <v>8.77</v>
      </c>
      <c r="E96" s="256">
        <f t="shared" si="16"/>
        <v>9.64</v>
      </c>
      <c r="F96" s="266">
        <f t="shared" si="16"/>
        <v>23.58</v>
      </c>
      <c r="G96" s="266">
        <f>ROUND(100*G46/G$42,2)</f>
        <v>15.38</v>
      </c>
    </row>
    <row r="97" spans="1:7" ht="12">
      <c r="A97" s="29"/>
      <c r="B97" s="30" t="s">
        <v>135</v>
      </c>
      <c r="C97" s="256">
        <f t="shared" si="16"/>
        <v>12.36</v>
      </c>
      <c r="D97" s="256">
        <f t="shared" si="16"/>
        <v>11.36</v>
      </c>
      <c r="E97" s="256">
        <f t="shared" si="16"/>
        <v>12.64</v>
      </c>
      <c r="F97" s="266">
        <f t="shared" si="16"/>
        <v>12.32</v>
      </c>
      <c r="G97" s="266">
        <f>ROUND(100*G47/G$42,2)</f>
        <v>25.71</v>
      </c>
    </row>
    <row r="98" spans="1:7" s="283" customFormat="1" ht="14.25">
      <c r="G98" s="115"/>
    </row>
    <row r="99" spans="1:7" ht="12">
      <c r="B99" s="244" t="s">
        <v>143</v>
      </c>
      <c r="C99" s="193"/>
      <c r="D99" s="247"/>
      <c r="E99" s="293"/>
      <c r="F99" s="193"/>
      <c r="G99" s="193"/>
    </row>
    <row r="100" spans="1:7" ht="36.950000000000003" customHeight="1">
      <c r="B100" s="612" t="s">
        <v>144</v>
      </c>
      <c r="C100" s="612"/>
      <c r="D100" s="612"/>
      <c r="E100" s="612"/>
      <c r="F100" s="612"/>
      <c r="G100" s="294"/>
    </row>
    <row r="101" spans="1:7" ht="12">
      <c r="B101" s="245" t="s">
        <v>145</v>
      </c>
    </row>
    <row r="102" spans="1:7" ht="14.25">
      <c r="G102" s="477" t="s">
        <v>146</v>
      </c>
    </row>
  </sheetData>
  <mergeCells count="2">
    <mergeCell ref="B52:F52"/>
    <mergeCell ref="B100:F100"/>
  </mergeCells>
  <printOptions horizontalCentered="1"/>
  <pageMargins left="0.7" right="0.7" top="0.75" bottom="0.75" header="0.3" footer="0.3"/>
  <pageSetup paperSize="9" orientation="portrait" r:id="rId1"/>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82299264503923"/>
    <pageSetUpPr fitToPage="1"/>
  </sheetPr>
  <dimension ref="A1:H127"/>
  <sheetViews>
    <sheetView tabSelected="1" view="pageBreakPreview" zoomScale="150" zoomScaleNormal="115" workbookViewId="0">
      <pane xSplit="2" ySplit="5" topLeftCell="C12" activePane="bottomRight" state="frozen"/>
      <selection activeCell="D30" sqref="D30"/>
      <selection pane="topRight" activeCell="D30" sqref="D30"/>
      <selection pane="bottomLeft" activeCell="D30" sqref="D30"/>
      <selection pane="bottomRight" activeCell="D30" sqref="D30"/>
    </sheetView>
  </sheetViews>
  <sheetFormatPr defaultColWidth="9.140625" defaultRowHeight="11.25"/>
  <cols>
    <col min="1" max="1" width="4.85546875" style="2" customWidth="1"/>
    <col min="2" max="2" width="41" style="2" customWidth="1"/>
    <col min="3" max="6" width="13.85546875" style="2" customWidth="1"/>
    <col min="7" max="7" width="14.140625" style="2" customWidth="1"/>
    <col min="8" max="16384" width="9.140625" style="2"/>
  </cols>
  <sheetData>
    <row r="1" spans="1:7" s="1" customFormat="1" ht="30" customHeight="1">
      <c r="B1" s="160" t="s">
        <v>128</v>
      </c>
      <c r="C1" s="2"/>
      <c r="D1" s="2"/>
      <c r="E1" s="2"/>
      <c r="F1" s="2"/>
      <c r="G1" s="2"/>
    </row>
    <row r="2" spans="1:7" ht="14.1" customHeight="1">
      <c r="B2" s="119"/>
      <c r="C2" s="1"/>
      <c r="D2" s="1"/>
      <c r="E2" s="1"/>
      <c r="F2" s="1"/>
      <c r="G2" s="1"/>
    </row>
    <row r="3" spans="1:7" ht="14.1" customHeight="1">
      <c r="A3" s="121"/>
      <c r="B3" s="120"/>
      <c r="C3" s="12">
        <v>2019</v>
      </c>
      <c r="D3" s="12">
        <v>2020</v>
      </c>
      <c r="E3" s="12">
        <v>2021</v>
      </c>
      <c r="F3" s="12">
        <v>2022</v>
      </c>
      <c r="G3" s="12">
        <v>2023</v>
      </c>
    </row>
    <row r="4" spans="1:7" ht="14.25" customHeight="1">
      <c r="B4" s="163"/>
      <c r="C4" s="163"/>
      <c r="D4" s="163"/>
      <c r="E4" s="163"/>
      <c r="F4" s="163"/>
      <c r="G4" s="163"/>
    </row>
    <row r="5" spans="1:7" ht="15" customHeight="1">
      <c r="A5" s="125"/>
      <c r="B5" s="195" t="s">
        <v>147</v>
      </c>
      <c r="C5" s="124"/>
      <c r="D5" s="124"/>
      <c r="E5" s="124"/>
      <c r="F5" s="124"/>
      <c r="G5" s="124"/>
    </row>
    <row r="6" spans="1:7" ht="15.75" customHeight="1">
      <c r="A6" s="135"/>
      <c r="B6" s="126" t="s">
        <v>130</v>
      </c>
      <c r="C6" s="269">
        <f>SUM(C7:C11)</f>
        <v>6501899</v>
      </c>
      <c r="D6" s="269">
        <f>SUM(D7:D11)</f>
        <v>6311172</v>
      </c>
      <c r="E6" s="269">
        <f>SUM(E7:E11)</f>
        <v>6866854</v>
      </c>
      <c r="F6" s="269">
        <f>SUM(F7:F11)</f>
        <v>7318481</v>
      </c>
      <c r="G6" s="269">
        <f>SUM(G7:G11)</f>
        <v>7642776</v>
      </c>
    </row>
    <row r="7" spans="1:7" ht="13.5" customHeight="1">
      <c r="A7" s="128"/>
      <c r="B7" s="30" t="s">
        <v>131</v>
      </c>
      <c r="C7" s="127">
        <v>2217336</v>
      </c>
      <c r="D7" s="127">
        <v>2199150</v>
      </c>
      <c r="E7" s="127">
        <v>2199881</v>
      </c>
      <c r="F7" s="127">
        <v>2267908</v>
      </c>
      <c r="G7" s="127">
        <v>2359683</v>
      </c>
    </row>
    <row r="8" spans="1:7" ht="13.5" customHeight="1">
      <c r="A8" s="128"/>
      <c r="B8" s="30" t="s">
        <v>132</v>
      </c>
      <c r="C8" s="127">
        <v>472728</v>
      </c>
      <c r="D8" s="127">
        <f>37799+9</f>
        <v>37808</v>
      </c>
      <c r="E8" s="127">
        <v>26317</v>
      </c>
      <c r="F8" s="127">
        <v>27543</v>
      </c>
      <c r="G8" s="127">
        <v>27516</v>
      </c>
    </row>
    <row r="9" spans="1:7" ht="14.25" customHeight="1">
      <c r="A9" s="128"/>
      <c r="B9" s="30" t="s">
        <v>133</v>
      </c>
      <c r="C9" s="127">
        <v>281747</v>
      </c>
      <c r="D9" s="127">
        <v>170771</v>
      </c>
      <c r="E9" s="127">
        <v>251429</v>
      </c>
      <c r="F9" s="127">
        <v>263114</v>
      </c>
      <c r="G9" s="127">
        <v>299551</v>
      </c>
    </row>
    <row r="10" spans="1:7" ht="12.75" customHeight="1">
      <c r="A10" s="128"/>
      <c r="B10" s="30" t="s">
        <v>134</v>
      </c>
      <c r="C10" s="127">
        <v>51571</v>
      </c>
      <c r="D10" s="127">
        <v>62935</v>
      </c>
      <c r="E10" s="127">
        <v>157321</v>
      </c>
      <c r="F10" s="127">
        <v>199723</v>
      </c>
      <c r="G10" s="127">
        <v>221163</v>
      </c>
    </row>
    <row r="11" spans="1:7" ht="13.5" customHeight="1">
      <c r="A11" s="135"/>
      <c r="B11" s="30" t="s">
        <v>135</v>
      </c>
      <c r="C11" s="127">
        <v>3478517</v>
      </c>
      <c r="D11" s="127">
        <v>3840508</v>
      </c>
      <c r="E11" s="127">
        <v>4231906</v>
      </c>
      <c r="F11" s="127">
        <v>4560193</v>
      </c>
      <c r="G11" s="127">
        <v>4734863</v>
      </c>
    </row>
    <row r="12" spans="1:7" ht="13.35" customHeight="1">
      <c r="A12" s="128"/>
      <c r="B12" s="30"/>
      <c r="C12" s="127"/>
      <c r="D12" s="127"/>
      <c r="E12" s="127"/>
      <c r="F12" s="127"/>
      <c r="G12" s="127"/>
    </row>
    <row r="13" spans="1:7" ht="13.35" customHeight="1">
      <c r="A13" s="135"/>
      <c r="B13" s="126" t="s">
        <v>136</v>
      </c>
      <c r="C13" s="269">
        <f>SUM(C14:C18)</f>
        <v>45194095</v>
      </c>
      <c r="D13" s="269">
        <f>SUM(D14:D18)</f>
        <v>44860469</v>
      </c>
      <c r="E13" s="269">
        <f>SUM(E14:E18)</f>
        <v>47426347</v>
      </c>
      <c r="F13" s="269">
        <f t="shared" ref="F13:G13" si="0">SUM(F14:F18)</f>
        <v>46621782</v>
      </c>
      <c r="G13" s="269">
        <f t="shared" si="0"/>
        <v>57116943</v>
      </c>
    </row>
    <row r="14" spans="1:7" ht="15.75" customHeight="1">
      <c r="A14" s="128"/>
      <c r="B14" s="30" t="s">
        <v>131</v>
      </c>
      <c r="C14" s="127">
        <v>2162303</v>
      </c>
      <c r="D14" s="127">
        <v>2146729</v>
      </c>
      <c r="E14" s="127">
        <v>2145244</v>
      </c>
      <c r="F14" s="127">
        <v>2212389</v>
      </c>
      <c r="G14" s="127">
        <v>2178173</v>
      </c>
    </row>
    <row r="15" spans="1:7" ht="12.75" customHeight="1">
      <c r="A15" s="128"/>
      <c r="B15" s="30" t="s">
        <v>132</v>
      </c>
      <c r="C15" s="127">
        <v>37048139</v>
      </c>
      <c r="D15" s="127">
        <v>36540865</v>
      </c>
      <c r="E15" s="127">
        <v>38232564</v>
      </c>
      <c r="F15" s="127">
        <v>36500476</v>
      </c>
      <c r="G15" s="127">
        <v>46494808</v>
      </c>
    </row>
    <row r="16" spans="1:7" ht="12" customHeight="1">
      <c r="A16" s="193"/>
      <c r="B16" s="30" t="s">
        <v>133</v>
      </c>
      <c r="C16" s="127">
        <v>1699200</v>
      </c>
      <c r="D16" s="127">
        <v>1356744</v>
      </c>
      <c r="E16" s="127">
        <v>1257571</v>
      </c>
      <c r="F16" s="127">
        <v>1855483</v>
      </c>
      <c r="G16" s="127">
        <v>2152590</v>
      </c>
    </row>
    <row r="17" spans="1:8" ht="13.35" customHeight="1">
      <c r="A17" s="261"/>
      <c r="B17" s="30" t="s">
        <v>134</v>
      </c>
      <c r="C17" s="127">
        <v>989804</v>
      </c>
      <c r="D17" s="127">
        <v>1174907</v>
      </c>
      <c r="E17" s="127">
        <v>1782993</v>
      </c>
      <c r="F17" s="127">
        <v>1732979</v>
      </c>
      <c r="G17" s="127">
        <f>1118638+836820</f>
        <v>1955458</v>
      </c>
    </row>
    <row r="18" spans="1:8" ht="12" customHeight="1">
      <c r="A18" s="134"/>
      <c r="B18" s="30" t="s">
        <v>135</v>
      </c>
      <c r="C18" s="127">
        <v>3294649</v>
      </c>
      <c r="D18" s="127">
        <v>3641224</v>
      </c>
      <c r="E18" s="127">
        <v>4007975</v>
      </c>
      <c r="F18" s="127">
        <v>4320455</v>
      </c>
      <c r="G18" s="127">
        <v>4335914</v>
      </c>
    </row>
    <row r="19" spans="1:8" ht="13.5" customHeight="1">
      <c r="A19" s="128"/>
      <c r="B19" s="270" t="s">
        <v>148</v>
      </c>
      <c r="C19" s="271"/>
      <c r="D19" s="271"/>
      <c r="E19" s="127"/>
      <c r="F19" s="127"/>
      <c r="G19" s="127"/>
    </row>
    <row r="20" spans="1:8" ht="13.35" customHeight="1">
      <c r="A20" s="29"/>
      <c r="B20" s="126" t="s">
        <v>149</v>
      </c>
      <c r="C20" s="272">
        <f>SUM(C21:C25)</f>
        <v>9114546.5999999996</v>
      </c>
      <c r="D20" s="272">
        <f>SUM(D21:D25)</f>
        <v>10566677.6</v>
      </c>
      <c r="E20" s="272">
        <f>SUM(E21:E25)</f>
        <v>11333303.5</v>
      </c>
      <c r="F20" s="272">
        <f t="shared" ref="F20:G20" si="1">SUM(F21:F25)</f>
        <v>12983534.5</v>
      </c>
      <c r="G20" s="272">
        <f t="shared" si="1"/>
        <v>15052692.300000001</v>
      </c>
    </row>
    <row r="21" spans="1:8" ht="12.75" customHeight="1">
      <c r="A21" s="34"/>
      <c r="B21" s="30" t="s">
        <v>131</v>
      </c>
      <c r="C21" s="31">
        <v>938610.5</v>
      </c>
      <c r="D21" s="31">
        <v>992332</v>
      </c>
      <c r="E21" s="31">
        <v>1061517</v>
      </c>
      <c r="F21" s="31">
        <v>1156242.8999999999</v>
      </c>
      <c r="G21" s="31">
        <v>1255054.7</v>
      </c>
    </row>
    <row r="22" spans="1:8" ht="15" customHeight="1">
      <c r="A22" s="128"/>
      <c r="B22" s="30" t="s">
        <v>132</v>
      </c>
      <c r="C22" s="31">
        <v>4957157.3</v>
      </c>
      <c r="D22" s="31">
        <f>5406647.6+0.3</f>
        <v>5406647.9000000004</v>
      </c>
      <c r="E22" s="31">
        <v>5136576.7</v>
      </c>
      <c r="F22" s="31">
        <v>5992375.7999999998</v>
      </c>
      <c r="G22" s="31">
        <v>6687536.9000000004</v>
      </c>
    </row>
    <row r="23" spans="1:8" ht="13.35" customHeight="1">
      <c r="A23" s="128"/>
      <c r="B23" s="30" t="s">
        <v>133</v>
      </c>
      <c r="C23" s="31">
        <v>218154.2</v>
      </c>
      <c r="D23" s="31">
        <v>193752.9</v>
      </c>
      <c r="E23" s="31">
        <v>182665.8</v>
      </c>
      <c r="F23" s="31">
        <v>349538.3</v>
      </c>
      <c r="G23" s="31">
        <v>440721.9</v>
      </c>
    </row>
    <row r="24" spans="1:8" ht="13.35" customHeight="1">
      <c r="A24" s="29"/>
      <c r="B24" s="30" t="s">
        <v>134</v>
      </c>
      <c r="C24" s="31">
        <v>235233.1</v>
      </c>
      <c r="D24" s="31">
        <v>653605.80000000005</v>
      </c>
      <c r="E24" s="31">
        <v>1145036.1000000001</v>
      </c>
      <c r="F24" s="31">
        <v>1084447.2</v>
      </c>
      <c r="G24" s="31">
        <v>1934857.8</v>
      </c>
    </row>
    <row r="25" spans="1:8" ht="14.25" customHeight="1">
      <c r="A25" s="34"/>
      <c r="B25" s="30" t="s">
        <v>135</v>
      </c>
      <c r="C25" s="31">
        <v>2765391.5</v>
      </c>
      <c r="D25" s="31">
        <v>3320339</v>
      </c>
      <c r="E25" s="31">
        <v>3807507.9</v>
      </c>
      <c r="F25" s="31">
        <v>4400930.3</v>
      </c>
      <c r="G25" s="31">
        <v>4734521</v>
      </c>
    </row>
    <row r="26" spans="1:8" ht="13.35" customHeight="1">
      <c r="A26" s="134"/>
      <c r="B26" s="137"/>
      <c r="C26" s="154"/>
      <c r="D26" s="154"/>
      <c r="E26" s="154"/>
      <c r="F26" s="154"/>
      <c r="G26" s="154"/>
    </row>
    <row r="27" spans="1:8" ht="13.35" customHeight="1">
      <c r="A27" s="134"/>
      <c r="B27" s="273"/>
      <c r="C27" s="274"/>
      <c r="D27" s="274"/>
      <c r="E27" s="274"/>
      <c r="F27" s="576"/>
      <c r="G27" s="576"/>
      <c r="H27" s="87"/>
    </row>
    <row r="28" spans="1:8" ht="12.75" customHeight="1">
      <c r="A28" s="128"/>
      <c r="B28" s="195" t="s">
        <v>150</v>
      </c>
      <c r="C28" s="275">
        <f>SUM(C29:C30)</f>
        <v>0</v>
      </c>
      <c r="D28" s="275">
        <f>SUM(D29:D30)</f>
        <v>0</v>
      </c>
      <c r="E28" s="276">
        <f>SUM(E29:E31)</f>
        <v>0</v>
      </c>
      <c r="F28" s="577">
        <f>SUM(F29:F31)</f>
        <v>45977270</v>
      </c>
      <c r="G28" s="577">
        <f>SUM(G29:G31)</f>
        <v>56741238</v>
      </c>
      <c r="H28" s="87"/>
    </row>
    <row r="29" spans="1:8" ht="12" customHeight="1">
      <c r="A29" s="29"/>
      <c r="B29" s="30" t="s">
        <v>151</v>
      </c>
      <c r="C29" s="31"/>
      <c r="D29" s="31"/>
      <c r="E29" s="31"/>
      <c r="F29" s="578">
        <v>24402308</v>
      </c>
      <c r="G29" s="33">
        <v>28145394</v>
      </c>
      <c r="H29" s="87"/>
    </row>
    <row r="30" spans="1:8" ht="13.35" customHeight="1">
      <c r="A30" s="34"/>
      <c r="B30" s="30" t="s">
        <v>152</v>
      </c>
      <c r="C30" s="31"/>
      <c r="D30" s="31"/>
      <c r="E30" s="31"/>
      <c r="F30" s="579">
        <v>21574962</v>
      </c>
      <c r="G30" s="33">
        <v>28595844</v>
      </c>
      <c r="H30" s="87"/>
    </row>
    <row r="31" spans="1:8" ht="12" customHeight="1">
      <c r="A31" s="128"/>
      <c r="B31" s="30"/>
      <c r="C31" s="256"/>
      <c r="D31" s="256"/>
      <c r="E31" s="256"/>
      <c r="F31" s="474"/>
      <c r="G31" s="474"/>
      <c r="H31" s="87"/>
    </row>
    <row r="32" spans="1:8" ht="13.35" customHeight="1">
      <c r="A32" s="260"/>
      <c r="B32" s="261"/>
      <c r="C32" s="262"/>
      <c r="D32" s="262"/>
      <c r="E32" s="262"/>
      <c r="F32" s="262"/>
      <c r="G32" s="128"/>
    </row>
    <row r="33" spans="1:7" ht="12" customHeight="1">
      <c r="B33" s="3"/>
      <c r="C33" s="248"/>
      <c r="D33" s="248"/>
      <c r="E33" s="248"/>
      <c r="F33" s="193"/>
      <c r="G33" s="193"/>
    </row>
    <row r="34" spans="1:7" ht="14.1" customHeight="1">
      <c r="A34" s="121"/>
      <c r="B34" s="263" t="s">
        <v>142</v>
      </c>
      <c r="C34" s="12">
        <v>2019</v>
      </c>
      <c r="D34" s="12">
        <v>2020</v>
      </c>
      <c r="E34" s="12">
        <v>2021</v>
      </c>
      <c r="F34" s="12">
        <v>2022</v>
      </c>
      <c r="G34" s="12">
        <v>2023</v>
      </c>
    </row>
    <row r="35" spans="1:7" ht="14.25" customHeight="1">
      <c r="B35" s="163"/>
      <c r="C35" s="163"/>
      <c r="D35" s="163"/>
      <c r="E35" s="163"/>
      <c r="F35" s="163"/>
      <c r="G35" s="163"/>
    </row>
    <row r="36" spans="1:7" ht="15" customHeight="1">
      <c r="A36" s="125"/>
      <c r="B36" s="195" t="s">
        <v>147</v>
      </c>
      <c r="C36" s="124"/>
      <c r="D36" s="124"/>
      <c r="E36" s="124"/>
      <c r="F36" s="124"/>
      <c r="G36" s="124"/>
    </row>
    <row r="37" spans="1:7" ht="15.75" customHeight="1">
      <c r="A37" s="135"/>
      <c r="B37" s="126" t="s">
        <v>130</v>
      </c>
      <c r="C37" s="240">
        <f t="shared" ref="C37:G37" si="2">SUM(C38:C42)</f>
        <v>99.99</v>
      </c>
      <c r="D37" s="240">
        <f t="shared" si="2"/>
        <v>100.01</v>
      </c>
      <c r="E37" s="240">
        <f t="shared" si="2"/>
        <v>100</v>
      </c>
      <c r="F37" s="241">
        <f t="shared" si="2"/>
        <v>100.01</v>
      </c>
      <c r="G37" s="241">
        <f t="shared" si="2"/>
        <v>99.99</v>
      </c>
    </row>
    <row r="38" spans="1:7" ht="13.5" customHeight="1">
      <c r="A38" s="128"/>
      <c r="B38" s="30" t="s">
        <v>131</v>
      </c>
      <c r="C38" s="264">
        <f t="shared" ref="C38:F42" si="3">ROUND(100*C7/C$6,2)</f>
        <v>34.1</v>
      </c>
      <c r="D38" s="264">
        <f t="shared" si="3"/>
        <v>34.85</v>
      </c>
      <c r="E38" s="264">
        <f t="shared" si="3"/>
        <v>32.04</v>
      </c>
      <c r="F38" s="265">
        <f t="shared" si="3"/>
        <v>30.99</v>
      </c>
      <c r="G38" s="265">
        <f>ROUND(100*G7/G$6,2)</f>
        <v>30.87</v>
      </c>
    </row>
    <row r="39" spans="1:7" ht="13.5" customHeight="1">
      <c r="A39" s="128"/>
      <c r="B39" s="30" t="s">
        <v>132</v>
      </c>
      <c r="C39" s="264">
        <f t="shared" si="3"/>
        <v>7.27</v>
      </c>
      <c r="D39" s="264">
        <f t="shared" si="3"/>
        <v>0.6</v>
      </c>
      <c r="E39" s="264">
        <f t="shared" si="3"/>
        <v>0.38</v>
      </c>
      <c r="F39" s="265">
        <f t="shared" si="3"/>
        <v>0.38</v>
      </c>
      <c r="G39" s="265">
        <f>ROUND(100*G8/G$6,2)</f>
        <v>0.36</v>
      </c>
    </row>
    <row r="40" spans="1:7" ht="14.25" customHeight="1">
      <c r="A40" s="128"/>
      <c r="B40" s="30" t="s">
        <v>133</v>
      </c>
      <c r="C40" s="264">
        <f t="shared" si="3"/>
        <v>4.33</v>
      </c>
      <c r="D40" s="264">
        <f t="shared" si="3"/>
        <v>2.71</v>
      </c>
      <c r="E40" s="264">
        <f t="shared" si="3"/>
        <v>3.66</v>
      </c>
      <c r="F40" s="265">
        <f t="shared" si="3"/>
        <v>3.6</v>
      </c>
      <c r="G40" s="265">
        <f>ROUND(100*G9/G$6,2)</f>
        <v>3.92</v>
      </c>
    </row>
    <row r="41" spans="1:7" ht="12.75" customHeight="1">
      <c r="A41" s="128"/>
      <c r="B41" s="30" t="s">
        <v>134</v>
      </c>
      <c r="C41" s="264">
        <f t="shared" si="3"/>
        <v>0.79</v>
      </c>
      <c r="D41" s="264">
        <f t="shared" si="3"/>
        <v>1</v>
      </c>
      <c r="E41" s="264">
        <f t="shared" si="3"/>
        <v>2.29</v>
      </c>
      <c r="F41" s="265">
        <f t="shared" si="3"/>
        <v>2.73</v>
      </c>
      <c r="G41" s="265">
        <f>ROUND(100*G10/G$6,2)</f>
        <v>2.89</v>
      </c>
    </row>
    <row r="42" spans="1:7" ht="13.5" customHeight="1">
      <c r="A42" s="135"/>
      <c r="B42" s="30" t="s">
        <v>135</v>
      </c>
      <c r="C42" s="264">
        <f t="shared" si="3"/>
        <v>53.5</v>
      </c>
      <c r="D42" s="264">
        <f t="shared" si="3"/>
        <v>60.85</v>
      </c>
      <c r="E42" s="264">
        <f t="shared" si="3"/>
        <v>61.63</v>
      </c>
      <c r="F42" s="265">
        <f t="shared" si="3"/>
        <v>62.31</v>
      </c>
      <c r="G42" s="265">
        <f>ROUND(100*G11/G$6,2)</f>
        <v>61.95</v>
      </c>
    </row>
    <row r="43" spans="1:7" ht="13.35" customHeight="1">
      <c r="A43" s="128"/>
      <c r="B43" s="30"/>
      <c r="C43" s="127"/>
      <c r="D43" s="127"/>
      <c r="E43" s="127"/>
      <c r="F43" s="277"/>
      <c r="G43" s="277"/>
    </row>
    <row r="44" spans="1:7" ht="13.35" customHeight="1">
      <c r="A44" s="135"/>
      <c r="B44" s="126" t="s">
        <v>136</v>
      </c>
      <c r="C44" s="240">
        <f t="shared" ref="C44:G44" si="4">SUM(C45:C49)</f>
        <v>100</v>
      </c>
      <c r="D44" s="240">
        <f t="shared" si="4"/>
        <v>100</v>
      </c>
      <c r="E44" s="240">
        <f t="shared" si="4"/>
        <v>99.99</v>
      </c>
      <c r="F44" s="241">
        <f t="shared" si="4"/>
        <v>100.01</v>
      </c>
      <c r="G44" s="241">
        <f t="shared" si="4"/>
        <v>99.99</v>
      </c>
    </row>
    <row r="45" spans="1:7" ht="15.75" customHeight="1">
      <c r="A45" s="128"/>
      <c r="B45" s="30" t="s">
        <v>131</v>
      </c>
      <c r="C45" s="264">
        <f t="shared" ref="C45:F49" si="5">ROUND(100*C14/C$13,2)</f>
        <v>4.78</v>
      </c>
      <c r="D45" s="264">
        <f t="shared" si="5"/>
        <v>4.79</v>
      </c>
      <c r="E45" s="264">
        <f t="shared" si="5"/>
        <v>4.5199999999999996</v>
      </c>
      <c r="F45" s="265">
        <f t="shared" si="5"/>
        <v>4.75</v>
      </c>
      <c r="G45" s="265">
        <f>ROUND(100*G14/G$13,2)</f>
        <v>3.81</v>
      </c>
    </row>
    <row r="46" spans="1:7" ht="12.75" customHeight="1">
      <c r="A46" s="128"/>
      <c r="B46" s="30" t="s">
        <v>132</v>
      </c>
      <c r="C46" s="264">
        <f t="shared" si="5"/>
        <v>81.98</v>
      </c>
      <c r="D46" s="264">
        <f t="shared" si="5"/>
        <v>81.45</v>
      </c>
      <c r="E46" s="264">
        <f t="shared" si="5"/>
        <v>80.61</v>
      </c>
      <c r="F46" s="265">
        <f t="shared" si="5"/>
        <v>78.290000000000006</v>
      </c>
      <c r="G46" s="265">
        <f>ROUND(100*G15/G$13,2)</f>
        <v>81.400000000000006</v>
      </c>
    </row>
    <row r="47" spans="1:7" ht="12" customHeight="1">
      <c r="A47" s="193"/>
      <c r="B47" s="30" t="s">
        <v>133</v>
      </c>
      <c r="C47" s="264">
        <f t="shared" si="5"/>
        <v>3.76</v>
      </c>
      <c r="D47" s="264">
        <f t="shared" si="5"/>
        <v>3.02</v>
      </c>
      <c r="E47" s="264">
        <f t="shared" si="5"/>
        <v>2.65</v>
      </c>
      <c r="F47" s="265">
        <f t="shared" si="5"/>
        <v>3.98</v>
      </c>
      <c r="G47" s="265">
        <f>ROUND(100*G16/G$13,2)</f>
        <v>3.77</v>
      </c>
    </row>
    <row r="48" spans="1:7" ht="13.35" customHeight="1">
      <c r="A48" s="261"/>
      <c r="B48" s="30" t="s">
        <v>134</v>
      </c>
      <c r="C48" s="264">
        <f t="shared" si="5"/>
        <v>2.19</v>
      </c>
      <c r="D48" s="264">
        <f t="shared" si="5"/>
        <v>2.62</v>
      </c>
      <c r="E48" s="264">
        <f t="shared" si="5"/>
        <v>3.76</v>
      </c>
      <c r="F48" s="265">
        <f t="shared" si="5"/>
        <v>3.72</v>
      </c>
      <c r="G48" s="265">
        <f>ROUND(100*G17/G$13,2)</f>
        <v>3.42</v>
      </c>
    </row>
    <row r="49" spans="1:7" ht="12" customHeight="1">
      <c r="A49" s="134"/>
      <c r="B49" s="30" t="s">
        <v>135</v>
      </c>
      <c r="C49" s="264">
        <f t="shared" si="5"/>
        <v>7.29</v>
      </c>
      <c r="D49" s="264">
        <f t="shared" si="5"/>
        <v>8.1199999999999992</v>
      </c>
      <c r="E49" s="264">
        <f t="shared" si="5"/>
        <v>8.4499999999999993</v>
      </c>
      <c r="F49" s="265">
        <f t="shared" si="5"/>
        <v>9.27</v>
      </c>
      <c r="G49" s="265">
        <f>ROUND(100*G18/G$13,2)</f>
        <v>7.59</v>
      </c>
    </row>
    <row r="50" spans="1:7" ht="13.5" customHeight="1">
      <c r="A50" s="128"/>
      <c r="B50" s="270" t="s">
        <v>148</v>
      </c>
      <c r="C50" s="271"/>
      <c r="D50" s="271"/>
      <c r="E50" s="127"/>
      <c r="F50" s="277"/>
      <c r="G50" s="277"/>
    </row>
    <row r="51" spans="1:7" ht="13.35" customHeight="1">
      <c r="A51" s="29"/>
      <c r="B51" s="126" t="s">
        <v>153</v>
      </c>
      <c r="C51" s="278">
        <f t="shared" ref="C51:G51" si="6">SUM(C52:C56)</f>
        <v>100</v>
      </c>
      <c r="D51" s="278">
        <f t="shared" si="6"/>
        <v>100</v>
      </c>
      <c r="E51" s="278">
        <f t="shared" si="6"/>
        <v>100</v>
      </c>
      <c r="F51" s="279">
        <f t="shared" si="6"/>
        <v>100</v>
      </c>
      <c r="G51" s="279">
        <f t="shared" si="6"/>
        <v>100</v>
      </c>
    </row>
    <row r="52" spans="1:7" ht="12.75" customHeight="1">
      <c r="A52" s="34"/>
      <c r="B52" s="30" t="s">
        <v>131</v>
      </c>
      <c r="C52" s="256">
        <f t="shared" ref="C52:F56" si="7">ROUND(100*C21/C$20,2)</f>
        <v>10.3</v>
      </c>
      <c r="D52" s="256">
        <f t="shared" si="7"/>
        <v>9.39</v>
      </c>
      <c r="E52" s="256">
        <f t="shared" si="7"/>
        <v>9.3699999999999992</v>
      </c>
      <c r="F52" s="266">
        <f t="shared" si="7"/>
        <v>8.91</v>
      </c>
      <c r="G52" s="266">
        <f>ROUND(100*G21/G$20,2)</f>
        <v>8.34</v>
      </c>
    </row>
    <row r="53" spans="1:7" ht="15" customHeight="1">
      <c r="A53" s="128"/>
      <c r="B53" s="30" t="s">
        <v>132</v>
      </c>
      <c r="C53" s="256">
        <f t="shared" si="7"/>
        <v>54.39</v>
      </c>
      <c r="D53" s="256">
        <f t="shared" si="7"/>
        <v>51.17</v>
      </c>
      <c r="E53" s="256">
        <f t="shared" si="7"/>
        <v>45.32</v>
      </c>
      <c r="F53" s="266">
        <f t="shared" si="7"/>
        <v>46.15</v>
      </c>
      <c r="G53" s="266">
        <f>ROUND(100*G22/G$20,2)</f>
        <v>44.43</v>
      </c>
    </row>
    <row r="54" spans="1:7" ht="13.35" customHeight="1">
      <c r="A54" s="128"/>
      <c r="B54" s="30" t="s">
        <v>133</v>
      </c>
      <c r="C54" s="256">
        <f t="shared" si="7"/>
        <v>2.39</v>
      </c>
      <c r="D54" s="256">
        <f t="shared" si="7"/>
        <v>1.83</v>
      </c>
      <c r="E54" s="256">
        <f t="shared" si="7"/>
        <v>1.61</v>
      </c>
      <c r="F54" s="266">
        <f t="shared" si="7"/>
        <v>2.69</v>
      </c>
      <c r="G54" s="266">
        <f>ROUND(100*G23/G$20,2)</f>
        <v>2.93</v>
      </c>
    </row>
    <row r="55" spans="1:7" ht="13.35" customHeight="1">
      <c r="A55" s="29"/>
      <c r="B55" s="30" t="s">
        <v>134</v>
      </c>
      <c r="C55" s="256">
        <f t="shared" si="7"/>
        <v>2.58</v>
      </c>
      <c r="D55" s="256">
        <f t="shared" si="7"/>
        <v>6.19</v>
      </c>
      <c r="E55" s="256">
        <f t="shared" si="7"/>
        <v>10.1</v>
      </c>
      <c r="F55" s="266">
        <f t="shared" si="7"/>
        <v>8.35</v>
      </c>
      <c r="G55" s="266">
        <f>ROUND(100*G24/G$20,2)</f>
        <v>12.85</v>
      </c>
    </row>
    <row r="56" spans="1:7" ht="14.25" customHeight="1">
      <c r="A56" s="34"/>
      <c r="B56" s="30" t="s">
        <v>135</v>
      </c>
      <c r="C56" s="256">
        <f t="shared" si="7"/>
        <v>30.34</v>
      </c>
      <c r="D56" s="256">
        <f t="shared" si="7"/>
        <v>31.42</v>
      </c>
      <c r="E56" s="256">
        <f t="shared" si="7"/>
        <v>33.6</v>
      </c>
      <c r="F56" s="266">
        <f t="shared" si="7"/>
        <v>33.9</v>
      </c>
      <c r="G56" s="266">
        <f>ROUND(100*G25/G$20,2)</f>
        <v>31.45</v>
      </c>
    </row>
    <row r="57" spans="1:7" ht="13.35" customHeight="1">
      <c r="A57" s="134"/>
      <c r="B57" s="137"/>
      <c r="C57" s="154"/>
      <c r="D57" s="154"/>
      <c r="E57" s="154"/>
      <c r="F57" s="267"/>
      <c r="G57" s="267"/>
    </row>
    <row r="58" spans="1:7" ht="13.35" customHeight="1">
      <c r="B58" s="163"/>
      <c r="C58" s="268"/>
      <c r="D58" s="268"/>
      <c r="E58" s="268"/>
      <c r="F58" s="268"/>
      <c r="G58" s="268"/>
    </row>
    <row r="59" spans="1:7" ht="12.75" customHeight="1">
      <c r="A59" s="128"/>
      <c r="B59" s="195" t="s">
        <v>150</v>
      </c>
      <c r="C59" s="275">
        <f>SUM(C60:C61)</f>
        <v>0</v>
      </c>
      <c r="D59" s="275">
        <f>SUM(D60:D61)</f>
        <v>0</v>
      </c>
      <c r="E59" s="276">
        <f>SUM(E60:E62)</f>
        <v>0</v>
      </c>
      <c r="F59" s="255">
        <f>SUM(F60:F62)</f>
        <v>100</v>
      </c>
      <c r="G59" s="255">
        <f>SUM(G60:G62)</f>
        <v>100</v>
      </c>
    </row>
    <row r="60" spans="1:7" ht="12" customHeight="1">
      <c r="A60" s="29"/>
      <c r="B60" s="30" t="s">
        <v>151</v>
      </c>
      <c r="C60" s="31"/>
      <c r="D60" s="31"/>
      <c r="E60" s="31"/>
      <c r="F60" s="31">
        <f>(F29/F28)*100</f>
        <v>53.07472148737844</v>
      </c>
      <c r="G60" s="31">
        <f>(G29/G28)*100</f>
        <v>49.603066468165537</v>
      </c>
    </row>
    <row r="61" spans="1:7" ht="13.35" customHeight="1">
      <c r="A61" s="34"/>
      <c r="B61" s="30" t="s">
        <v>152</v>
      </c>
      <c r="C61" s="31"/>
      <c r="D61" s="31"/>
      <c r="E61" s="31"/>
      <c r="F61" s="31">
        <f>(F30/F28)*100</f>
        <v>46.925278512621567</v>
      </c>
      <c r="G61" s="31">
        <f>(G30/G28)*100</f>
        <v>50.396933531834463</v>
      </c>
    </row>
    <row r="62" spans="1:7" ht="12" customHeight="1">
      <c r="A62" s="128"/>
      <c r="B62" s="30"/>
      <c r="C62" s="256"/>
      <c r="D62" s="256"/>
      <c r="E62" s="256"/>
      <c r="F62" s="256"/>
      <c r="G62" s="256"/>
    </row>
    <row r="63" spans="1:7" ht="12" customHeight="1">
      <c r="A63" s="128"/>
      <c r="B63" s="261"/>
      <c r="C63" s="189"/>
      <c r="D63" s="189"/>
      <c r="E63" s="189"/>
      <c r="F63" s="189"/>
      <c r="G63" s="34"/>
    </row>
    <row r="64" spans="1:7" ht="13.5" customHeight="1">
      <c r="B64" s="244" t="s">
        <v>143</v>
      </c>
      <c r="C64" s="248"/>
      <c r="D64" s="248"/>
      <c r="E64" s="248"/>
      <c r="F64" s="193"/>
      <c r="G64" s="193"/>
    </row>
    <row r="65" spans="2:7" ht="33.75" customHeight="1">
      <c r="B65" s="613" t="s">
        <v>154</v>
      </c>
      <c r="C65" s="613"/>
      <c r="D65" s="613"/>
      <c r="E65" s="613"/>
      <c r="F65" s="613"/>
      <c r="G65" s="280"/>
    </row>
    <row r="66" spans="2:7" ht="15">
      <c r="B66" s="613" t="s">
        <v>155</v>
      </c>
      <c r="C66" s="615"/>
      <c r="D66" s="615"/>
      <c r="E66" s="615"/>
      <c r="F66" s="615"/>
      <c r="G66" s="281"/>
    </row>
    <row r="67" spans="2:7" ht="15">
      <c r="B67" s="615"/>
      <c r="C67" s="615"/>
      <c r="D67" s="615"/>
      <c r="E67" s="615"/>
      <c r="F67" s="615"/>
      <c r="G67" s="281"/>
    </row>
    <row r="68" spans="2:7" ht="14.25" customHeight="1">
      <c r="B68" s="245" t="s">
        <v>145</v>
      </c>
      <c r="C68" s="282"/>
      <c r="D68" s="282"/>
      <c r="E68" s="282"/>
      <c r="F68" s="282"/>
      <c r="G68" s="282"/>
    </row>
    <row r="69" spans="2:7" ht="13.5" customHeight="1">
      <c r="B69" s="282"/>
      <c r="C69" s="282"/>
      <c r="D69" s="282"/>
      <c r="E69" s="282"/>
      <c r="F69" s="282"/>
      <c r="G69" s="477" t="s">
        <v>156</v>
      </c>
    </row>
    <row r="70" spans="2:7" ht="12.75" customHeight="1"/>
    <row r="71" spans="2:7" ht="12.75" customHeight="1"/>
    <row r="72" spans="2:7" ht="12.75" customHeight="1"/>
    <row r="73" spans="2:7" ht="12.75" customHeight="1">
      <c r="B73" s="250"/>
      <c r="C73" s="614"/>
      <c r="D73" s="614"/>
      <c r="E73" s="614"/>
    </row>
    <row r="74" spans="2:7" ht="12.75" customHeight="1">
      <c r="B74" s="250"/>
      <c r="C74" s="614"/>
      <c r="D74" s="614"/>
      <c r="E74" s="614"/>
    </row>
    <row r="75" spans="2:7" ht="12.75" customHeight="1"/>
    <row r="76" spans="2:7" ht="12.75" customHeight="1"/>
    <row r="77" spans="2:7" ht="12.75" customHeight="1"/>
    <row r="78" spans="2:7" ht="12.75" customHeight="1"/>
    <row r="79" spans="2:7" ht="12.75" customHeight="1"/>
    <row r="80" spans="2: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7" ht="12.75" customHeight="1"/>
  </sheetData>
  <mergeCells count="4">
    <mergeCell ref="B65:F65"/>
    <mergeCell ref="C73:E73"/>
    <mergeCell ref="C74:E74"/>
    <mergeCell ref="B66:F67"/>
  </mergeCells>
  <printOptions horizontalCentere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82299264503923"/>
    <pageSetUpPr fitToPage="1"/>
  </sheetPr>
  <dimension ref="A1:H114"/>
  <sheetViews>
    <sheetView tabSelected="1" view="pageBreakPreview" zoomScale="135" zoomScaleNormal="116" workbookViewId="0">
      <pane xSplit="2" ySplit="5" topLeftCell="C6" activePane="bottomRight" state="frozen"/>
      <selection activeCell="D30" sqref="D30"/>
      <selection pane="topRight" activeCell="D30" sqref="D30"/>
      <selection pane="bottomLeft" activeCell="D30" sqref="D30"/>
      <selection pane="bottomRight" activeCell="D30" sqref="D30"/>
    </sheetView>
  </sheetViews>
  <sheetFormatPr defaultColWidth="9.140625" defaultRowHeight="11.25"/>
  <cols>
    <col min="1" max="1" width="4.85546875" style="2" customWidth="1"/>
    <col min="2" max="2" width="41" style="2" customWidth="1"/>
    <col min="3" max="6" width="13.85546875" style="2" customWidth="1"/>
    <col min="7" max="7" width="15.140625" style="2" customWidth="1"/>
    <col min="8" max="16384" width="9.140625" style="2"/>
  </cols>
  <sheetData>
    <row r="1" spans="1:7" s="1" customFormat="1" ht="30" customHeight="1">
      <c r="B1" s="160" t="s">
        <v>128</v>
      </c>
      <c r="C1" s="2"/>
      <c r="D1" s="2"/>
      <c r="E1" s="2"/>
      <c r="F1" s="2"/>
      <c r="G1" s="2"/>
    </row>
    <row r="2" spans="1:7" ht="14.1" customHeight="1">
      <c r="B2" s="119"/>
      <c r="C2" s="1"/>
      <c r="D2" s="1"/>
      <c r="E2" s="1"/>
      <c r="F2" s="1"/>
      <c r="G2" s="1"/>
    </row>
    <row r="3" spans="1:7" ht="14.1" customHeight="1">
      <c r="A3" s="121"/>
      <c r="B3" s="120"/>
      <c r="C3" s="12">
        <v>2019</v>
      </c>
      <c r="D3" s="12">
        <v>2020</v>
      </c>
      <c r="E3" s="12">
        <v>2021</v>
      </c>
      <c r="F3" s="12">
        <v>2022</v>
      </c>
      <c r="G3" s="12">
        <v>2023</v>
      </c>
    </row>
    <row r="4" spans="1:7" ht="14.25" customHeight="1">
      <c r="B4" s="163"/>
      <c r="C4" s="163"/>
      <c r="D4" s="163"/>
      <c r="E4" s="163"/>
      <c r="F4" s="163"/>
      <c r="G4" s="163"/>
    </row>
    <row r="5" spans="1:7" ht="12">
      <c r="A5" s="189"/>
      <c r="B5" s="195" t="s">
        <v>157</v>
      </c>
      <c r="C5" s="251"/>
      <c r="D5" s="251"/>
      <c r="E5" s="251"/>
      <c r="F5" s="251"/>
      <c r="G5" s="251"/>
    </row>
    <row r="6" spans="1:7" ht="12">
      <c r="A6" s="189"/>
      <c r="B6" s="197" t="s">
        <v>158</v>
      </c>
      <c r="C6" s="220">
        <v>211017.1</v>
      </c>
      <c r="D6" s="220">
        <v>218581.8</v>
      </c>
      <c r="E6" s="220">
        <v>270726.8</v>
      </c>
      <c r="F6" s="220">
        <v>264894.7</v>
      </c>
      <c r="G6" s="220">
        <v>280878.7</v>
      </c>
    </row>
    <row r="7" spans="1:7" ht="12">
      <c r="A7" s="239"/>
      <c r="B7" s="197" t="s">
        <v>159</v>
      </c>
      <c r="C7" s="220">
        <v>82796</v>
      </c>
      <c r="D7" s="220">
        <v>74920.100000000006</v>
      </c>
      <c r="E7" s="220">
        <v>97200.7</v>
      </c>
      <c r="F7" s="220">
        <v>87825.2</v>
      </c>
      <c r="G7" s="220">
        <v>107374.3</v>
      </c>
    </row>
    <row r="8" spans="1:7" ht="12">
      <c r="A8" s="239"/>
      <c r="B8" s="197" t="s">
        <v>160</v>
      </c>
      <c r="C8" s="220">
        <v>-24253.599999999999</v>
      </c>
      <c r="D8" s="220">
        <v>-22253.7</v>
      </c>
      <c r="E8" s="220">
        <v>-23877</v>
      </c>
      <c r="F8" s="220">
        <v>-25855.5</v>
      </c>
      <c r="G8" s="220">
        <v>-27979.9</v>
      </c>
    </row>
    <row r="9" spans="1:7" ht="12">
      <c r="A9" s="252"/>
      <c r="B9" s="197" t="s">
        <v>161</v>
      </c>
      <c r="C9" s="220">
        <v>-60034.400000000001</v>
      </c>
      <c r="D9" s="220">
        <v>-73476.3</v>
      </c>
      <c r="E9" s="220">
        <v>-112881.1</v>
      </c>
      <c r="F9" s="220">
        <v>-104183.1</v>
      </c>
      <c r="G9" s="220">
        <v>-95762.1</v>
      </c>
    </row>
    <row r="10" spans="1:7" ht="12">
      <c r="A10" s="247"/>
      <c r="B10" s="197" t="s">
        <v>162</v>
      </c>
      <c r="C10" s="220">
        <f>C6-C7+C8+C9</f>
        <v>43933.1</v>
      </c>
      <c r="D10" s="220">
        <f>D6-D7+D8+D9</f>
        <v>47931.7</v>
      </c>
      <c r="E10" s="220">
        <f>E6-E7+E8+E9</f>
        <v>36768</v>
      </c>
      <c r="F10" s="220">
        <f>F6-F7+F8+F9</f>
        <v>47030.9</v>
      </c>
      <c r="G10" s="220">
        <f>G6-G7+G8+G9</f>
        <v>49762.400000000001</v>
      </c>
    </row>
    <row r="11" spans="1:7" ht="12">
      <c r="A11" s="189"/>
      <c r="B11" s="253" t="s">
        <v>163</v>
      </c>
      <c r="C11" s="254">
        <f>C10/C25*100</f>
        <v>18.7577707110798</v>
      </c>
      <c r="D11" s="254">
        <f>D10/D25*100</f>
        <v>19.373114239926299</v>
      </c>
      <c r="E11" s="254">
        <f>E10/E25*100</f>
        <v>11.8433843836628</v>
      </c>
      <c r="F11" s="254">
        <f>F10/F25*100</f>
        <v>15.1783968072726</v>
      </c>
      <c r="G11" s="254">
        <f>G10/G25*100</f>
        <v>15.972673152791399</v>
      </c>
    </row>
    <row r="12" spans="1:7" ht="12">
      <c r="A12" s="189"/>
      <c r="B12" s="253"/>
      <c r="C12" s="254"/>
      <c r="D12" s="254"/>
      <c r="E12" s="254"/>
      <c r="F12" s="254"/>
      <c r="G12" s="254"/>
    </row>
    <row r="13" spans="1:7" ht="12">
      <c r="A13" s="247"/>
      <c r="B13" s="195" t="s">
        <v>164</v>
      </c>
      <c r="C13" s="177"/>
      <c r="D13" s="177"/>
      <c r="E13" s="177"/>
      <c r="F13" s="177"/>
      <c r="G13" s="177"/>
    </row>
    <row r="14" spans="1:7" ht="12">
      <c r="A14" s="247"/>
      <c r="B14" s="197" t="s">
        <v>162</v>
      </c>
      <c r="C14" s="220">
        <f>C10</f>
        <v>43933.1</v>
      </c>
      <c r="D14" s="220">
        <f>D10</f>
        <v>47931.7</v>
      </c>
      <c r="E14" s="220">
        <f>E10</f>
        <v>36768</v>
      </c>
      <c r="F14" s="220">
        <f>F10</f>
        <v>47030.9</v>
      </c>
      <c r="G14" s="220">
        <f>G10</f>
        <v>49762.400000000001</v>
      </c>
    </row>
    <row r="15" spans="1:7" ht="12">
      <c r="A15" s="189"/>
      <c r="B15" s="197" t="s">
        <v>165</v>
      </c>
      <c r="C15" s="220">
        <v>36859.1</v>
      </c>
      <c r="D15" s="220">
        <v>34171.699999999997</v>
      </c>
      <c r="E15" s="220">
        <v>35057.599999999999</v>
      </c>
      <c r="F15" s="220">
        <v>34894</v>
      </c>
      <c r="G15" s="220">
        <v>40394.699999999997</v>
      </c>
    </row>
    <row r="16" spans="1:7" ht="12">
      <c r="A16" s="189"/>
      <c r="B16" s="197" t="s">
        <v>166</v>
      </c>
      <c r="C16" s="220">
        <v>41944.7</v>
      </c>
      <c r="D16" s="220">
        <v>47565.5</v>
      </c>
      <c r="E16" s="220">
        <v>28811.4</v>
      </c>
      <c r="F16" s="220">
        <v>40876.400000000001</v>
      </c>
      <c r="G16" s="220">
        <v>47376</v>
      </c>
    </row>
    <row r="17" spans="1:8" ht="12">
      <c r="A17" s="189"/>
      <c r="B17" s="197" t="s">
        <v>167</v>
      </c>
      <c r="C17" s="220">
        <f>C14+C15-C16</f>
        <v>38847.5</v>
      </c>
      <c r="D17" s="220">
        <f>D14+D15-D16</f>
        <v>34537.9</v>
      </c>
      <c r="E17" s="220">
        <f>E14+E15-E16</f>
        <v>43014.2</v>
      </c>
      <c r="F17" s="220">
        <f>F14+F15-F16</f>
        <v>41048.5</v>
      </c>
      <c r="G17" s="220">
        <f>G14+G15-G16</f>
        <v>42781.1</v>
      </c>
    </row>
    <row r="18" spans="1:8" ht="12">
      <c r="A18" s="189"/>
      <c r="B18" s="197" t="s">
        <v>168</v>
      </c>
      <c r="C18" s="220">
        <v>2209.8000000000002</v>
      </c>
      <c r="D18" s="220">
        <v>4905.6000000000004</v>
      </c>
      <c r="E18" s="220">
        <v>4474.5</v>
      </c>
      <c r="F18" s="220">
        <v>9590.6</v>
      </c>
      <c r="G18" s="220">
        <v>10418.6</v>
      </c>
    </row>
    <row r="19" spans="1:8" ht="12">
      <c r="A19" s="239"/>
      <c r="B19" s="197" t="s">
        <v>169</v>
      </c>
      <c r="C19" s="220">
        <f>C17-C18</f>
        <v>36637.699999999997</v>
      </c>
      <c r="D19" s="220">
        <f>D17-D18</f>
        <v>29632.3</v>
      </c>
      <c r="E19" s="220">
        <f>E17-E18</f>
        <v>38539.699999999997</v>
      </c>
      <c r="F19" s="220">
        <f>F17-F18</f>
        <v>31457.9</v>
      </c>
      <c r="G19" s="220">
        <f>G17-G18</f>
        <v>32362.5</v>
      </c>
    </row>
    <row r="20" spans="1:8" ht="14.25" customHeight="1">
      <c r="B20" s="163"/>
      <c r="C20" s="163"/>
      <c r="D20" s="163"/>
      <c r="E20" s="163"/>
      <c r="F20" s="163"/>
      <c r="G20" s="163"/>
    </row>
    <row r="21" spans="1:8" ht="12.75" customHeight="1">
      <c r="A21" s="128"/>
      <c r="B21" s="195" t="s">
        <v>170</v>
      </c>
      <c r="C21" s="145">
        <f>SUM(C22:C23)</f>
        <v>344060</v>
      </c>
      <c r="D21" s="145">
        <f>SUM(D22:D23)</f>
        <v>417407.3</v>
      </c>
      <c r="E21" s="255">
        <f>SUM(E22:E24)</f>
        <v>360549.3</v>
      </c>
      <c r="F21" s="255">
        <f>SUM(F22:F24)</f>
        <v>296562.8</v>
      </c>
      <c r="G21" s="255">
        <f>SUM(G22:G24)</f>
        <v>326722.7</v>
      </c>
    </row>
    <row r="22" spans="1:8" ht="12" customHeight="1">
      <c r="A22" s="29"/>
      <c r="B22" s="30" t="s">
        <v>171</v>
      </c>
      <c r="C22" s="31">
        <v>133281.20000000001</v>
      </c>
      <c r="D22" s="31">
        <v>163071.29999999999</v>
      </c>
      <c r="E22" s="31">
        <v>144225.79999999999</v>
      </c>
      <c r="F22" s="31">
        <v>122098</v>
      </c>
      <c r="G22" s="31">
        <v>142900.29999999999</v>
      </c>
    </row>
    <row r="23" spans="1:8" ht="13.35" customHeight="1">
      <c r="A23" s="34"/>
      <c r="B23" s="30" t="s">
        <v>172</v>
      </c>
      <c r="C23" s="31">
        <v>210778.8</v>
      </c>
      <c r="D23" s="31">
        <v>254336</v>
      </c>
      <c r="E23" s="31">
        <v>216323.5</v>
      </c>
      <c r="F23" s="31">
        <v>174464.8</v>
      </c>
      <c r="G23" s="31">
        <v>183822.4</v>
      </c>
    </row>
    <row r="24" spans="1:8" ht="12" customHeight="1">
      <c r="A24" s="128"/>
      <c r="B24" s="30"/>
      <c r="C24" s="256"/>
      <c r="D24" s="256"/>
      <c r="E24" s="256"/>
      <c r="F24" s="256"/>
      <c r="G24" s="256"/>
    </row>
    <row r="25" spans="1:8" ht="13.35" customHeight="1">
      <c r="A25" s="29"/>
      <c r="B25" s="195" t="s">
        <v>173</v>
      </c>
      <c r="C25" s="257">
        <f>SUM(C26:C30)</f>
        <v>234212.8</v>
      </c>
      <c r="D25" s="257">
        <f>SUM(D26:D30)</f>
        <v>247413.5</v>
      </c>
      <c r="E25" s="258">
        <f>SUM(E26:E30)</f>
        <v>310451.8</v>
      </c>
      <c r="F25" s="258">
        <f>SUM(F26:F30)</f>
        <v>309854.2</v>
      </c>
      <c r="G25" s="258">
        <f>SUM(G26:G30)</f>
        <v>311547.09999999998</v>
      </c>
    </row>
    <row r="26" spans="1:8" ht="13.35" customHeight="1">
      <c r="A26" s="128"/>
      <c r="B26" s="30" t="s">
        <v>131</v>
      </c>
      <c r="C26" s="31">
        <v>31903.200000000001</v>
      </c>
      <c r="D26" s="31">
        <v>33752.800000000003</v>
      </c>
      <c r="E26" s="31">
        <v>37356.9</v>
      </c>
      <c r="F26" s="31">
        <v>53001.8</v>
      </c>
      <c r="G26" s="31">
        <v>59781.1</v>
      </c>
      <c r="H26" s="538"/>
    </row>
    <row r="27" spans="1:8" ht="13.35" customHeight="1">
      <c r="A27" s="29"/>
      <c r="B27" s="30" t="s">
        <v>132</v>
      </c>
      <c r="C27" s="31">
        <v>20714.5</v>
      </c>
      <c r="D27" s="31">
        <v>18807.599999999999</v>
      </c>
      <c r="E27" s="31">
        <v>20429.900000000001</v>
      </c>
      <c r="F27" s="31">
        <v>25985.7</v>
      </c>
      <c r="G27" s="31">
        <v>27663.599999999999</v>
      </c>
      <c r="H27" s="538"/>
    </row>
    <row r="28" spans="1:8" ht="11.25" customHeight="1">
      <c r="A28" s="134"/>
      <c r="B28" s="30" t="s">
        <v>133</v>
      </c>
      <c r="C28" s="31">
        <v>2000.8</v>
      </c>
      <c r="D28" s="31">
        <v>1914.1</v>
      </c>
      <c r="E28" s="31">
        <v>2621</v>
      </c>
      <c r="F28" s="31">
        <v>1800.2</v>
      </c>
      <c r="G28" s="31">
        <v>2244.6</v>
      </c>
      <c r="H28" s="538"/>
    </row>
    <row r="29" spans="1:8" ht="13.5" customHeight="1">
      <c r="A29" s="134"/>
      <c r="B29" s="30" t="s">
        <v>134</v>
      </c>
      <c r="C29" s="31">
        <v>9500.7999999999993</v>
      </c>
      <c r="D29" s="31">
        <v>10208.200000000001</v>
      </c>
      <c r="E29" s="31">
        <v>10819.2</v>
      </c>
      <c r="F29" s="31">
        <v>13190.6</v>
      </c>
      <c r="G29" s="31">
        <v>15892.7</v>
      </c>
      <c r="H29" s="538"/>
    </row>
    <row r="30" spans="1:8" ht="13.35" customHeight="1">
      <c r="A30" s="128"/>
      <c r="B30" s="30" t="s">
        <v>135</v>
      </c>
      <c r="C30" s="31">
        <v>170093.5</v>
      </c>
      <c r="D30" s="31">
        <v>182730.8</v>
      </c>
      <c r="E30" s="31">
        <v>239224.8</v>
      </c>
      <c r="F30" s="31">
        <v>215875.9</v>
      </c>
      <c r="G30" s="31">
        <v>205965.1</v>
      </c>
      <c r="H30" s="538"/>
    </row>
    <row r="31" spans="1:8" ht="13.35" customHeight="1">
      <c r="A31" s="128"/>
      <c r="B31" s="30"/>
      <c r="C31" s="154"/>
      <c r="D31" s="154"/>
      <c r="E31" s="154"/>
      <c r="F31" s="154"/>
      <c r="G31" s="154"/>
    </row>
    <row r="32" spans="1:8" ht="13.35" customHeight="1">
      <c r="A32" s="34"/>
      <c r="B32" s="259" t="s">
        <v>174</v>
      </c>
      <c r="C32" s="209">
        <f>SUM(C33:C34)</f>
        <v>234212.8</v>
      </c>
      <c r="D32" s="209">
        <f>SUM(D33:D34)</f>
        <v>247413.5</v>
      </c>
      <c r="E32" s="209">
        <f>SUM(E33:E34)</f>
        <v>310451.8</v>
      </c>
      <c r="F32" s="209">
        <f>SUM(F33:F34)</f>
        <v>309854.2</v>
      </c>
      <c r="G32" s="209">
        <f>SUM(G33:G34)</f>
        <v>311547.09999999998</v>
      </c>
    </row>
    <row r="33" spans="1:7" ht="13.35" customHeight="1">
      <c r="A33" s="34"/>
      <c r="B33" s="30" t="s">
        <v>171</v>
      </c>
      <c r="C33" s="31">
        <v>83391.8</v>
      </c>
      <c r="D33" s="31">
        <v>83896.1</v>
      </c>
      <c r="E33" s="31">
        <v>103690</v>
      </c>
      <c r="F33" s="31">
        <v>96247.2</v>
      </c>
      <c r="G33" s="31">
        <v>97443</v>
      </c>
    </row>
    <row r="34" spans="1:7" ht="13.35" customHeight="1">
      <c r="A34" s="260"/>
      <c r="B34" s="30" t="s">
        <v>172</v>
      </c>
      <c r="C34" s="31">
        <v>150821</v>
      </c>
      <c r="D34" s="31">
        <v>163517.4</v>
      </c>
      <c r="E34" s="31">
        <v>206761.8</v>
      </c>
      <c r="F34" s="31">
        <v>213607</v>
      </c>
      <c r="G34" s="31">
        <v>214104.1</v>
      </c>
    </row>
    <row r="35" spans="1:7" ht="13.35" customHeight="1">
      <c r="A35" s="260"/>
      <c r="B35" s="261"/>
      <c r="C35" s="262"/>
      <c r="D35" s="262"/>
      <c r="E35" s="262"/>
      <c r="F35" s="262"/>
      <c r="G35" s="128"/>
    </row>
    <row r="36" spans="1:7" ht="12" customHeight="1">
      <c r="B36" s="3"/>
      <c r="C36" s="248"/>
      <c r="D36" s="248"/>
      <c r="E36" s="248"/>
      <c r="F36" s="193"/>
      <c r="G36" s="193"/>
    </row>
    <row r="37" spans="1:7" ht="14.1" customHeight="1">
      <c r="A37" s="121"/>
      <c r="B37" s="263" t="s">
        <v>142</v>
      </c>
      <c r="C37" s="12">
        <v>2019</v>
      </c>
      <c r="D37" s="12">
        <v>2020</v>
      </c>
      <c r="E37" s="12">
        <v>2021</v>
      </c>
      <c r="F37" s="12">
        <v>2022</v>
      </c>
      <c r="G37" s="12">
        <v>2023</v>
      </c>
    </row>
    <row r="38" spans="1:7" ht="14.25" customHeight="1">
      <c r="B38" s="163"/>
      <c r="C38" s="163"/>
      <c r="D38" s="163"/>
      <c r="E38" s="163"/>
      <c r="F38" s="163"/>
      <c r="G38" s="163"/>
    </row>
    <row r="39" spans="1:7" ht="12.75" customHeight="1">
      <c r="A39" s="128"/>
      <c r="B39" s="195" t="s">
        <v>175</v>
      </c>
      <c r="C39" s="213">
        <f t="shared" ref="C39:G39" si="0">SUM(C40:C41)</f>
        <v>100</v>
      </c>
      <c r="D39" s="213">
        <f t="shared" si="0"/>
        <v>100</v>
      </c>
      <c r="E39" s="213">
        <f t="shared" si="0"/>
        <v>100</v>
      </c>
      <c r="F39" s="213">
        <f t="shared" si="0"/>
        <v>100</v>
      </c>
      <c r="G39" s="213">
        <f t="shared" si="0"/>
        <v>100</v>
      </c>
    </row>
    <row r="40" spans="1:7" ht="12" customHeight="1">
      <c r="A40" s="29"/>
      <c r="B40" s="30" t="s">
        <v>171</v>
      </c>
      <c r="C40" s="264">
        <f t="shared" ref="C40:F41" si="1">ROUND(100*C22/C$21,2)</f>
        <v>38.74</v>
      </c>
      <c r="D40" s="264">
        <f t="shared" si="1"/>
        <v>39.07</v>
      </c>
      <c r="E40" s="264">
        <f t="shared" si="1"/>
        <v>40</v>
      </c>
      <c r="F40" s="265">
        <f t="shared" si="1"/>
        <v>41.17</v>
      </c>
      <c r="G40" s="265">
        <f>ROUND(100*G22/G$21,2)</f>
        <v>43.74</v>
      </c>
    </row>
    <row r="41" spans="1:7" ht="13.35" customHeight="1">
      <c r="A41" s="34"/>
      <c r="B41" s="30" t="s">
        <v>172</v>
      </c>
      <c r="C41" s="264">
        <f t="shared" si="1"/>
        <v>61.26</v>
      </c>
      <c r="D41" s="264">
        <f t="shared" si="1"/>
        <v>60.93</v>
      </c>
      <c r="E41" s="264">
        <f t="shared" si="1"/>
        <v>60</v>
      </c>
      <c r="F41" s="265">
        <f t="shared" si="1"/>
        <v>58.83</v>
      </c>
      <c r="G41" s="265">
        <f>ROUND(100*G23/G$21,2)</f>
        <v>56.26</v>
      </c>
    </row>
    <row r="42" spans="1:7" ht="12" customHeight="1">
      <c r="A42" s="128"/>
      <c r="B42" s="30"/>
      <c r="C42" s="256"/>
      <c r="D42" s="256"/>
      <c r="E42" s="256"/>
      <c r="F42" s="266"/>
      <c r="G42" s="266"/>
    </row>
    <row r="43" spans="1:7" ht="13.35" customHeight="1">
      <c r="A43" s="29"/>
      <c r="B43" s="195" t="s">
        <v>176</v>
      </c>
      <c r="C43" s="186">
        <f t="shared" ref="C43:G43" si="2">SUM(C44:C48)</f>
        <v>99.99</v>
      </c>
      <c r="D43" s="186">
        <f t="shared" si="2"/>
        <v>100</v>
      </c>
      <c r="E43" s="186">
        <f t="shared" si="2"/>
        <v>99.99</v>
      </c>
      <c r="F43" s="186">
        <f t="shared" si="2"/>
        <v>100.01</v>
      </c>
      <c r="G43" s="186">
        <f t="shared" si="2"/>
        <v>100</v>
      </c>
    </row>
    <row r="44" spans="1:7" ht="13.35" customHeight="1">
      <c r="A44" s="128"/>
      <c r="B44" s="30" t="s">
        <v>131</v>
      </c>
      <c r="C44" s="256">
        <f t="shared" ref="C44:F48" si="3">ROUND(100*C26/C$25,2)</f>
        <v>13.62</v>
      </c>
      <c r="D44" s="256">
        <f t="shared" si="3"/>
        <v>13.64</v>
      </c>
      <c r="E44" s="256">
        <f t="shared" si="3"/>
        <v>12.03</v>
      </c>
      <c r="F44" s="266">
        <f t="shared" si="3"/>
        <v>17.11</v>
      </c>
      <c r="G44" s="266">
        <f>ROUND(100*G26/G$25,2)</f>
        <v>19.190000000000001</v>
      </c>
    </row>
    <row r="45" spans="1:7" ht="13.35" customHeight="1">
      <c r="A45" s="29"/>
      <c r="B45" s="30" t="s">
        <v>132</v>
      </c>
      <c r="C45" s="256">
        <f t="shared" si="3"/>
        <v>8.84</v>
      </c>
      <c r="D45" s="256">
        <f t="shared" si="3"/>
        <v>7.6</v>
      </c>
      <c r="E45" s="256">
        <f t="shared" si="3"/>
        <v>6.58</v>
      </c>
      <c r="F45" s="266">
        <f t="shared" si="3"/>
        <v>8.39</v>
      </c>
      <c r="G45" s="266">
        <f>ROUND(100*G27/G$25,2)</f>
        <v>8.8800000000000008</v>
      </c>
    </row>
    <row r="46" spans="1:7" ht="12">
      <c r="A46" s="134"/>
      <c r="B46" s="30" t="s">
        <v>133</v>
      </c>
      <c r="C46" s="256">
        <f t="shared" si="3"/>
        <v>0.85</v>
      </c>
      <c r="D46" s="256">
        <f t="shared" si="3"/>
        <v>0.77</v>
      </c>
      <c r="E46" s="256">
        <f t="shared" si="3"/>
        <v>0.84</v>
      </c>
      <c r="F46" s="266">
        <f t="shared" si="3"/>
        <v>0.57999999999999996</v>
      </c>
      <c r="G46" s="266">
        <f>ROUND(100*G28/G$25,2)</f>
        <v>0.72</v>
      </c>
    </row>
    <row r="47" spans="1:7" ht="13.5" customHeight="1">
      <c r="A47" s="134"/>
      <c r="B47" s="30" t="s">
        <v>134</v>
      </c>
      <c r="C47" s="256">
        <f t="shared" si="3"/>
        <v>4.0599999999999996</v>
      </c>
      <c r="D47" s="256">
        <f t="shared" si="3"/>
        <v>4.13</v>
      </c>
      <c r="E47" s="256">
        <f t="shared" si="3"/>
        <v>3.48</v>
      </c>
      <c r="F47" s="266">
        <f t="shared" si="3"/>
        <v>4.26</v>
      </c>
      <c r="G47" s="266">
        <f>ROUND(100*G29/G$25,2)</f>
        <v>5.0999999999999996</v>
      </c>
    </row>
    <row r="48" spans="1:7" ht="13.35" customHeight="1">
      <c r="A48" s="128"/>
      <c r="B48" s="30" t="s">
        <v>135</v>
      </c>
      <c r="C48" s="256">
        <f t="shared" si="3"/>
        <v>72.62</v>
      </c>
      <c r="D48" s="256">
        <f t="shared" si="3"/>
        <v>73.86</v>
      </c>
      <c r="E48" s="256">
        <f t="shared" si="3"/>
        <v>77.06</v>
      </c>
      <c r="F48" s="266">
        <f t="shared" si="3"/>
        <v>69.67</v>
      </c>
      <c r="G48" s="266">
        <f>ROUND(100*G30/G$25,2)</f>
        <v>66.11</v>
      </c>
    </row>
    <row r="49" spans="1:7" ht="13.35" customHeight="1">
      <c r="A49" s="128"/>
      <c r="B49" s="30"/>
      <c r="C49" s="154"/>
      <c r="D49" s="154"/>
      <c r="E49" s="154"/>
      <c r="F49" s="267"/>
      <c r="G49" s="267"/>
    </row>
    <row r="50" spans="1:7" ht="13.35" customHeight="1">
      <c r="A50" s="34"/>
      <c r="B50" s="126" t="s">
        <v>177</v>
      </c>
      <c r="C50" s="240">
        <f t="shared" ref="C50:G50" si="4">SUM(C51:C52)</f>
        <v>100</v>
      </c>
      <c r="D50" s="240">
        <f t="shared" si="4"/>
        <v>100</v>
      </c>
      <c r="E50" s="240">
        <f t="shared" si="4"/>
        <v>100</v>
      </c>
      <c r="F50" s="241">
        <f t="shared" si="4"/>
        <v>100</v>
      </c>
      <c r="G50" s="241">
        <f t="shared" si="4"/>
        <v>100</v>
      </c>
    </row>
    <row r="51" spans="1:7" ht="13.35" customHeight="1">
      <c r="A51" s="34"/>
      <c r="B51" s="30" t="s">
        <v>171</v>
      </c>
      <c r="C51" s="264">
        <f t="shared" ref="C51:F52" si="5">ROUND(100*C33/C$32,2)</f>
        <v>35.61</v>
      </c>
      <c r="D51" s="264">
        <f t="shared" si="5"/>
        <v>33.909999999999997</v>
      </c>
      <c r="E51" s="264">
        <f t="shared" si="5"/>
        <v>33.4</v>
      </c>
      <c r="F51" s="265">
        <f t="shared" si="5"/>
        <v>31.06</v>
      </c>
      <c r="G51" s="265">
        <f>ROUND(100*G33/G$32,2)</f>
        <v>31.28</v>
      </c>
    </row>
    <row r="52" spans="1:7" ht="13.35" customHeight="1">
      <c r="A52" s="260"/>
      <c r="B52" s="30" t="s">
        <v>172</v>
      </c>
      <c r="C52" s="264">
        <f t="shared" si="5"/>
        <v>64.39</v>
      </c>
      <c r="D52" s="264">
        <f t="shared" si="5"/>
        <v>66.09</v>
      </c>
      <c r="E52" s="264">
        <f t="shared" si="5"/>
        <v>66.599999999999994</v>
      </c>
      <c r="F52" s="265">
        <f t="shared" si="5"/>
        <v>68.94</v>
      </c>
      <c r="G52" s="265">
        <f>ROUND(100*G34/G$32,2)</f>
        <v>68.72</v>
      </c>
    </row>
    <row r="53" spans="1:7" ht="13.35" customHeight="1">
      <c r="B53" s="163"/>
      <c r="C53" s="268"/>
      <c r="D53" s="268"/>
      <c r="E53" s="268"/>
      <c r="F53" s="268"/>
      <c r="G53" s="268"/>
    </row>
    <row r="54" spans="1:7" ht="13.5" customHeight="1">
      <c r="B54" s="244" t="s">
        <v>143</v>
      </c>
      <c r="C54" s="248"/>
      <c r="D54" s="248"/>
      <c r="E54" s="248"/>
      <c r="F54" s="193"/>
      <c r="G54" s="193"/>
    </row>
    <row r="55" spans="1:7" ht="15" customHeight="1">
      <c r="B55" s="244" t="s">
        <v>145</v>
      </c>
      <c r="C55" s="244"/>
      <c r="D55" s="244"/>
      <c r="E55" s="244"/>
      <c r="F55" s="244"/>
      <c r="G55" s="244"/>
    </row>
    <row r="56" spans="1:7" ht="13.5" customHeight="1">
      <c r="G56" s="477" t="s">
        <v>178</v>
      </c>
    </row>
    <row r="57" spans="1:7" ht="12.75" customHeight="1"/>
    <row r="58" spans="1:7" ht="12.75" customHeight="1"/>
    <row r="59" spans="1:7" ht="12.75" customHeight="1"/>
    <row r="60" spans="1:7" ht="12.75" customHeight="1">
      <c r="B60" s="250"/>
      <c r="C60" s="614"/>
      <c r="D60" s="614"/>
      <c r="E60" s="614"/>
    </row>
    <row r="61" spans="1:7" ht="12.75" customHeight="1">
      <c r="B61" s="250"/>
      <c r="C61" s="614"/>
      <c r="D61" s="614"/>
      <c r="E61" s="614"/>
    </row>
    <row r="62" spans="1:7" ht="12.75" customHeight="1"/>
    <row r="63" spans="1:7" ht="12.75" customHeight="1"/>
    <row r="64" spans="1:7"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4" ht="12.75" customHeight="1"/>
  </sheetData>
  <mergeCells count="2">
    <mergeCell ref="C60:E60"/>
    <mergeCell ref="C61:E61"/>
  </mergeCells>
  <printOptions horizontalCentere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82299264503923"/>
    <pageSetUpPr fitToPage="1"/>
  </sheetPr>
  <dimension ref="A1:M92"/>
  <sheetViews>
    <sheetView tabSelected="1" view="pageBreakPreview" zoomScale="125" zoomScaleNormal="100" workbookViewId="0">
      <pane xSplit="2" ySplit="4" topLeftCell="C5" activePane="bottomRight" state="frozen"/>
      <selection activeCell="D30" sqref="D30"/>
      <selection pane="topRight" activeCell="D30" sqref="D30"/>
      <selection pane="bottomLeft" activeCell="D30" sqref="D30"/>
      <selection pane="bottomRight" activeCell="D30" sqref="D30"/>
    </sheetView>
  </sheetViews>
  <sheetFormatPr defaultColWidth="9.140625" defaultRowHeight="11.25"/>
  <cols>
    <col min="1" max="1" width="4.85546875" style="2" customWidth="1"/>
    <col min="2" max="2" width="50.140625" style="2" customWidth="1"/>
    <col min="3" max="6" width="13.85546875" style="2" customWidth="1"/>
    <col min="7" max="7" width="15.140625" style="2" customWidth="1"/>
    <col min="8" max="16384" width="9.140625" style="2"/>
  </cols>
  <sheetData>
    <row r="1" spans="1:7" s="1" customFormat="1" ht="30" customHeight="1">
      <c r="A1" s="2"/>
      <c r="B1" s="160" t="s">
        <v>128</v>
      </c>
      <c r="F1" s="122"/>
      <c r="G1" s="122"/>
    </row>
    <row r="2" spans="1:7" ht="12.75">
      <c r="A2" s="1"/>
    </row>
    <row r="3" spans="1:7" ht="12.75">
      <c r="A3" s="121"/>
      <c r="B3" s="120" t="s">
        <v>179</v>
      </c>
      <c r="C3" s="12">
        <v>2019</v>
      </c>
      <c r="D3" s="12">
        <v>2020</v>
      </c>
      <c r="E3" s="12">
        <v>2021</v>
      </c>
      <c r="F3" s="12">
        <v>2022</v>
      </c>
      <c r="G3" s="12">
        <v>2023</v>
      </c>
    </row>
    <row r="4" spans="1:7">
      <c r="A4" s="163"/>
    </row>
    <row r="5" spans="1:7" ht="12">
      <c r="A5" s="194"/>
      <c r="B5" s="195" t="s">
        <v>180</v>
      </c>
      <c r="C5" s="235"/>
      <c r="D5" s="235"/>
      <c r="E5" s="235"/>
      <c r="F5" s="235"/>
      <c r="G5" s="235"/>
    </row>
    <row r="6" spans="1:7" ht="12">
      <c r="A6" s="201"/>
      <c r="B6" s="236" t="s">
        <v>181</v>
      </c>
      <c r="C6" s="237">
        <f>SUM(C7:C11)</f>
        <v>82796</v>
      </c>
      <c r="D6" s="237">
        <f>SUM(D7:D11)</f>
        <v>74920.099999999991</v>
      </c>
      <c r="E6" s="237">
        <f>SUM(E7:E11)</f>
        <v>97200.7</v>
      </c>
      <c r="F6" s="237">
        <f>SUM(F7:F11)</f>
        <v>87825.2</v>
      </c>
      <c r="G6" s="237">
        <f>SUM(G7:G11)</f>
        <v>107402.3</v>
      </c>
    </row>
    <row r="7" spans="1:7" ht="12">
      <c r="A7" s="189"/>
      <c r="B7" s="197" t="s">
        <v>182</v>
      </c>
      <c r="C7" s="220">
        <v>36022</v>
      </c>
      <c r="D7" s="220">
        <v>38509.199999999997</v>
      </c>
      <c r="E7" s="220">
        <v>41254.6</v>
      </c>
      <c r="F7" s="220">
        <v>35079.599999999999</v>
      </c>
      <c r="G7" s="220">
        <v>33529.699999999997</v>
      </c>
    </row>
    <row r="8" spans="1:7" ht="12">
      <c r="A8" s="189"/>
      <c r="B8" s="197" t="s">
        <v>183</v>
      </c>
      <c r="C8" s="220">
        <v>10575.6</v>
      </c>
      <c r="D8" s="220">
        <v>9406.4</v>
      </c>
      <c r="E8" s="220">
        <v>17681.5</v>
      </c>
      <c r="F8" s="220">
        <v>15014</v>
      </c>
      <c r="G8" s="220">
        <v>14143.6</v>
      </c>
    </row>
    <row r="9" spans="1:7" ht="12">
      <c r="A9" s="189"/>
      <c r="B9" s="197" t="s">
        <v>184</v>
      </c>
      <c r="C9" s="220">
        <v>485.5</v>
      </c>
      <c r="D9" s="220">
        <v>510.7</v>
      </c>
      <c r="E9" s="220">
        <v>332.9</v>
      </c>
      <c r="F9" s="220">
        <v>1465.4</v>
      </c>
      <c r="G9" s="220">
        <v>640.29999999999995</v>
      </c>
    </row>
    <row r="10" spans="1:7" ht="12">
      <c r="A10" s="189"/>
      <c r="B10" s="197" t="s">
        <v>185</v>
      </c>
      <c r="C10" s="220">
        <v>5239.8999999999996</v>
      </c>
      <c r="D10" s="220">
        <v>4581.2</v>
      </c>
      <c r="E10" s="220">
        <v>5112.1000000000004</v>
      </c>
      <c r="F10" s="220">
        <v>6495.7</v>
      </c>
      <c r="G10" s="220">
        <v>9352.4</v>
      </c>
    </row>
    <row r="11" spans="1:7" ht="12">
      <c r="A11" s="189"/>
      <c r="B11" s="197" t="s">
        <v>186</v>
      </c>
      <c r="C11" s="220">
        <v>30473</v>
      </c>
      <c r="D11" s="220">
        <v>21912.6</v>
      </c>
      <c r="E11" s="220">
        <v>32819.599999999999</v>
      </c>
      <c r="F11" s="220">
        <v>29770.5</v>
      </c>
      <c r="G11" s="220">
        <v>49736.3</v>
      </c>
    </row>
    <row r="12" spans="1:7" ht="12">
      <c r="A12" s="201"/>
      <c r="B12" s="137"/>
      <c r="C12" s="238"/>
      <c r="D12" s="238"/>
      <c r="E12" s="238"/>
      <c r="F12" s="238"/>
      <c r="G12" s="238"/>
    </row>
    <row r="13" spans="1:7" ht="12">
      <c r="A13" s="189"/>
      <c r="B13" s="236" t="s">
        <v>187</v>
      </c>
      <c r="C13" s="237">
        <f>SUM(C14:C22)</f>
        <v>82795.999999999985</v>
      </c>
      <c r="D13" s="237">
        <f>SUM(D14:D22)</f>
        <v>74920.099999999991</v>
      </c>
      <c r="E13" s="237">
        <f>SUM(E14:E22)</f>
        <v>97200.729999999981</v>
      </c>
      <c r="F13" s="237">
        <f>SUM(F14:F22)</f>
        <v>87825.2</v>
      </c>
      <c r="G13" s="237">
        <f>SUM(G14:G22)</f>
        <v>107402.3</v>
      </c>
    </row>
    <row r="14" spans="1:7" ht="12">
      <c r="A14" s="189"/>
      <c r="B14" s="197" t="s">
        <v>188</v>
      </c>
      <c r="C14" s="220">
        <v>15411.1</v>
      </c>
      <c r="D14" s="220">
        <v>16772.7</v>
      </c>
      <c r="E14" s="220">
        <v>29070.3</v>
      </c>
      <c r="F14" s="220">
        <v>22980.6</v>
      </c>
      <c r="G14" s="220">
        <v>21284</v>
      </c>
    </row>
    <row r="15" spans="1:7" ht="12">
      <c r="A15" s="189"/>
      <c r="B15" s="197" t="s">
        <v>189</v>
      </c>
      <c r="C15" s="220">
        <v>17472.900000000001</v>
      </c>
      <c r="D15" s="220">
        <v>20430.7</v>
      </c>
      <c r="E15" s="220">
        <v>23051.1</v>
      </c>
      <c r="F15" s="220">
        <v>19080.7</v>
      </c>
      <c r="G15" s="220">
        <v>15705</v>
      </c>
    </row>
    <row r="16" spans="1:7" ht="12">
      <c r="A16" s="189"/>
      <c r="B16" s="197" t="s">
        <v>190</v>
      </c>
      <c r="C16" s="220">
        <v>2.7</v>
      </c>
      <c r="D16" s="220">
        <v>4.3</v>
      </c>
      <c r="E16" s="220">
        <v>2.73</v>
      </c>
      <c r="F16" s="220">
        <v>0.4</v>
      </c>
      <c r="G16" s="220">
        <v>27.4</v>
      </c>
    </row>
    <row r="17" spans="1:7" ht="12">
      <c r="A17" s="189"/>
      <c r="B17" s="197" t="s">
        <v>191</v>
      </c>
      <c r="C17" s="220">
        <v>601</v>
      </c>
      <c r="D17" s="220">
        <v>489.1</v>
      </c>
      <c r="E17" s="220">
        <v>657.9</v>
      </c>
      <c r="F17" s="220">
        <v>936.4</v>
      </c>
      <c r="G17" s="220">
        <v>746.2</v>
      </c>
    </row>
    <row r="18" spans="1:7" ht="12">
      <c r="A18" s="239"/>
      <c r="B18" s="197" t="s">
        <v>192</v>
      </c>
      <c r="C18" s="220">
        <v>32487.599999999999</v>
      </c>
      <c r="D18" s="220">
        <v>21758.1</v>
      </c>
      <c r="E18" s="220">
        <v>28700.5</v>
      </c>
      <c r="F18" s="220">
        <v>32809</v>
      </c>
      <c r="G18" s="220">
        <v>42768.800000000003</v>
      </c>
    </row>
    <row r="19" spans="1:7" ht="12">
      <c r="A19" s="189"/>
      <c r="B19" s="197" t="s">
        <v>193</v>
      </c>
      <c r="C19" s="220">
        <v>6090.5</v>
      </c>
      <c r="D19" s="220">
        <v>5283.7</v>
      </c>
      <c r="E19" s="220">
        <v>5976.4</v>
      </c>
      <c r="F19" s="220">
        <v>7858.7</v>
      </c>
      <c r="G19" s="220">
        <v>11266.8</v>
      </c>
    </row>
    <row r="20" spans="1:7" ht="12">
      <c r="A20" s="189"/>
      <c r="B20" s="197" t="s">
        <v>194</v>
      </c>
      <c r="C20" s="220">
        <v>5483.2</v>
      </c>
      <c r="D20" s="220">
        <v>4927.1000000000004</v>
      </c>
      <c r="E20" s="220">
        <v>4412.3999999999996</v>
      </c>
      <c r="F20" s="220">
        <v>1188.7</v>
      </c>
      <c r="G20" s="220">
        <v>0</v>
      </c>
    </row>
    <row r="21" spans="1:7" ht="12">
      <c r="A21" s="201"/>
      <c r="B21" s="197" t="s">
        <v>195</v>
      </c>
      <c r="C21" s="220">
        <v>4142.8999999999996</v>
      </c>
      <c r="D21" s="220">
        <v>4402.2</v>
      </c>
      <c r="E21" s="220">
        <v>4439.5</v>
      </c>
      <c r="F21" s="220">
        <v>4206.7</v>
      </c>
      <c r="G21" s="220">
        <v>5371</v>
      </c>
    </row>
    <row r="22" spans="1:7" ht="12">
      <c r="A22" s="189"/>
      <c r="B22" s="197" t="s">
        <v>196</v>
      </c>
      <c r="C22" s="220">
        <v>1104.0999999999999</v>
      </c>
      <c r="D22" s="220">
        <v>852.2</v>
      </c>
      <c r="E22" s="220">
        <v>889.9</v>
      </c>
      <c r="F22" s="220">
        <v>-1236</v>
      </c>
      <c r="G22" s="220">
        <v>10233.1</v>
      </c>
    </row>
    <row r="23" spans="1:7" ht="12">
      <c r="A23" s="189"/>
      <c r="B23" s="30"/>
      <c r="C23" s="220"/>
      <c r="D23" s="220"/>
      <c r="E23" s="220"/>
      <c r="F23" s="220"/>
      <c r="G23" s="220"/>
    </row>
    <row r="24" spans="1:7" ht="12">
      <c r="A24" s="239"/>
      <c r="B24" s="190"/>
      <c r="C24" s="193"/>
      <c r="D24" s="193"/>
      <c r="E24" s="193"/>
      <c r="F24" s="193"/>
      <c r="G24" s="193"/>
    </row>
    <row r="25" spans="1:7" ht="12.75">
      <c r="A25" s="121"/>
      <c r="B25" s="184" t="s">
        <v>142</v>
      </c>
      <c r="C25" s="12">
        <v>2019</v>
      </c>
      <c r="D25" s="12">
        <v>2020</v>
      </c>
      <c r="E25" s="12">
        <v>2021</v>
      </c>
      <c r="F25" s="12">
        <v>2022</v>
      </c>
      <c r="G25" s="12">
        <v>2023</v>
      </c>
    </row>
    <row r="26" spans="1:7">
      <c r="A26" s="163"/>
    </row>
    <row r="27" spans="1:7" ht="12">
      <c r="A27" s="194"/>
      <c r="B27" s="195" t="s">
        <v>180</v>
      </c>
      <c r="C27" s="235"/>
      <c r="D27" s="235"/>
      <c r="E27" s="235"/>
      <c r="F27" s="235"/>
      <c r="G27" s="235"/>
    </row>
    <row r="28" spans="1:7" ht="12">
      <c r="A28" s="201"/>
      <c r="B28" s="236" t="s">
        <v>181</v>
      </c>
      <c r="C28" s="240">
        <f t="shared" ref="C28:G28" si="0">SUM(C29:C33)</f>
        <v>100</v>
      </c>
      <c r="D28" s="240">
        <f t="shared" si="0"/>
        <v>100</v>
      </c>
      <c r="E28" s="240">
        <f t="shared" si="0"/>
        <v>99.990000000000009</v>
      </c>
      <c r="F28" s="241">
        <f t="shared" si="0"/>
        <v>100.00999999999999</v>
      </c>
      <c r="G28" s="241">
        <f t="shared" si="0"/>
        <v>100.01</v>
      </c>
    </row>
    <row r="29" spans="1:7" ht="12">
      <c r="A29" s="189"/>
      <c r="B29" s="197" t="s">
        <v>182</v>
      </c>
      <c r="C29" s="198">
        <f t="shared" ref="C29:F33" si="1">ROUND(100*C7/C$6,2)</f>
        <v>43.51</v>
      </c>
      <c r="D29" s="198">
        <f t="shared" si="1"/>
        <v>51.4</v>
      </c>
      <c r="E29" s="198">
        <f t="shared" si="1"/>
        <v>42.44</v>
      </c>
      <c r="F29" s="199">
        <f t="shared" si="1"/>
        <v>39.94</v>
      </c>
      <c r="G29" s="199">
        <f>ROUND(100*G7/G$6,2)</f>
        <v>31.22</v>
      </c>
    </row>
    <row r="30" spans="1:7" ht="12">
      <c r="A30" s="189"/>
      <c r="B30" s="197" t="s">
        <v>183</v>
      </c>
      <c r="C30" s="198">
        <f t="shared" si="1"/>
        <v>12.77</v>
      </c>
      <c r="D30" s="198">
        <f t="shared" si="1"/>
        <v>12.56</v>
      </c>
      <c r="E30" s="198">
        <f t="shared" si="1"/>
        <v>18.190000000000001</v>
      </c>
      <c r="F30" s="199">
        <f t="shared" si="1"/>
        <v>17.100000000000001</v>
      </c>
      <c r="G30" s="199">
        <f>ROUND(100*G8/G$6,2)</f>
        <v>13.17</v>
      </c>
    </row>
    <row r="31" spans="1:7" ht="12">
      <c r="A31" s="189"/>
      <c r="B31" s="197" t="s">
        <v>184</v>
      </c>
      <c r="C31" s="198">
        <f t="shared" si="1"/>
        <v>0.59</v>
      </c>
      <c r="D31" s="198">
        <f t="shared" si="1"/>
        <v>0.68</v>
      </c>
      <c r="E31" s="198">
        <f t="shared" si="1"/>
        <v>0.34</v>
      </c>
      <c r="F31" s="199">
        <f t="shared" si="1"/>
        <v>1.67</v>
      </c>
      <c r="G31" s="199">
        <f>ROUND(100*G9/G$6,2)</f>
        <v>0.6</v>
      </c>
    </row>
    <row r="32" spans="1:7" ht="12">
      <c r="A32" s="189"/>
      <c r="B32" s="197" t="s">
        <v>185</v>
      </c>
      <c r="C32" s="198">
        <f t="shared" si="1"/>
        <v>6.33</v>
      </c>
      <c r="D32" s="198">
        <f t="shared" si="1"/>
        <v>6.11</v>
      </c>
      <c r="E32" s="198">
        <f t="shared" si="1"/>
        <v>5.26</v>
      </c>
      <c r="F32" s="199">
        <f t="shared" si="1"/>
        <v>7.4</v>
      </c>
      <c r="G32" s="199">
        <f>ROUND(100*G10/G$6,2)</f>
        <v>8.7100000000000009</v>
      </c>
    </row>
    <row r="33" spans="1:7" ht="12">
      <c r="A33" s="189"/>
      <c r="B33" s="197" t="s">
        <v>186</v>
      </c>
      <c r="C33" s="198">
        <f t="shared" si="1"/>
        <v>36.799999999999997</v>
      </c>
      <c r="D33" s="198">
        <f t="shared" si="1"/>
        <v>29.25</v>
      </c>
      <c r="E33" s="198">
        <f t="shared" si="1"/>
        <v>33.76</v>
      </c>
      <c r="F33" s="199">
        <f t="shared" si="1"/>
        <v>33.9</v>
      </c>
      <c r="G33" s="199">
        <f>ROUND(100*G11/G$6,2)</f>
        <v>46.31</v>
      </c>
    </row>
    <row r="34" spans="1:7" ht="12">
      <c r="A34" s="201"/>
      <c r="B34" s="137"/>
      <c r="C34" s="238"/>
      <c r="D34" s="238"/>
      <c r="E34" s="238"/>
      <c r="F34" s="238"/>
      <c r="G34" s="238"/>
    </row>
    <row r="35" spans="1:7" ht="12">
      <c r="A35" s="189"/>
      <c r="B35" s="236" t="s">
        <v>187</v>
      </c>
      <c r="C35" s="240">
        <f t="shared" ref="C35:G35" si="2">SUM(C36:C44)</f>
        <v>99.990000000000009</v>
      </c>
      <c r="D35" s="240">
        <f t="shared" si="2"/>
        <v>100.00999999999998</v>
      </c>
      <c r="E35" s="240">
        <f t="shared" si="2"/>
        <v>100.01000000000003</v>
      </c>
      <c r="F35" s="241">
        <f t="shared" si="2"/>
        <v>100.01000000000002</v>
      </c>
      <c r="G35" s="241">
        <f t="shared" si="2"/>
        <v>99.999999999999986</v>
      </c>
    </row>
    <row r="36" spans="1:7" ht="12">
      <c r="A36" s="189"/>
      <c r="B36" s="197" t="s">
        <v>188</v>
      </c>
      <c r="C36" s="198">
        <f t="shared" ref="C36:F44" si="3">ROUND(100*C14/C$13,2)</f>
        <v>18.61</v>
      </c>
      <c r="D36" s="198">
        <f t="shared" si="3"/>
        <v>22.39</v>
      </c>
      <c r="E36" s="198">
        <f t="shared" si="3"/>
        <v>29.91</v>
      </c>
      <c r="F36" s="199">
        <f t="shared" si="3"/>
        <v>26.17</v>
      </c>
      <c r="G36" s="199">
        <f t="shared" ref="G36:G44" si="4">ROUND(100*G14/G$13,2)</f>
        <v>19.82</v>
      </c>
    </row>
    <row r="37" spans="1:7" ht="12">
      <c r="A37" s="189"/>
      <c r="B37" s="197" t="s">
        <v>189</v>
      </c>
      <c r="C37" s="198">
        <f t="shared" si="3"/>
        <v>21.1</v>
      </c>
      <c r="D37" s="198">
        <f t="shared" si="3"/>
        <v>27.27</v>
      </c>
      <c r="E37" s="198">
        <f t="shared" si="3"/>
        <v>23.71</v>
      </c>
      <c r="F37" s="199">
        <f t="shared" si="3"/>
        <v>21.73</v>
      </c>
      <c r="G37" s="199">
        <f t="shared" si="4"/>
        <v>14.62</v>
      </c>
    </row>
    <row r="38" spans="1:7" ht="12">
      <c r="A38" s="189"/>
      <c r="B38" s="197" t="s">
        <v>190</v>
      </c>
      <c r="C38" s="198">
        <f t="shared" si="3"/>
        <v>0</v>
      </c>
      <c r="D38" s="198">
        <f t="shared" si="3"/>
        <v>0.01</v>
      </c>
      <c r="E38" s="198">
        <f t="shared" si="3"/>
        <v>0</v>
      </c>
      <c r="F38" s="199">
        <f t="shared" si="3"/>
        <v>0</v>
      </c>
      <c r="G38" s="199">
        <f t="shared" si="4"/>
        <v>0.03</v>
      </c>
    </row>
    <row r="39" spans="1:7" ht="12">
      <c r="A39" s="189"/>
      <c r="B39" s="197" t="s">
        <v>191</v>
      </c>
      <c r="C39" s="198">
        <f t="shared" si="3"/>
        <v>0.73</v>
      </c>
      <c r="D39" s="198">
        <f t="shared" si="3"/>
        <v>0.65</v>
      </c>
      <c r="E39" s="198">
        <f t="shared" si="3"/>
        <v>0.68</v>
      </c>
      <c r="F39" s="199">
        <f t="shared" si="3"/>
        <v>1.07</v>
      </c>
      <c r="G39" s="199">
        <f t="shared" si="4"/>
        <v>0.69</v>
      </c>
    </row>
    <row r="40" spans="1:7" ht="12">
      <c r="A40" s="239"/>
      <c r="B40" s="197" t="s">
        <v>192</v>
      </c>
      <c r="C40" s="198">
        <f t="shared" si="3"/>
        <v>39.24</v>
      </c>
      <c r="D40" s="198">
        <f t="shared" si="3"/>
        <v>29.04</v>
      </c>
      <c r="E40" s="198">
        <f t="shared" si="3"/>
        <v>29.53</v>
      </c>
      <c r="F40" s="199">
        <f t="shared" si="3"/>
        <v>37.36</v>
      </c>
      <c r="G40" s="199">
        <f t="shared" si="4"/>
        <v>39.82</v>
      </c>
    </row>
    <row r="41" spans="1:7" ht="12">
      <c r="A41" s="189"/>
      <c r="B41" s="197" t="s">
        <v>193</v>
      </c>
      <c r="C41" s="198">
        <f t="shared" si="3"/>
        <v>7.36</v>
      </c>
      <c r="D41" s="198">
        <f t="shared" si="3"/>
        <v>7.05</v>
      </c>
      <c r="E41" s="198">
        <f t="shared" si="3"/>
        <v>6.15</v>
      </c>
      <c r="F41" s="199">
        <f t="shared" si="3"/>
        <v>8.9499999999999993</v>
      </c>
      <c r="G41" s="199">
        <f t="shared" si="4"/>
        <v>10.49</v>
      </c>
    </row>
    <row r="42" spans="1:7" ht="12">
      <c r="A42" s="189"/>
      <c r="B42" s="197" t="s">
        <v>197</v>
      </c>
      <c r="C42" s="198">
        <f t="shared" si="3"/>
        <v>6.62</v>
      </c>
      <c r="D42" s="198">
        <f t="shared" si="3"/>
        <v>6.58</v>
      </c>
      <c r="E42" s="198">
        <f t="shared" si="3"/>
        <v>4.54</v>
      </c>
      <c r="F42" s="199">
        <f t="shared" si="3"/>
        <v>1.35</v>
      </c>
      <c r="G42" s="199">
        <f t="shared" si="4"/>
        <v>0</v>
      </c>
    </row>
    <row r="43" spans="1:7" ht="12">
      <c r="A43" s="201"/>
      <c r="B43" s="197" t="s">
        <v>195</v>
      </c>
      <c r="C43" s="198">
        <f t="shared" si="3"/>
        <v>5</v>
      </c>
      <c r="D43" s="198">
        <f t="shared" si="3"/>
        <v>5.88</v>
      </c>
      <c r="E43" s="198">
        <f t="shared" si="3"/>
        <v>4.57</v>
      </c>
      <c r="F43" s="199">
        <f t="shared" si="3"/>
        <v>4.79</v>
      </c>
      <c r="G43" s="199">
        <f t="shared" si="4"/>
        <v>5</v>
      </c>
    </row>
    <row r="44" spans="1:7" ht="12">
      <c r="A44" s="189"/>
      <c r="B44" s="197" t="s">
        <v>196</v>
      </c>
      <c r="C44" s="198">
        <f t="shared" si="3"/>
        <v>1.33</v>
      </c>
      <c r="D44" s="198">
        <f t="shared" si="3"/>
        <v>1.1399999999999999</v>
      </c>
      <c r="E44" s="198">
        <f t="shared" si="3"/>
        <v>0.92</v>
      </c>
      <c r="F44" s="199">
        <f t="shared" si="3"/>
        <v>-1.41</v>
      </c>
      <c r="G44" s="199">
        <f t="shared" si="4"/>
        <v>9.5299999999999994</v>
      </c>
    </row>
    <row r="45" spans="1:7" ht="12">
      <c r="A45" s="189"/>
      <c r="B45" s="190"/>
      <c r="C45" s="191"/>
      <c r="D45" s="191"/>
      <c r="E45" s="191"/>
      <c r="F45" s="192"/>
      <c r="G45" s="192"/>
    </row>
    <row r="46" spans="1:7" ht="12">
      <c r="A46" s="189"/>
      <c r="B46" s="190"/>
      <c r="C46" s="193"/>
      <c r="D46" s="193"/>
      <c r="E46" s="193"/>
      <c r="F46" s="193"/>
      <c r="G46" s="193"/>
    </row>
    <row r="47" spans="1:7" ht="12.75">
      <c r="A47" s="121"/>
      <c r="B47" s="184" t="s">
        <v>198</v>
      </c>
      <c r="C47" s="12">
        <v>2019</v>
      </c>
      <c r="D47" s="12">
        <v>2020</v>
      </c>
      <c r="E47" s="12">
        <v>2021</v>
      </c>
      <c r="F47" s="12">
        <v>2022</v>
      </c>
      <c r="G47" s="12">
        <v>2023</v>
      </c>
    </row>
    <row r="48" spans="1:7">
      <c r="A48" s="163"/>
    </row>
    <row r="49" spans="1:13" ht="12">
      <c r="A49" s="194"/>
      <c r="B49" s="195" t="s">
        <v>199</v>
      </c>
      <c r="C49" s="196">
        <f>SUM(C50:C54)</f>
        <v>241092.14</v>
      </c>
      <c r="D49" s="196">
        <f>SUM(D50:D54)</f>
        <v>252217.61</v>
      </c>
      <c r="E49" s="196">
        <f>SUM(E50:E54)</f>
        <v>316880.10382953129</v>
      </c>
      <c r="F49" s="196">
        <f>SUM(F50:F54)</f>
        <v>317853.58</v>
      </c>
      <c r="G49" s="196">
        <f>SUM(G50:G54)</f>
        <v>319850.31</v>
      </c>
      <c r="I49" s="538"/>
      <c r="J49" s="538"/>
      <c r="K49" s="538"/>
      <c r="L49" s="538"/>
    </row>
    <row r="50" spans="1:13" ht="12">
      <c r="A50" s="189"/>
      <c r="B50" s="197" t="s">
        <v>200</v>
      </c>
      <c r="C50" s="198">
        <v>138715.72</v>
      </c>
      <c r="D50" s="198">
        <v>138797.79999999999</v>
      </c>
      <c r="E50" s="198">
        <v>161760.51</v>
      </c>
      <c r="F50" s="199">
        <v>166133.63</v>
      </c>
      <c r="G50" s="199">
        <v>172529.41</v>
      </c>
    </row>
    <row r="51" spans="1:13" ht="12">
      <c r="A51" s="189"/>
      <c r="B51" s="197" t="s">
        <v>201</v>
      </c>
      <c r="C51" s="198">
        <v>18995.55</v>
      </c>
      <c r="D51" s="198">
        <v>15222</v>
      </c>
      <c r="E51" s="198">
        <v>31747.27</v>
      </c>
      <c r="F51" s="199">
        <v>30854.49</v>
      </c>
      <c r="G51" s="199">
        <v>18239.37</v>
      </c>
    </row>
    <row r="52" spans="1:13" ht="12">
      <c r="A52" s="189"/>
      <c r="B52" s="197" t="s">
        <v>202</v>
      </c>
      <c r="C52" s="198">
        <v>76873.820000000007</v>
      </c>
      <c r="D52" s="198">
        <v>91590.99</v>
      </c>
      <c r="E52" s="198">
        <v>113590.697529785</v>
      </c>
      <c r="F52" s="199">
        <v>107952.25</v>
      </c>
      <c r="G52" s="199">
        <v>113254.77</v>
      </c>
    </row>
    <row r="53" spans="1:13" ht="12">
      <c r="A53" s="189"/>
      <c r="B53" s="197" t="s">
        <v>203</v>
      </c>
      <c r="C53" s="198">
        <v>4870.82</v>
      </c>
      <c r="D53" s="198">
        <v>4608.45</v>
      </c>
      <c r="E53" s="198">
        <v>7147.3462997462602</v>
      </c>
      <c r="F53" s="199">
        <v>10467.94</v>
      </c>
      <c r="G53" s="199">
        <v>12899.14</v>
      </c>
    </row>
    <row r="54" spans="1:13" ht="12">
      <c r="A54" s="201"/>
      <c r="B54" s="197" t="s">
        <v>204</v>
      </c>
      <c r="C54" s="198">
        <f>1630.27+5.96</f>
        <v>1636.23</v>
      </c>
      <c r="D54" s="198">
        <f>1973.74+24.63</f>
        <v>1998.3700000000001</v>
      </c>
      <c r="E54" s="198">
        <f>2389.87+244.41</f>
        <v>2634.2799999999997</v>
      </c>
      <c r="F54" s="199">
        <f>2214+231.27</f>
        <v>2445.27</v>
      </c>
      <c r="G54" s="199">
        <v>2927.62</v>
      </c>
      <c r="J54" s="538"/>
      <c r="K54" s="538"/>
      <c r="L54" s="538"/>
      <c r="M54" s="538">
        <v>0</v>
      </c>
    </row>
    <row r="55" spans="1:13" ht="12">
      <c r="A55" s="201"/>
      <c r="B55" s="197"/>
      <c r="C55" s="198"/>
      <c r="D55" s="198"/>
      <c r="E55" s="198"/>
      <c r="F55" s="199"/>
      <c r="G55" s="199"/>
    </row>
    <row r="56" spans="1:13" ht="12">
      <c r="A56" s="194"/>
      <c r="B56" s="195" t="s">
        <v>142</v>
      </c>
      <c r="C56" s="196">
        <f>SUM(C57:C61)</f>
        <v>100.01</v>
      </c>
      <c r="D56" s="196">
        <f>SUM(D57:D61)</f>
        <v>100</v>
      </c>
      <c r="E56" s="196">
        <f>SUM(E57:E61)</f>
        <v>100.00999999999999</v>
      </c>
      <c r="F56" s="196">
        <f>SUM(F57:F61)</f>
        <v>100</v>
      </c>
      <c r="G56" s="196">
        <f>SUM(G57:G61)</f>
        <v>100</v>
      </c>
      <c r="H56" s="513"/>
    </row>
    <row r="57" spans="1:13" ht="12">
      <c r="A57" s="189"/>
      <c r="B57" s="197" t="s">
        <v>200</v>
      </c>
      <c r="C57" s="198">
        <f t="shared" ref="C57:G60" si="5">ROUND(100*C50/C$49,2)</f>
        <v>57.54</v>
      </c>
      <c r="D57" s="198">
        <f t="shared" si="5"/>
        <v>55.03</v>
      </c>
      <c r="E57" s="198">
        <f t="shared" si="5"/>
        <v>51.05</v>
      </c>
      <c r="F57" s="198">
        <f t="shared" si="5"/>
        <v>52.27</v>
      </c>
      <c r="G57" s="198">
        <f t="shared" si="5"/>
        <v>53.94</v>
      </c>
    </row>
    <row r="58" spans="1:13" ht="12">
      <c r="A58" s="189"/>
      <c r="B58" s="197" t="s">
        <v>201</v>
      </c>
      <c r="C58" s="198">
        <f t="shared" si="5"/>
        <v>7.88</v>
      </c>
      <c r="D58" s="198">
        <f t="shared" si="5"/>
        <v>6.04</v>
      </c>
      <c r="E58" s="198">
        <f t="shared" si="5"/>
        <v>10.02</v>
      </c>
      <c r="F58" s="198">
        <f t="shared" si="5"/>
        <v>9.7100000000000009</v>
      </c>
      <c r="G58" s="198">
        <f t="shared" si="5"/>
        <v>5.7</v>
      </c>
    </row>
    <row r="59" spans="1:13" ht="12">
      <c r="A59" s="189"/>
      <c r="B59" s="197" t="s">
        <v>202</v>
      </c>
      <c r="C59" s="198">
        <f t="shared" si="5"/>
        <v>31.89</v>
      </c>
      <c r="D59" s="198">
        <f t="shared" si="5"/>
        <v>36.31</v>
      </c>
      <c r="E59" s="198">
        <f t="shared" si="5"/>
        <v>35.85</v>
      </c>
      <c r="F59" s="198">
        <f t="shared" si="5"/>
        <v>33.96</v>
      </c>
      <c r="G59" s="198">
        <f t="shared" si="5"/>
        <v>35.409999999999997</v>
      </c>
    </row>
    <row r="60" spans="1:13" ht="12">
      <c r="A60" s="189"/>
      <c r="B60" s="197" t="s">
        <v>203</v>
      </c>
      <c r="C60" s="198">
        <f t="shared" si="5"/>
        <v>2.02</v>
      </c>
      <c r="D60" s="198">
        <f t="shared" si="5"/>
        <v>1.83</v>
      </c>
      <c r="E60" s="198">
        <f t="shared" si="5"/>
        <v>2.2599999999999998</v>
      </c>
      <c r="F60" s="198">
        <f t="shared" si="5"/>
        <v>3.29</v>
      </c>
      <c r="G60" s="198">
        <f t="shared" si="5"/>
        <v>4.03</v>
      </c>
    </row>
    <row r="61" spans="1:13" ht="12">
      <c r="A61" s="201"/>
      <c r="B61" s="197" t="s">
        <v>204</v>
      </c>
      <c r="C61" s="198">
        <f t="shared" ref="C61:F61" si="6">ROUND(100*C54/C$49,2)</f>
        <v>0.68</v>
      </c>
      <c r="D61" s="198">
        <f t="shared" si="6"/>
        <v>0.79</v>
      </c>
      <c r="E61" s="198">
        <f t="shared" si="6"/>
        <v>0.83</v>
      </c>
      <c r="F61" s="198">
        <f t="shared" si="6"/>
        <v>0.77</v>
      </c>
      <c r="G61" s="198">
        <f t="shared" ref="G61" si="7">ROUND(100*G54/G$49,2)</f>
        <v>0.92</v>
      </c>
    </row>
    <row r="62" spans="1:13" ht="12">
      <c r="A62" s="201"/>
      <c r="B62" s="197"/>
      <c r="C62" s="198"/>
      <c r="D62" s="198"/>
      <c r="E62" s="198"/>
      <c r="F62" s="199"/>
      <c r="G62" s="199"/>
    </row>
    <row r="63" spans="1:13" ht="12">
      <c r="A63" s="201"/>
      <c r="B63" s="242"/>
      <c r="C63" s="243"/>
      <c r="D63" s="243"/>
      <c r="E63" s="243"/>
      <c r="F63" s="243"/>
      <c r="G63" s="243"/>
    </row>
    <row r="64" spans="1:13" ht="12">
      <c r="A64" s="201"/>
      <c r="B64" s="242"/>
      <c r="C64" s="243"/>
      <c r="D64" s="243"/>
      <c r="E64" s="243"/>
      <c r="F64" s="243"/>
      <c r="G64" s="243"/>
    </row>
    <row r="65" spans="1:7" ht="12">
      <c r="A65" s="201"/>
      <c r="B65" s="195" t="s">
        <v>205</v>
      </c>
      <c r="C65" s="196"/>
      <c r="D65" s="196"/>
      <c r="E65" s="196"/>
      <c r="F65" s="196"/>
      <c r="G65" s="196">
        <f>SUM(G66:G69)</f>
        <v>319850.31</v>
      </c>
    </row>
    <row r="66" spans="1:7" ht="12">
      <c r="A66" s="201"/>
      <c r="B66" s="197" t="s">
        <v>206</v>
      </c>
      <c r="C66" s="198"/>
      <c r="D66" s="198"/>
      <c r="E66" s="198"/>
      <c r="F66" s="199"/>
      <c r="G66" s="199">
        <v>284595.89</v>
      </c>
    </row>
    <row r="67" spans="1:7" ht="12">
      <c r="A67" s="201"/>
      <c r="B67" s="197" t="s">
        <v>207</v>
      </c>
      <c r="C67" s="198"/>
      <c r="D67" s="198"/>
      <c r="E67" s="198"/>
      <c r="F67" s="199"/>
      <c r="G67" s="199">
        <v>32242.16</v>
      </c>
    </row>
    <row r="68" spans="1:7" ht="12">
      <c r="A68" s="201"/>
      <c r="B68" s="197" t="s">
        <v>208</v>
      </c>
      <c r="C68" s="198"/>
      <c r="D68" s="198"/>
      <c r="E68" s="198"/>
      <c r="F68" s="199"/>
      <c r="G68" s="199">
        <v>84.64</v>
      </c>
    </row>
    <row r="69" spans="1:7" ht="12">
      <c r="A69" s="201"/>
      <c r="B69" s="197" t="s">
        <v>196</v>
      </c>
      <c r="C69" s="198"/>
      <c r="D69" s="198"/>
      <c r="E69" s="198"/>
      <c r="F69" s="199"/>
      <c r="G69" s="199">
        <v>2927.62</v>
      </c>
    </row>
    <row r="70" spans="1:7" ht="12">
      <c r="A70" s="201"/>
      <c r="B70" s="242"/>
      <c r="C70" s="243"/>
      <c r="D70" s="243"/>
      <c r="E70" s="243"/>
      <c r="F70" s="243"/>
      <c r="G70" s="243"/>
    </row>
    <row r="71" spans="1:7" ht="12">
      <c r="A71" s="201"/>
      <c r="B71" s="195" t="s">
        <v>142</v>
      </c>
      <c r="C71" s="196"/>
      <c r="D71" s="196"/>
      <c r="E71" s="196"/>
      <c r="F71" s="196"/>
      <c r="G71" s="196">
        <f>SUM(G72:G75)</f>
        <v>99.999999999999986</v>
      </c>
    </row>
    <row r="72" spans="1:7" ht="12">
      <c r="A72" s="201"/>
      <c r="B72" s="197" t="s">
        <v>206</v>
      </c>
      <c r="C72" s="198"/>
      <c r="D72" s="198"/>
      <c r="E72" s="198"/>
      <c r="F72" s="198"/>
      <c r="G72" s="198">
        <f>100*G66/$G$65</f>
        <v>88.977837789183326</v>
      </c>
    </row>
    <row r="73" spans="1:7" ht="12">
      <c r="A73" s="201"/>
      <c r="B73" s="197" t="s">
        <v>207</v>
      </c>
      <c r="C73" s="198"/>
      <c r="D73" s="198"/>
      <c r="E73" s="198"/>
      <c r="F73" s="198"/>
      <c r="G73" s="198">
        <f t="shared" ref="G73:G75" si="8">100*G67/$G$65</f>
        <v>10.080390417630047</v>
      </c>
    </row>
    <row r="74" spans="1:7" ht="12">
      <c r="A74" s="201"/>
      <c r="B74" s="197" t="s">
        <v>208</v>
      </c>
      <c r="C74" s="198"/>
      <c r="D74" s="198"/>
      <c r="E74" s="198"/>
      <c r="F74" s="198"/>
      <c r="G74" s="198">
        <f t="shared" si="8"/>
        <v>2.6462378604541606E-2</v>
      </c>
    </row>
    <row r="75" spans="1:7" ht="12">
      <c r="A75" s="201"/>
      <c r="B75" s="197" t="s">
        <v>196</v>
      </c>
      <c r="C75" s="198"/>
      <c r="D75" s="198"/>
      <c r="E75" s="198"/>
      <c r="F75" s="198"/>
      <c r="G75" s="198">
        <f t="shared" si="8"/>
        <v>0.91530941458209003</v>
      </c>
    </row>
    <row r="76" spans="1:7" ht="12">
      <c r="A76" s="201"/>
      <c r="B76" s="242"/>
      <c r="C76" s="243"/>
      <c r="D76" s="243"/>
      <c r="E76" s="243"/>
      <c r="F76" s="243"/>
      <c r="G76" s="243"/>
    </row>
    <row r="77" spans="1:7" ht="12">
      <c r="A77" s="201"/>
      <c r="B77" s="244" t="s">
        <v>143</v>
      </c>
    </row>
    <row r="78" spans="1:7" ht="12">
      <c r="A78" s="201"/>
      <c r="B78" s="244" t="s">
        <v>209</v>
      </c>
    </row>
    <row r="79" spans="1:7" ht="12">
      <c r="A79" s="189"/>
      <c r="B79" s="244" t="s">
        <v>210</v>
      </c>
    </row>
    <row r="80" spans="1:7" ht="12">
      <c r="A80" s="189"/>
      <c r="B80" s="246" t="s">
        <v>211</v>
      </c>
    </row>
    <row r="81" spans="1:7" ht="12">
      <c r="A81" s="189"/>
      <c r="B81" s="246" t="s">
        <v>212</v>
      </c>
    </row>
    <row r="82" spans="1:7" ht="14.25">
      <c r="A82" s="247"/>
      <c r="B82" s="245" t="s">
        <v>145</v>
      </c>
      <c r="G82" s="477" t="s">
        <v>213</v>
      </c>
    </row>
    <row r="83" spans="1:7" ht="12.75">
      <c r="A83" s="248"/>
      <c r="B83" s="7"/>
      <c r="D83" s="1"/>
    </row>
    <row r="84" spans="1:7" ht="12.75">
      <c r="A84" s="248"/>
    </row>
    <row r="88" spans="1:7">
      <c r="B88" s="3"/>
      <c r="C88" s="3"/>
      <c r="D88" s="3"/>
      <c r="E88" s="3"/>
      <c r="F88" s="3"/>
      <c r="G88" s="3"/>
    </row>
    <row r="89" spans="1:7" ht="12.75">
      <c r="A89" s="7"/>
    </row>
    <row r="91" spans="1:7" ht="14.25">
      <c r="A91" s="249"/>
    </row>
    <row r="92" spans="1:7" ht="15.75">
      <c r="A92" s="250"/>
      <c r="B92" s="250"/>
      <c r="C92" s="614"/>
      <c r="D92" s="614"/>
      <c r="E92" s="614"/>
    </row>
  </sheetData>
  <mergeCells count="1">
    <mergeCell ref="C92:E92"/>
  </mergeCells>
  <printOptions horizontalCentere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88402966399123"/>
    <pageSetUpPr fitToPage="1"/>
  </sheetPr>
  <dimension ref="A1:G121"/>
  <sheetViews>
    <sheetView showGridLines="0" tabSelected="1" view="pageBreakPreview" zoomScale="150" zoomScaleNormal="100" workbookViewId="0">
      <selection activeCell="D30" sqref="D30"/>
    </sheetView>
  </sheetViews>
  <sheetFormatPr defaultColWidth="9.140625" defaultRowHeight="11.25"/>
  <cols>
    <col min="1" max="1" width="4.85546875" style="2" customWidth="1"/>
    <col min="2" max="2" width="41" style="3" customWidth="1"/>
    <col min="3" max="7" width="13.85546875" style="3" customWidth="1"/>
    <col min="8" max="16384" width="9.140625" style="2"/>
  </cols>
  <sheetData>
    <row r="1" spans="2:7" s="1" customFormat="1" ht="30" customHeight="1">
      <c r="B1" s="160" t="s">
        <v>214</v>
      </c>
      <c r="C1" s="3"/>
      <c r="D1" s="3"/>
      <c r="E1" s="3"/>
      <c r="F1" s="203"/>
      <c r="G1" s="203"/>
    </row>
    <row r="3" spans="2:7" ht="12.75">
      <c r="B3" s="11" t="s">
        <v>179</v>
      </c>
      <c r="C3" s="12">
        <v>2019</v>
      </c>
      <c r="D3" s="12">
        <v>2020</v>
      </c>
      <c r="E3" s="12">
        <v>2021</v>
      </c>
      <c r="F3" s="12">
        <v>2022</v>
      </c>
      <c r="G3" s="12">
        <v>2023</v>
      </c>
    </row>
    <row r="4" spans="2:7">
      <c r="C4" s="2"/>
      <c r="D4" s="2"/>
      <c r="E4" s="2"/>
      <c r="F4" s="2"/>
      <c r="G4" s="2"/>
    </row>
    <row r="5" spans="2:7" ht="12">
      <c r="B5" s="204" t="s">
        <v>215</v>
      </c>
      <c r="C5" s="205"/>
      <c r="D5" s="205"/>
      <c r="E5" s="205"/>
      <c r="F5" s="206"/>
      <c r="G5" s="206"/>
    </row>
    <row r="6" spans="2:7" ht="12">
      <c r="B6" s="496" t="s">
        <v>216</v>
      </c>
      <c r="C6" s="496">
        <v>161776857.90000001</v>
      </c>
      <c r="D6" s="496">
        <v>96985888.299999997</v>
      </c>
      <c r="E6" s="146">
        <v>108499012</v>
      </c>
      <c r="F6" s="146">
        <v>117591436.5</v>
      </c>
      <c r="G6" s="479">
        <v>143312648.5</v>
      </c>
    </row>
    <row r="7" spans="2:7" ht="12">
      <c r="B7" s="496" t="s">
        <v>217</v>
      </c>
      <c r="C7" s="496">
        <v>71701213.099999994</v>
      </c>
      <c r="D7" s="496">
        <v>60510577.899999999</v>
      </c>
      <c r="E7" s="146">
        <v>71297036.400000006</v>
      </c>
      <c r="F7" s="146">
        <v>70474433.700000003</v>
      </c>
      <c r="G7" s="480">
        <v>86308674.099999994</v>
      </c>
    </row>
    <row r="8" spans="2:7" ht="12">
      <c r="B8" s="496" t="s">
        <v>218</v>
      </c>
      <c r="C8" s="496">
        <v>7429055.5</v>
      </c>
      <c r="D8" s="496">
        <v>9624861.5999999996</v>
      </c>
      <c r="E8" s="146">
        <v>8930871.9000000004</v>
      </c>
      <c r="F8" s="146">
        <v>9069019.5</v>
      </c>
      <c r="G8" s="480">
        <v>8728542.6999999993</v>
      </c>
    </row>
    <row r="9" spans="2:7" ht="12">
      <c r="B9" s="496" t="s">
        <v>219</v>
      </c>
      <c r="C9" s="496">
        <v>162857030.90000001</v>
      </c>
      <c r="D9" s="496">
        <v>98818536.5</v>
      </c>
      <c r="E9" s="146">
        <v>110416756.3</v>
      </c>
      <c r="F9" s="146">
        <v>120562322.90000001</v>
      </c>
      <c r="G9" s="480">
        <v>143974634.09999999</v>
      </c>
    </row>
    <row r="10" spans="2:7" ht="12">
      <c r="B10" s="496" t="s">
        <v>220</v>
      </c>
      <c r="C10" s="496">
        <v>3754402</v>
      </c>
      <c r="D10" s="496">
        <v>3867504</v>
      </c>
      <c r="E10" s="146">
        <v>3971381.6</v>
      </c>
      <c r="F10" s="146">
        <v>3841036</v>
      </c>
      <c r="G10" s="480">
        <v>4737621.9000000004</v>
      </c>
    </row>
    <row r="11" spans="2:7" ht="12">
      <c r="B11" s="496" t="s">
        <v>221</v>
      </c>
      <c r="C11" s="496">
        <f>C6-C7+C8-C10</f>
        <v>93750298.300000012</v>
      </c>
      <c r="D11" s="496">
        <f>D6-D7+D8-D10</f>
        <v>42232668</v>
      </c>
      <c r="E11" s="146">
        <v>42161465.899999999</v>
      </c>
      <c r="F11" s="146">
        <f>F6-F7+F8-F10</f>
        <v>52344986.299999997</v>
      </c>
      <c r="G11" s="480">
        <v>60994895.200000003</v>
      </c>
    </row>
    <row r="12" spans="2:7" ht="12">
      <c r="B12" s="496"/>
      <c r="C12" s="496"/>
      <c r="D12" s="496"/>
      <c r="E12" s="146"/>
      <c r="F12" s="146"/>
      <c r="G12" s="146"/>
    </row>
    <row r="13" spans="2:7" ht="12">
      <c r="B13" s="204" t="s">
        <v>222</v>
      </c>
      <c r="C13" s="176"/>
      <c r="D13" s="176"/>
      <c r="E13" s="176"/>
      <c r="F13" s="177"/>
      <c r="G13" s="177"/>
    </row>
    <row r="14" spans="2:7" ht="12">
      <c r="B14" s="146" t="s">
        <v>216</v>
      </c>
      <c r="C14" s="146">
        <v>90095.3</v>
      </c>
      <c r="D14" s="146">
        <v>84699</v>
      </c>
      <c r="E14" s="146">
        <v>94351.3</v>
      </c>
      <c r="F14" s="146">
        <v>105717.8</v>
      </c>
      <c r="G14" s="146">
        <v>118835.5</v>
      </c>
    </row>
    <row r="15" spans="2:7" ht="12">
      <c r="B15" s="146" t="s">
        <v>217</v>
      </c>
      <c r="C15" s="146">
        <v>42427.6</v>
      </c>
      <c r="D15" s="146">
        <v>43455</v>
      </c>
      <c r="E15" s="146">
        <v>48429.4</v>
      </c>
      <c r="F15" s="146">
        <v>57209.5</v>
      </c>
      <c r="G15" s="146">
        <v>63212.5</v>
      </c>
    </row>
    <row r="16" spans="2:7" ht="12">
      <c r="B16" s="146" t="s">
        <v>223</v>
      </c>
      <c r="C16" s="146">
        <v>10868.5</v>
      </c>
      <c r="D16" s="146">
        <v>11569.8</v>
      </c>
      <c r="E16" s="146">
        <v>10939.3</v>
      </c>
      <c r="F16" s="146">
        <v>10930.9</v>
      </c>
      <c r="G16" s="146">
        <v>11900.7</v>
      </c>
    </row>
    <row r="17" spans="2:7" ht="12">
      <c r="B17" s="146" t="s">
        <v>224</v>
      </c>
      <c r="C17" s="146">
        <v>91035.6</v>
      </c>
      <c r="D17" s="146">
        <v>85706</v>
      </c>
      <c r="E17" s="146">
        <v>97484.1</v>
      </c>
      <c r="F17" s="146">
        <v>107029</v>
      </c>
      <c r="G17" s="146">
        <v>119851.3</v>
      </c>
    </row>
    <row r="18" spans="2:7" ht="12">
      <c r="B18" s="146" t="s">
        <v>220</v>
      </c>
      <c r="C18" s="146">
        <v>4675.8999999999996</v>
      </c>
      <c r="D18" s="146">
        <v>5255.6</v>
      </c>
      <c r="E18" s="146">
        <v>4718.6000000000004</v>
      </c>
      <c r="F18" s="146">
        <v>5785.4</v>
      </c>
      <c r="G18" s="146">
        <v>6582.4</v>
      </c>
    </row>
    <row r="19" spans="2:7" ht="12">
      <c r="B19" s="146" t="s">
        <v>225</v>
      </c>
      <c r="C19" s="146">
        <f>C14-C15+C16-C18</f>
        <v>53860.3</v>
      </c>
      <c r="D19" s="146">
        <f>D14-D15+D16-D18</f>
        <v>47558.2</v>
      </c>
      <c r="E19" s="146">
        <v>52142.6</v>
      </c>
      <c r="F19" s="146">
        <f>F14-F15+F16-F18</f>
        <v>53653.8</v>
      </c>
      <c r="G19" s="146">
        <v>60941.3</v>
      </c>
    </row>
    <row r="20" spans="2:7" ht="12">
      <c r="B20" s="146"/>
      <c r="C20" s="146"/>
      <c r="D20" s="146"/>
      <c r="E20" s="146"/>
      <c r="F20" s="146"/>
      <c r="G20" s="146"/>
    </row>
    <row r="21" spans="2:7" ht="12">
      <c r="B21" s="204" t="s">
        <v>226</v>
      </c>
      <c r="C21" s="145">
        <f>C22+C23+C24+C25+C26+C27</f>
        <v>91035.6</v>
      </c>
      <c r="D21" s="145">
        <f>D22+D23+D24+D25+D26+D27</f>
        <v>85706</v>
      </c>
      <c r="E21" s="145">
        <f>E22+E23+E24+E25+E26+E27</f>
        <v>97484.1</v>
      </c>
      <c r="F21" s="145">
        <f>F22+F23+F24+F25+F26+F27</f>
        <v>107029.1</v>
      </c>
      <c r="G21" s="145">
        <f>G22+G23+G24+G25+G26+G27</f>
        <v>119851.3</v>
      </c>
    </row>
    <row r="22" spans="2:7" ht="12">
      <c r="B22" s="146" t="s">
        <v>227</v>
      </c>
      <c r="C22" s="146">
        <f>29486.5+24</f>
        <v>29510.5</v>
      </c>
      <c r="D22" s="146">
        <v>32832.800000000003</v>
      </c>
      <c r="E22" s="146">
        <v>37882.800000000003</v>
      </c>
      <c r="F22" s="146">
        <v>41653.300000000003</v>
      </c>
      <c r="G22" s="146">
        <v>46838.8</v>
      </c>
    </row>
    <row r="23" spans="2:7" ht="12">
      <c r="B23" s="146" t="s">
        <v>228</v>
      </c>
      <c r="C23" s="146">
        <v>6755.8</v>
      </c>
      <c r="D23" s="146">
        <v>6251.7</v>
      </c>
      <c r="E23" s="146">
        <v>6198.2</v>
      </c>
      <c r="F23" s="146">
        <v>7170.3</v>
      </c>
      <c r="G23" s="146">
        <v>8442</v>
      </c>
    </row>
    <row r="24" spans="2:7" ht="12">
      <c r="B24" s="146" t="s">
        <v>229</v>
      </c>
      <c r="C24" s="146">
        <v>30336</v>
      </c>
      <c r="D24" s="146">
        <v>25976.400000000001</v>
      </c>
      <c r="E24" s="146">
        <v>26175.200000000001</v>
      </c>
      <c r="F24" s="146">
        <v>27086.2</v>
      </c>
      <c r="G24" s="146">
        <v>29721.8</v>
      </c>
    </row>
    <row r="25" spans="2:7" ht="12">
      <c r="B25" s="146" t="s">
        <v>230</v>
      </c>
      <c r="C25" s="146">
        <v>19471.7</v>
      </c>
      <c r="D25" s="146">
        <v>16975.3</v>
      </c>
      <c r="E25" s="146">
        <v>22761</v>
      </c>
      <c r="F25" s="146">
        <v>25946.5</v>
      </c>
      <c r="G25" s="146">
        <v>29412.2</v>
      </c>
    </row>
    <row r="26" spans="2:7" ht="12">
      <c r="B26" s="146" t="s">
        <v>231</v>
      </c>
      <c r="C26" s="146">
        <v>4961.6000000000004</v>
      </c>
      <c r="D26" s="146">
        <v>3669.8</v>
      </c>
      <c r="E26" s="146">
        <v>4466.8999999999996</v>
      </c>
      <c r="F26" s="146">
        <v>5172.8</v>
      </c>
      <c r="G26" s="146">
        <v>5436.5</v>
      </c>
    </row>
    <row r="27" spans="2:7" ht="12">
      <c r="B27" s="146" t="s">
        <v>232</v>
      </c>
      <c r="C27" s="147"/>
      <c r="D27" s="147"/>
      <c r="E27" s="147">
        <v>0</v>
      </c>
      <c r="F27" s="147"/>
      <c r="G27" s="147"/>
    </row>
    <row r="28" spans="2:7" ht="12">
      <c r="B28" s="146"/>
      <c r="C28" s="147"/>
      <c r="D28" s="147"/>
      <c r="E28" s="147"/>
      <c r="F28" s="147"/>
      <c r="G28" s="147"/>
    </row>
    <row r="29" spans="2:7" ht="12">
      <c r="B29" s="204" t="s">
        <v>233</v>
      </c>
      <c r="C29" s="145">
        <f>C30+C31+C32+C33+C34+C35</f>
        <v>53860.3</v>
      </c>
      <c r="D29" s="145">
        <f>D30+D31+D32+D33+D34+D35</f>
        <v>47558.3</v>
      </c>
      <c r="E29" s="145">
        <f>E30+E31+E32+E33+E34+E35</f>
        <v>52142.6</v>
      </c>
      <c r="F29" s="145">
        <f>F30+F31+F32+F33+F34+F35</f>
        <v>53653.8</v>
      </c>
      <c r="G29" s="145">
        <f>G30+G31+G32+G33+G34+G35</f>
        <v>60941.299999999996</v>
      </c>
    </row>
    <row r="30" spans="2:7" ht="12">
      <c r="B30" s="146" t="s">
        <v>227</v>
      </c>
      <c r="C30" s="146">
        <v>5812.5</v>
      </c>
      <c r="D30" s="146">
        <v>6135.5</v>
      </c>
      <c r="E30" s="146">
        <v>8104.7</v>
      </c>
      <c r="F30" s="146">
        <v>7866.3</v>
      </c>
      <c r="G30" s="146">
        <v>9744.2999999999993</v>
      </c>
    </row>
    <row r="31" spans="2:7" ht="12">
      <c r="B31" s="146" t="s">
        <v>228</v>
      </c>
      <c r="C31" s="146">
        <v>2135.6</v>
      </c>
      <c r="D31" s="146">
        <v>1939.8</v>
      </c>
      <c r="E31" s="146">
        <v>1569.5</v>
      </c>
      <c r="F31" s="146">
        <v>2279.1</v>
      </c>
      <c r="G31" s="146">
        <v>2616.1999999999998</v>
      </c>
    </row>
    <row r="32" spans="2:7" ht="12">
      <c r="B32" s="146" t="s">
        <v>229</v>
      </c>
      <c r="C32" s="146">
        <v>28193.5</v>
      </c>
      <c r="D32" s="146">
        <v>24105.5</v>
      </c>
      <c r="E32" s="146">
        <v>24200.9</v>
      </c>
      <c r="F32" s="146">
        <v>24873.9</v>
      </c>
      <c r="G32" s="146">
        <v>27179.5</v>
      </c>
    </row>
    <row r="33" spans="2:7" ht="12">
      <c r="B33" s="146" t="s">
        <v>230</v>
      </c>
      <c r="C33" s="146">
        <v>13228.4</v>
      </c>
      <c r="D33" s="146">
        <v>12023.6</v>
      </c>
      <c r="E33" s="146">
        <v>14116.4</v>
      </c>
      <c r="F33" s="146">
        <v>13828.7</v>
      </c>
      <c r="G33" s="146">
        <v>16275.6</v>
      </c>
    </row>
    <row r="34" spans="2:7" ht="12">
      <c r="B34" s="146" t="s">
        <v>231</v>
      </c>
      <c r="C34" s="146">
        <v>4490.3</v>
      </c>
      <c r="D34" s="146">
        <v>3353.9</v>
      </c>
      <c r="E34" s="146">
        <v>4151.1000000000004</v>
      </c>
      <c r="F34" s="146">
        <v>4805.8</v>
      </c>
      <c r="G34" s="146">
        <v>5125.7</v>
      </c>
    </row>
    <row r="35" spans="2:7" ht="12">
      <c r="B35" s="146" t="s">
        <v>232</v>
      </c>
      <c r="C35" s="147">
        <v>0</v>
      </c>
      <c r="D35" s="147">
        <v>0</v>
      </c>
      <c r="E35" s="147">
        <v>0</v>
      </c>
      <c r="F35" s="147"/>
      <c r="G35" s="147"/>
    </row>
    <row r="36" spans="2:7" ht="12">
      <c r="B36" s="146"/>
      <c r="C36" s="208"/>
      <c r="D36" s="208"/>
      <c r="E36" s="208"/>
      <c r="F36" s="208"/>
      <c r="G36" s="208"/>
    </row>
    <row r="37" spans="2:7" ht="12">
      <c r="B37" s="209" t="s">
        <v>234</v>
      </c>
      <c r="C37" s="210">
        <f>SUM(C38:C39)</f>
        <v>53860.3</v>
      </c>
      <c r="D37" s="210">
        <f>SUM(D38:D39)</f>
        <v>47558.3</v>
      </c>
      <c r="E37" s="210">
        <f>SUM(E38:E39)</f>
        <v>52142.6</v>
      </c>
      <c r="F37" s="210">
        <f>SUM(F38:F39)</f>
        <v>53653.8</v>
      </c>
      <c r="G37" s="210">
        <f>SUM(G38:G39)</f>
        <v>60941.3</v>
      </c>
    </row>
    <row r="38" spans="2:7" ht="12">
      <c r="B38" s="146" t="s">
        <v>235</v>
      </c>
      <c r="C38" s="146">
        <v>42922.400000000001</v>
      </c>
      <c r="D38" s="146">
        <v>38014.699999999997</v>
      </c>
      <c r="E38" s="146">
        <v>42683</v>
      </c>
      <c r="F38" s="146">
        <v>45226.400000000001</v>
      </c>
      <c r="G38" s="146">
        <v>50654.5</v>
      </c>
    </row>
    <row r="39" spans="2:7" ht="12">
      <c r="B39" s="146" t="s">
        <v>236</v>
      </c>
      <c r="C39" s="146">
        <v>10937.9</v>
      </c>
      <c r="D39" s="146">
        <v>9543.6</v>
      </c>
      <c r="E39" s="146">
        <v>9459.6</v>
      </c>
      <c r="F39" s="146">
        <v>8427.4</v>
      </c>
      <c r="G39" s="146">
        <v>10286.799999999999</v>
      </c>
    </row>
    <row r="40" spans="2:7" ht="12">
      <c r="B40" s="159"/>
      <c r="C40" s="159"/>
      <c r="D40" s="159"/>
      <c r="E40" s="159"/>
      <c r="F40" s="159"/>
      <c r="G40" s="159"/>
    </row>
    <row r="41" spans="2:7">
      <c r="C41" s="211"/>
      <c r="D41" s="211"/>
      <c r="E41" s="211"/>
      <c r="F41" s="211"/>
      <c r="G41" s="211"/>
    </row>
    <row r="42" spans="2:7" ht="12.75">
      <c r="B42" s="212" t="s">
        <v>142</v>
      </c>
      <c r="C42" s="12">
        <v>2019</v>
      </c>
      <c r="D42" s="12">
        <v>2020</v>
      </c>
      <c r="E42" s="12">
        <v>2021</v>
      </c>
      <c r="F42" s="12">
        <v>2022</v>
      </c>
      <c r="G42" s="12">
        <v>2023</v>
      </c>
    </row>
    <row r="43" spans="2:7">
      <c r="C43" s="2"/>
      <c r="D43" s="2"/>
      <c r="E43" s="2"/>
      <c r="F43" s="2"/>
      <c r="G43" s="2"/>
    </row>
    <row r="44" spans="2:7" ht="12">
      <c r="B44" s="204" t="s">
        <v>226</v>
      </c>
      <c r="C44" s="213">
        <f t="shared" ref="C44:F44" si="0">C45+C46+C47+C48+C49+C50</f>
        <v>100</v>
      </c>
      <c r="D44" s="213">
        <f t="shared" si="0"/>
        <v>100</v>
      </c>
      <c r="E44" s="213">
        <f t="shared" si="0"/>
        <v>100</v>
      </c>
      <c r="F44" s="213">
        <f t="shared" si="0"/>
        <v>100</v>
      </c>
      <c r="G44" s="213">
        <f t="shared" ref="G44" si="1">G45+G46+G47+G48+G49+G50</f>
        <v>100.00000000000001</v>
      </c>
    </row>
    <row r="45" spans="2:7" ht="12">
      <c r="B45" s="146" t="s">
        <v>227</v>
      </c>
      <c r="C45" s="202">
        <f t="shared" ref="C45:F45" si="2">ROUND(100*C22/C$21,2)</f>
        <v>32.42</v>
      </c>
      <c r="D45" s="202">
        <f t="shared" si="2"/>
        <v>38.31</v>
      </c>
      <c r="E45" s="202">
        <f t="shared" si="2"/>
        <v>38.86</v>
      </c>
      <c r="F45" s="214">
        <f t="shared" si="2"/>
        <v>38.92</v>
      </c>
      <c r="G45" s="214">
        <f t="shared" ref="G45" si="3">ROUND(100*G22/G$21,2)</f>
        <v>39.08</v>
      </c>
    </row>
    <row r="46" spans="2:7" ht="12">
      <c r="B46" s="146" t="s">
        <v>237</v>
      </c>
      <c r="C46" s="202">
        <f t="shared" ref="C46:F50" si="4">ROUND(100*C23/C$21,2)</f>
        <v>7.42</v>
      </c>
      <c r="D46" s="202">
        <f t="shared" si="4"/>
        <v>7.29</v>
      </c>
      <c r="E46" s="202">
        <f t="shared" si="4"/>
        <v>6.36</v>
      </c>
      <c r="F46" s="214">
        <f t="shared" si="4"/>
        <v>6.7</v>
      </c>
      <c r="G46" s="214">
        <f t="shared" ref="G46" si="5">ROUND(100*G23/G$21,2)</f>
        <v>7.04</v>
      </c>
    </row>
    <row r="47" spans="2:7" ht="12">
      <c r="B47" s="146" t="s">
        <v>229</v>
      </c>
      <c r="C47" s="202">
        <f t="shared" si="4"/>
        <v>33.32</v>
      </c>
      <c r="D47" s="202">
        <f t="shared" si="4"/>
        <v>30.31</v>
      </c>
      <c r="E47" s="202">
        <f t="shared" si="4"/>
        <v>26.85</v>
      </c>
      <c r="F47" s="214">
        <f t="shared" si="4"/>
        <v>25.31</v>
      </c>
      <c r="G47" s="214">
        <f t="shared" ref="G47" si="6">ROUND(100*G24/G$21,2)</f>
        <v>24.8</v>
      </c>
    </row>
    <row r="48" spans="2:7" ht="12">
      <c r="B48" s="146" t="s">
        <v>230</v>
      </c>
      <c r="C48" s="202">
        <f t="shared" si="4"/>
        <v>21.39</v>
      </c>
      <c r="D48" s="202">
        <f t="shared" si="4"/>
        <v>19.809999999999999</v>
      </c>
      <c r="E48" s="202">
        <f t="shared" si="4"/>
        <v>23.35</v>
      </c>
      <c r="F48" s="214">
        <f t="shared" si="4"/>
        <v>24.24</v>
      </c>
      <c r="G48" s="214">
        <f t="shared" ref="G48" si="7">ROUND(100*G25/G$21,2)</f>
        <v>24.54</v>
      </c>
    </row>
    <row r="49" spans="2:7" ht="12">
      <c r="B49" s="146" t="s">
        <v>231</v>
      </c>
      <c r="C49" s="202">
        <f t="shared" si="4"/>
        <v>5.45</v>
      </c>
      <c r="D49" s="202">
        <f t="shared" si="4"/>
        <v>4.28</v>
      </c>
      <c r="E49" s="202">
        <f t="shared" si="4"/>
        <v>4.58</v>
      </c>
      <c r="F49" s="214">
        <f t="shared" si="4"/>
        <v>4.83</v>
      </c>
      <c r="G49" s="214">
        <f t="shared" ref="G49" si="8">ROUND(100*G26/G$21,2)</f>
        <v>4.54</v>
      </c>
    </row>
    <row r="50" spans="2:7" ht="12">
      <c r="B50" s="146" t="s">
        <v>232</v>
      </c>
      <c r="C50" s="202">
        <f t="shared" si="4"/>
        <v>0</v>
      </c>
      <c r="D50" s="202">
        <f t="shared" si="4"/>
        <v>0</v>
      </c>
      <c r="E50" s="202">
        <f t="shared" si="4"/>
        <v>0</v>
      </c>
      <c r="F50" s="214">
        <f t="shared" si="4"/>
        <v>0</v>
      </c>
      <c r="G50" s="214">
        <f t="shared" ref="G50" si="9">ROUND(100*G27/G$21,2)</f>
        <v>0</v>
      </c>
    </row>
    <row r="51" spans="2:7" ht="12">
      <c r="B51" s="146"/>
      <c r="C51" s="147"/>
      <c r="D51" s="147"/>
      <c r="E51" s="147"/>
      <c r="F51" s="147"/>
      <c r="G51" s="147"/>
    </row>
    <row r="52" spans="2:7" ht="12">
      <c r="B52" s="204" t="s">
        <v>233</v>
      </c>
      <c r="C52" s="213">
        <f t="shared" ref="C52:F52" si="10">C53+C54+C55+C56+C57+C58</f>
        <v>100.01</v>
      </c>
      <c r="D52" s="213">
        <f t="shared" si="10"/>
        <v>100</v>
      </c>
      <c r="E52" s="213">
        <f t="shared" si="10"/>
        <v>99.99</v>
      </c>
      <c r="F52" s="213">
        <f t="shared" si="10"/>
        <v>100</v>
      </c>
      <c r="G52" s="213">
        <f t="shared" ref="G52" si="11">G53+G54+G55+G56+G57+G58</f>
        <v>100</v>
      </c>
    </row>
    <row r="53" spans="2:7" ht="12">
      <c r="B53" s="146" t="s">
        <v>227</v>
      </c>
      <c r="C53" s="202">
        <f t="shared" ref="C53:F53" si="12">ROUND(100*C30/C$29,2)</f>
        <v>10.79</v>
      </c>
      <c r="D53" s="202">
        <f t="shared" si="12"/>
        <v>12.9</v>
      </c>
      <c r="E53" s="202">
        <f t="shared" si="12"/>
        <v>15.54</v>
      </c>
      <c r="F53" s="214">
        <f t="shared" si="12"/>
        <v>14.66</v>
      </c>
      <c r="G53" s="214">
        <f t="shared" ref="G53" si="13">ROUND(100*G30/G$29,2)</f>
        <v>15.99</v>
      </c>
    </row>
    <row r="54" spans="2:7" ht="12">
      <c r="B54" s="146" t="s">
        <v>237</v>
      </c>
      <c r="C54" s="202">
        <f t="shared" ref="C54:F58" si="14">ROUND(100*C31/C$29,2)</f>
        <v>3.97</v>
      </c>
      <c r="D54" s="202">
        <f t="shared" si="14"/>
        <v>4.08</v>
      </c>
      <c r="E54" s="202">
        <f t="shared" si="14"/>
        <v>3.01</v>
      </c>
      <c r="F54" s="214">
        <f t="shared" si="14"/>
        <v>4.25</v>
      </c>
      <c r="G54" s="214">
        <f t="shared" ref="G54" si="15">ROUND(100*G31/G$29,2)</f>
        <v>4.29</v>
      </c>
    </row>
    <row r="55" spans="2:7" ht="12">
      <c r="B55" s="146" t="s">
        <v>229</v>
      </c>
      <c r="C55" s="202">
        <f t="shared" si="14"/>
        <v>52.35</v>
      </c>
      <c r="D55" s="202">
        <f t="shared" si="14"/>
        <v>50.69</v>
      </c>
      <c r="E55" s="202">
        <f t="shared" si="14"/>
        <v>46.41</v>
      </c>
      <c r="F55" s="214">
        <f t="shared" si="14"/>
        <v>46.36</v>
      </c>
      <c r="G55" s="214">
        <f t="shared" ref="G55" si="16">ROUND(100*G32/G$29,2)</f>
        <v>44.6</v>
      </c>
    </row>
    <row r="56" spans="2:7" ht="12">
      <c r="B56" s="146" t="s">
        <v>230</v>
      </c>
      <c r="C56" s="202">
        <f t="shared" si="14"/>
        <v>24.56</v>
      </c>
      <c r="D56" s="202">
        <f t="shared" si="14"/>
        <v>25.28</v>
      </c>
      <c r="E56" s="202">
        <f t="shared" si="14"/>
        <v>27.07</v>
      </c>
      <c r="F56" s="214">
        <f t="shared" si="14"/>
        <v>25.77</v>
      </c>
      <c r="G56" s="214">
        <f t="shared" ref="G56" si="17">ROUND(100*G33/G$29,2)</f>
        <v>26.71</v>
      </c>
    </row>
    <row r="57" spans="2:7" ht="12">
      <c r="B57" s="146" t="s">
        <v>231</v>
      </c>
      <c r="C57" s="202">
        <f t="shared" si="14"/>
        <v>8.34</v>
      </c>
      <c r="D57" s="202">
        <f t="shared" si="14"/>
        <v>7.05</v>
      </c>
      <c r="E57" s="202">
        <f t="shared" si="14"/>
        <v>7.96</v>
      </c>
      <c r="F57" s="214">
        <f t="shared" si="14"/>
        <v>8.9600000000000009</v>
      </c>
      <c r="G57" s="214">
        <f t="shared" ref="G57" si="18">ROUND(100*G34/G$29,2)</f>
        <v>8.41</v>
      </c>
    </row>
    <row r="58" spans="2:7" ht="12">
      <c r="B58" s="146" t="s">
        <v>232</v>
      </c>
      <c r="C58" s="202">
        <f t="shared" si="14"/>
        <v>0</v>
      </c>
      <c r="D58" s="202">
        <f t="shared" si="14"/>
        <v>0</v>
      </c>
      <c r="E58" s="202">
        <f t="shared" si="14"/>
        <v>0</v>
      </c>
      <c r="F58" s="214">
        <f t="shared" si="14"/>
        <v>0</v>
      </c>
      <c r="G58" s="214">
        <f t="shared" ref="G58" si="19">ROUND(100*G35/G$29,2)</f>
        <v>0</v>
      </c>
    </row>
    <row r="59" spans="2:7" ht="12">
      <c r="B59" s="146"/>
      <c r="C59" s="208"/>
      <c r="D59" s="208"/>
      <c r="E59" s="208"/>
      <c r="F59" s="208"/>
      <c r="G59" s="208"/>
    </row>
    <row r="60" spans="2:7" ht="12">
      <c r="B60" s="209" t="s">
        <v>234</v>
      </c>
      <c r="C60" s="215">
        <f t="shared" ref="C60:F60" si="20">SUM(C61:C62)</f>
        <v>100</v>
      </c>
      <c r="D60" s="215">
        <f t="shared" si="20"/>
        <v>100</v>
      </c>
      <c r="E60" s="215">
        <f t="shared" si="20"/>
        <v>100</v>
      </c>
      <c r="F60" s="215">
        <f t="shared" si="20"/>
        <v>100</v>
      </c>
      <c r="G60" s="215">
        <f t="shared" ref="G60" si="21">SUM(G61:G62)</f>
        <v>100</v>
      </c>
    </row>
    <row r="61" spans="2:7" ht="12">
      <c r="B61" s="146" t="s">
        <v>235</v>
      </c>
      <c r="C61" s="202">
        <f t="shared" ref="C61:F61" si="22">ROUND(100*C38/C$37,2)</f>
        <v>79.69</v>
      </c>
      <c r="D61" s="202">
        <f t="shared" si="22"/>
        <v>79.930000000000007</v>
      </c>
      <c r="E61" s="202">
        <f t="shared" si="22"/>
        <v>81.86</v>
      </c>
      <c r="F61" s="214">
        <f t="shared" si="22"/>
        <v>84.29</v>
      </c>
      <c r="G61" s="214">
        <f t="shared" ref="G61" si="23">ROUND(100*G38/G$37,2)</f>
        <v>83.12</v>
      </c>
    </row>
    <row r="62" spans="2:7" ht="12">
      <c r="B62" s="146" t="s">
        <v>236</v>
      </c>
      <c r="C62" s="202">
        <f t="shared" ref="C62:F62" si="24">ROUND(100*C39/C$37,2)</f>
        <v>20.309999999999999</v>
      </c>
      <c r="D62" s="202">
        <f t="shared" si="24"/>
        <v>20.07</v>
      </c>
      <c r="E62" s="202">
        <f t="shared" si="24"/>
        <v>18.14</v>
      </c>
      <c r="F62" s="214">
        <f t="shared" si="24"/>
        <v>15.71</v>
      </c>
      <c r="G62" s="214">
        <f t="shared" ref="G62" si="25">ROUND(100*G39/G$37,2)</f>
        <v>16.88</v>
      </c>
    </row>
    <row r="63" spans="2:7">
      <c r="C63" s="2"/>
      <c r="D63" s="2"/>
      <c r="E63" s="2"/>
      <c r="F63" s="2"/>
      <c r="G63" s="2"/>
    </row>
    <row r="64" spans="2:7">
      <c r="C64" s="2"/>
      <c r="D64" s="2"/>
      <c r="E64" s="2"/>
      <c r="F64" s="2"/>
      <c r="G64" s="2"/>
    </row>
    <row r="65" spans="2:7" s="1" customFormat="1" ht="30" customHeight="1">
      <c r="B65" s="160" t="s">
        <v>238</v>
      </c>
      <c r="C65" s="3"/>
      <c r="D65" s="3"/>
      <c r="E65" s="3"/>
      <c r="F65" s="203"/>
      <c r="G65" s="203"/>
    </row>
    <row r="67" spans="2:7" ht="12.75">
      <c r="B67" s="11" t="s">
        <v>179</v>
      </c>
      <c r="C67" s="12">
        <v>2019</v>
      </c>
      <c r="D67" s="12">
        <v>2020</v>
      </c>
      <c r="E67" s="12">
        <v>2021</v>
      </c>
      <c r="F67" s="12">
        <v>2022</v>
      </c>
      <c r="G67" s="12">
        <v>2023</v>
      </c>
    </row>
    <row r="68" spans="2:7">
      <c r="C68" s="2"/>
      <c r="D68" s="2"/>
      <c r="E68" s="2"/>
      <c r="F68" s="2"/>
      <c r="G68" s="2"/>
    </row>
    <row r="69" spans="2:7" ht="12">
      <c r="B69" s="225" t="s">
        <v>215</v>
      </c>
      <c r="C69" s="226"/>
      <c r="D69" s="226"/>
      <c r="E69" s="226"/>
      <c r="F69" s="226"/>
      <c r="G69" s="226"/>
    </row>
    <row r="70" spans="2:7" ht="12">
      <c r="B70" s="146" t="s">
        <v>216</v>
      </c>
      <c r="C70" s="147">
        <v>0</v>
      </c>
      <c r="D70" s="147">
        <v>0</v>
      </c>
      <c r="E70" s="147">
        <v>0</v>
      </c>
      <c r="F70" s="147"/>
      <c r="G70" s="147"/>
    </row>
    <row r="71" spans="2:7" ht="12">
      <c r="B71" s="146" t="s">
        <v>217</v>
      </c>
      <c r="C71" s="147">
        <v>0</v>
      </c>
      <c r="D71" s="147">
        <v>0</v>
      </c>
      <c r="E71" s="147">
        <v>0</v>
      </c>
      <c r="F71" s="147"/>
      <c r="G71" s="147"/>
    </row>
    <row r="72" spans="2:7" ht="12">
      <c r="B72" s="146" t="s">
        <v>218</v>
      </c>
      <c r="C72" s="146">
        <v>2029314.4</v>
      </c>
      <c r="D72" s="146">
        <v>1832098.3</v>
      </c>
      <c r="E72" s="146">
        <v>2702751</v>
      </c>
      <c r="F72" s="146">
        <v>3022232</v>
      </c>
      <c r="G72" s="146">
        <v>4572373.5</v>
      </c>
    </row>
    <row r="73" spans="2:7" ht="12">
      <c r="B73" s="146" t="s">
        <v>219</v>
      </c>
      <c r="C73" s="146">
        <v>6583.8</v>
      </c>
      <c r="D73" s="146">
        <v>19548</v>
      </c>
      <c r="E73" s="146">
        <v>10082.700000000001</v>
      </c>
      <c r="F73" s="146">
        <v>901798.8</v>
      </c>
      <c r="G73" s="146">
        <v>3143147.1</v>
      </c>
    </row>
    <row r="74" spans="2:7" ht="12">
      <c r="B74" s="146" t="s">
        <v>239</v>
      </c>
      <c r="C74" s="146">
        <v>750959</v>
      </c>
      <c r="D74" s="146">
        <v>528546.1</v>
      </c>
      <c r="E74" s="146">
        <v>1068566.3</v>
      </c>
      <c r="F74" s="146">
        <v>1329590.6000000001</v>
      </c>
      <c r="G74" s="146">
        <v>617211.4</v>
      </c>
    </row>
    <row r="75" spans="2:7" ht="12">
      <c r="B75" s="146" t="s">
        <v>221</v>
      </c>
      <c r="C75" s="146">
        <v>1278355.3999999999</v>
      </c>
      <c r="D75" s="146">
        <f>D72-D74</f>
        <v>1303552.2</v>
      </c>
      <c r="E75" s="146">
        <f>E72-E74</f>
        <v>1634184.7</v>
      </c>
      <c r="F75" s="146">
        <f>F72-F74</f>
        <v>1692641.4</v>
      </c>
      <c r="G75" s="146">
        <f>G72-G74</f>
        <v>3955162.1</v>
      </c>
    </row>
    <row r="76" spans="2:7" ht="12">
      <c r="B76" s="146"/>
      <c r="C76" s="146"/>
      <c r="D76" s="146"/>
      <c r="E76" s="146"/>
      <c r="F76" s="146"/>
      <c r="G76" s="146"/>
    </row>
    <row r="77" spans="2:7" ht="12">
      <c r="B77" s="225" t="s">
        <v>222</v>
      </c>
      <c r="C77" s="208"/>
      <c r="D77" s="208"/>
      <c r="E77" s="208"/>
      <c r="F77" s="208"/>
      <c r="G77" s="208"/>
    </row>
    <row r="78" spans="2:7" ht="12">
      <c r="B78" s="146" t="s">
        <v>216</v>
      </c>
      <c r="C78" s="166">
        <v>0</v>
      </c>
      <c r="D78" s="166">
        <v>0</v>
      </c>
      <c r="E78" s="166">
        <v>0</v>
      </c>
      <c r="F78" s="166">
        <v>0</v>
      </c>
      <c r="G78" s="166">
        <v>0</v>
      </c>
    </row>
    <row r="79" spans="2:7" ht="12">
      <c r="B79" s="146" t="s">
        <v>217</v>
      </c>
      <c r="C79" s="166">
        <v>0</v>
      </c>
      <c r="D79" s="166">
        <v>0</v>
      </c>
      <c r="E79" s="166">
        <v>0</v>
      </c>
      <c r="F79" s="166">
        <v>0</v>
      </c>
      <c r="G79" s="166">
        <v>0</v>
      </c>
    </row>
    <row r="80" spans="2:7" ht="12">
      <c r="B80" s="146" t="s">
        <v>223</v>
      </c>
      <c r="C80" s="146">
        <v>4338.5</v>
      </c>
      <c r="D80" s="146">
        <v>4473.7</v>
      </c>
      <c r="E80" s="146">
        <v>4195.1000000000004</v>
      </c>
      <c r="F80" s="146">
        <v>4708.7</v>
      </c>
      <c r="G80" s="146">
        <v>6193.5</v>
      </c>
    </row>
    <row r="81" spans="2:7" ht="12">
      <c r="B81" s="146" t="s">
        <v>224</v>
      </c>
      <c r="C81" s="146">
        <v>11.3</v>
      </c>
      <c r="D81" s="146">
        <v>40.6</v>
      </c>
      <c r="E81" s="146">
        <v>11.7</v>
      </c>
      <c r="F81" s="146">
        <v>939.6</v>
      </c>
      <c r="G81" s="146">
        <v>2309.5</v>
      </c>
    </row>
    <row r="82" spans="2:7" ht="12">
      <c r="B82" s="146" t="s">
        <v>239</v>
      </c>
      <c r="C82" s="146">
        <v>1064.2</v>
      </c>
      <c r="D82" s="146">
        <v>1276.7</v>
      </c>
      <c r="E82" s="146">
        <v>1357.3</v>
      </c>
      <c r="F82" s="146">
        <v>1721.5</v>
      </c>
      <c r="G82" s="146">
        <v>1428.4</v>
      </c>
    </row>
    <row r="83" spans="2:7" ht="12">
      <c r="B83" s="146" t="s">
        <v>225</v>
      </c>
      <c r="C83" s="146">
        <v>3274.3</v>
      </c>
      <c r="D83" s="146">
        <f>D80-D82</f>
        <v>3197</v>
      </c>
      <c r="E83" s="146">
        <f>E80-E82</f>
        <v>2837.8</v>
      </c>
      <c r="F83" s="146">
        <f>F80-F82</f>
        <v>2987.2</v>
      </c>
      <c r="G83" s="146">
        <f>G80-G82</f>
        <v>4765.1000000000004</v>
      </c>
    </row>
    <row r="84" spans="2:7" ht="12">
      <c r="B84" s="146"/>
      <c r="C84" s="146"/>
      <c r="D84" s="146"/>
      <c r="E84" s="146"/>
      <c r="F84" s="146"/>
      <c r="G84" s="146"/>
    </row>
    <row r="85" spans="2:7" ht="12">
      <c r="B85" s="225" t="s">
        <v>226</v>
      </c>
      <c r="C85" s="210">
        <f>C86+C87+C88+C89+C90+C91</f>
        <v>11.2</v>
      </c>
      <c r="D85" s="210">
        <f>D86+D87+D88+D89+D90+D91</f>
        <v>40.6</v>
      </c>
      <c r="E85" s="210">
        <f>E86+E87+E88+E89+E90+E91</f>
        <v>11.74</v>
      </c>
      <c r="F85" s="210">
        <f>F86+F87+F88+F89+F90+F91</f>
        <v>939.6</v>
      </c>
      <c r="G85" s="210">
        <f>G86+G87+G88+G89+G90+G91</f>
        <v>2309.5</v>
      </c>
    </row>
    <row r="86" spans="2:7" ht="12">
      <c r="B86" s="146" t="s">
        <v>227</v>
      </c>
      <c r="C86" s="146">
        <v>6.6</v>
      </c>
      <c r="D86" s="146">
        <v>20.8</v>
      </c>
      <c r="E86" s="146">
        <v>1.37</v>
      </c>
      <c r="F86" s="146">
        <v>466.6</v>
      </c>
      <c r="G86" s="146">
        <v>244.9</v>
      </c>
    </row>
    <row r="87" spans="2:7" ht="12">
      <c r="B87" s="146" t="s">
        <v>237</v>
      </c>
      <c r="C87" s="146">
        <v>0.3</v>
      </c>
      <c r="D87" s="146">
        <v>2.2000000000000002</v>
      </c>
      <c r="E87" s="146">
        <v>3.51</v>
      </c>
      <c r="F87" s="146">
        <v>4.7</v>
      </c>
      <c r="G87" s="146">
        <v>95.9</v>
      </c>
    </row>
    <row r="88" spans="2:7" ht="12">
      <c r="B88" s="146" t="s">
        <v>229</v>
      </c>
      <c r="C88" s="146">
        <v>1.6</v>
      </c>
      <c r="D88" s="146">
        <v>8.4</v>
      </c>
      <c r="E88" s="146">
        <v>5.56</v>
      </c>
      <c r="F88" s="146">
        <v>209.3</v>
      </c>
      <c r="G88" s="146">
        <v>32.9</v>
      </c>
    </row>
    <row r="89" spans="2:7" ht="12">
      <c r="B89" s="146" t="s">
        <v>230</v>
      </c>
      <c r="C89" s="146">
        <v>2.7</v>
      </c>
      <c r="D89" s="146">
        <v>9</v>
      </c>
      <c r="E89" s="146">
        <v>1.6</v>
      </c>
      <c r="F89" s="146">
        <v>290</v>
      </c>
      <c r="G89" s="146">
        <v>1884.7</v>
      </c>
    </row>
    <row r="90" spans="2:7" ht="12">
      <c r="B90" s="146" t="s">
        <v>231</v>
      </c>
      <c r="C90" s="146">
        <v>0</v>
      </c>
      <c r="D90" s="146">
        <v>0</v>
      </c>
      <c r="E90" s="146">
        <v>0</v>
      </c>
      <c r="F90" s="146">
        <v>0</v>
      </c>
      <c r="G90" s="146">
        <v>0</v>
      </c>
    </row>
    <row r="91" spans="2:7" ht="12">
      <c r="B91" s="146" t="s">
        <v>232</v>
      </c>
      <c r="C91" s="146">
        <v>0</v>
      </c>
      <c r="D91" s="146">
        <v>0.2</v>
      </c>
      <c r="E91" s="146">
        <v>-0.3</v>
      </c>
      <c r="F91" s="146">
        <v>-31</v>
      </c>
      <c r="G91" s="146">
        <v>51.1</v>
      </c>
    </row>
    <row r="92" spans="2:7" ht="12">
      <c r="B92" s="146"/>
      <c r="C92" s="146"/>
      <c r="D92" s="146"/>
      <c r="E92" s="146"/>
      <c r="F92" s="146"/>
      <c r="G92" s="146"/>
    </row>
    <row r="93" spans="2:7" ht="12">
      <c r="B93" s="225" t="s">
        <v>233</v>
      </c>
      <c r="C93" s="210">
        <f>C94+C95+C96+C97+C98+C99</f>
        <v>3274.3</v>
      </c>
      <c r="D93" s="210">
        <f>D94+D95+D96+D97+D98+D99</f>
        <v>3197</v>
      </c>
      <c r="E93" s="210">
        <f>E94+E95+E96+E97+E98+E99</f>
        <v>2837.8</v>
      </c>
      <c r="F93" s="210">
        <f>F94+F95+F96+F97+F98+F99</f>
        <v>2987.2</v>
      </c>
      <c r="G93" s="210">
        <f>G94+G95+G96+G97+G98+G99</f>
        <v>4765.1000000000004</v>
      </c>
    </row>
    <row r="94" spans="2:7" ht="12">
      <c r="B94" s="146" t="s">
        <v>227</v>
      </c>
      <c r="C94" s="146">
        <v>1396.5</v>
      </c>
      <c r="D94" s="146">
        <v>1212.5999999999999</v>
      </c>
      <c r="E94" s="146">
        <v>1050.8</v>
      </c>
      <c r="F94" s="146">
        <v>711.3</v>
      </c>
      <c r="G94" s="146">
        <v>638.70000000000005</v>
      </c>
    </row>
    <row r="95" spans="2:7" ht="12">
      <c r="B95" s="146" t="s">
        <v>237</v>
      </c>
      <c r="C95" s="146">
        <v>38.200000000000003</v>
      </c>
      <c r="D95" s="146">
        <v>34.4</v>
      </c>
      <c r="E95" s="146">
        <v>51.2</v>
      </c>
      <c r="F95" s="146">
        <v>65.3</v>
      </c>
      <c r="G95" s="146">
        <v>113.6</v>
      </c>
    </row>
    <row r="96" spans="2:7" ht="12">
      <c r="B96" s="146" t="s">
        <v>229</v>
      </c>
      <c r="C96" s="146">
        <v>356.7</v>
      </c>
      <c r="D96" s="146">
        <v>482.7</v>
      </c>
      <c r="E96" s="146">
        <v>328.1</v>
      </c>
      <c r="F96" s="146">
        <v>265.7</v>
      </c>
      <c r="G96" s="146">
        <v>105.1</v>
      </c>
    </row>
    <row r="97" spans="1:7" ht="12">
      <c r="B97" s="146" t="s">
        <v>230</v>
      </c>
      <c r="C97" s="146">
        <v>435</v>
      </c>
      <c r="D97" s="146">
        <v>290</v>
      </c>
      <c r="E97" s="146">
        <v>277.39999999999998</v>
      </c>
      <c r="F97" s="146">
        <v>458.4</v>
      </c>
      <c r="G97" s="146">
        <v>2065.1</v>
      </c>
    </row>
    <row r="98" spans="1:7" ht="12">
      <c r="B98" s="146" t="s">
        <v>231</v>
      </c>
      <c r="C98" s="146">
        <v>54.6</v>
      </c>
      <c r="D98" s="146">
        <v>16.399999999999999</v>
      </c>
      <c r="E98" s="146">
        <v>20.7</v>
      </c>
      <c r="F98" s="146">
        <v>18.2</v>
      </c>
      <c r="G98" s="146">
        <v>14.8</v>
      </c>
    </row>
    <row r="99" spans="1:7" ht="12">
      <c r="B99" s="146" t="s">
        <v>232</v>
      </c>
      <c r="C99" s="146">
        <v>993.3</v>
      </c>
      <c r="D99" s="146">
        <v>1160.9000000000001</v>
      </c>
      <c r="E99" s="146">
        <v>1109.5999999999999</v>
      </c>
      <c r="F99" s="146">
        <v>1468.3</v>
      </c>
      <c r="G99" s="146">
        <v>1827.8</v>
      </c>
    </row>
    <row r="100" spans="1:7" ht="12">
      <c r="B100" s="146"/>
      <c r="C100" s="208"/>
      <c r="D100" s="208"/>
      <c r="E100" s="208"/>
      <c r="F100" s="208"/>
      <c r="G100" s="208"/>
    </row>
    <row r="101" spans="1:7" ht="12">
      <c r="B101" s="209" t="s">
        <v>234</v>
      </c>
      <c r="C101" s="210">
        <f>SUM(C102:C103)</f>
        <v>3274.3</v>
      </c>
      <c r="D101" s="210">
        <f>SUM(D102:D103)</f>
        <v>3197</v>
      </c>
      <c r="E101" s="210">
        <f>SUM(E102:E103)</f>
        <v>2837.8</v>
      </c>
      <c r="F101" s="210">
        <f>SUM(F102:F103)</f>
        <v>2987.2</v>
      </c>
      <c r="G101" s="210">
        <f>SUM(G102:G103)</f>
        <v>4765.1000000000004</v>
      </c>
    </row>
    <row r="102" spans="1:7" ht="12">
      <c r="B102" s="146" t="s">
        <v>235</v>
      </c>
      <c r="C102" s="146">
        <v>3274.3</v>
      </c>
      <c r="D102" s="146">
        <f>D93</f>
        <v>3197</v>
      </c>
      <c r="E102" s="146">
        <f>E93</f>
        <v>2837.8</v>
      </c>
      <c r="F102" s="146">
        <f>F93</f>
        <v>2987.2</v>
      </c>
      <c r="G102" s="146">
        <v>4765.1000000000004</v>
      </c>
    </row>
    <row r="103" spans="1:7" ht="12">
      <c r="B103" s="146" t="s">
        <v>236</v>
      </c>
      <c r="C103" s="166"/>
      <c r="D103" s="166"/>
      <c r="E103" s="166">
        <v>0</v>
      </c>
      <c r="F103" s="227"/>
      <c r="G103" s="166"/>
    </row>
    <row r="104" spans="1:7" ht="12">
      <c r="B104" s="159"/>
      <c r="C104" s="228"/>
      <c r="D104" s="228"/>
      <c r="E104" s="228"/>
      <c r="F104" s="228"/>
      <c r="G104" s="228"/>
    </row>
    <row r="105" spans="1:7" ht="12">
      <c r="B105" s="216" t="s">
        <v>240</v>
      </c>
      <c r="C105" s="229"/>
      <c r="D105" s="229"/>
      <c r="E105" s="229"/>
      <c r="F105" s="229"/>
      <c r="G105" s="229"/>
    </row>
    <row r="106" spans="1:7" ht="12">
      <c r="B106" s="94" t="s">
        <v>241</v>
      </c>
    </row>
    <row r="107" spans="1:7" ht="14.25">
      <c r="B107" s="245" t="s">
        <v>145</v>
      </c>
      <c r="G107" s="477" t="s">
        <v>242</v>
      </c>
    </row>
    <row r="108" spans="1:7" ht="15.75">
      <c r="A108" s="230"/>
      <c r="B108" s="230"/>
      <c r="C108" s="230"/>
      <c r="D108" s="230"/>
      <c r="E108" s="230"/>
      <c r="F108" s="230"/>
      <c r="G108" s="230"/>
    </row>
    <row r="109" spans="1:7" ht="12.75">
      <c r="B109" s="231"/>
    </row>
    <row r="110" spans="1:7" ht="12.75">
      <c r="C110" s="161"/>
      <c r="D110" s="616"/>
      <c r="E110" s="616"/>
      <c r="F110" s="2"/>
      <c r="G110" s="2"/>
    </row>
    <row r="111" spans="1:7">
      <c r="F111" s="161"/>
      <c r="G111" s="161"/>
    </row>
    <row r="113" spans="2:7">
      <c r="C113" s="232"/>
      <c r="E113" s="232"/>
      <c r="F113" s="161"/>
      <c r="G113" s="161"/>
    </row>
    <row r="114" spans="2:7">
      <c r="F114" s="233"/>
      <c r="G114" s="233"/>
    </row>
    <row r="115" spans="2:7" ht="12.75">
      <c r="D115" s="7"/>
    </row>
    <row r="121" spans="2:7" ht="15.75">
      <c r="B121" s="234"/>
      <c r="C121" s="617"/>
      <c r="D121" s="617"/>
      <c r="E121" s="617"/>
      <c r="F121" s="2"/>
      <c r="G121" s="2"/>
    </row>
  </sheetData>
  <mergeCells count="2">
    <mergeCell ref="D110:E110"/>
    <mergeCell ref="C121:E121"/>
  </mergeCells>
  <printOptions horizontalCentere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b99658-78a3-444a-a964-0deea8345e16">
      <Terms xmlns="http://schemas.microsoft.com/office/infopath/2007/PartnerControls"/>
    </lcf76f155ced4ddcb4097134ff3c332f>
    <TaxCatchAll xmlns="8b8451c1-b655-4b05-9aae-566a26621e0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45BB6F91D5CC499249A4E1BA4DF838" ma:contentTypeVersion="18" ma:contentTypeDescription="Create a new document." ma:contentTypeScope="" ma:versionID="0988e5322a2167c67d0b279380f65b80">
  <xsd:schema xmlns:xsd="http://www.w3.org/2001/XMLSchema" xmlns:xs="http://www.w3.org/2001/XMLSchema" xmlns:p="http://schemas.microsoft.com/office/2006/metadata/properties" xmlns:ns2="c8b99658-78a3-444a-a964-0deea8345e16" xmlns:ns3="8b8451c1-b655-4b05-9aae-566a26621e0d" targetNamespace="http://schemas.microsoft.com/office/2006/metadata/properties" ma:root="true" ma:fieldsID="75339c174cd094a6f3e8edfdbbdae254" ns2:_="" ns3:_="">
    <xsd:import namespace="c8b99658-78a3-444a-a964-0deea8345e16"/>
    <xsd:import namespace="8b8451c1-b655-4b05-9aae-566a26621e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b99658-78a3-444a-a964-0deea8345e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c7b5a5c-ce00-47d5-b44b-c66ac74b348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451c1-b655-4b05-9aae-566a26621e0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43a4ee0-48d0-4f9d-bf4e-53417563b94b}" ma:internalName="TaxCatchAll" ma:showField="CatchAllData" ma:web="8b8451c1-b655-4b05-9aae-566a26621e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56D28A-95FF-4746-982E-9BFCDFD2BDE8}">
  <ds:schemaRefs>
    <ds:schemaRef ds:uri="http://schemas.microsoft.com/office/2006/metadata/properties"/>
    <ds:schemaRef ds:uri="http://schemas.microsoft.com/office/infopath/2007/PartnerControls"/>
    <ds:schemaRef ds:uri="c8b99658-78a3-444a-a964-0deea8345e16"/>
    <ds:schemaRef ds:uri="8b8451c1-b655-4b05-9aae-566a26621e0d"/>
  </ds:schemaRefs>
</ds:datastoreItem>
</file>

<file path=customXml/itemProps2.xml><?xml version="1.0" encoding="utf-8"?>
<ds:datastoreItem xmlns:ds="http://schemas.openxmlformats.org/officeDocument/2006/customXml" ds:itemID="{6E7FA17D-D9E8-41CA-A22E-2447632EB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b99658-78a3-444a-a964-0deea8345e16"/>
    <ds:schemaRef ds:uri="8b8451c1-b655-4b05-9aae-566a26621e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60F607-9F60-494C-9B18-A2ACF12F3E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Cover</vt:lpstr>
      <vt:lpstr>Contents</vt:lpstr>
      <vt:lpstr>Economic Indicator </vt:lpstr>
      <vt:lpstr>Ins. Market Structure</vt:lpstr>
      <vt:lpstr>Life 1</vt:lpstr>
      <vt:lpstr>Life 2</vt:lpstr>
      <vt:lpstr>Life 3</vt:lpstr>
      <vt:lpstr>Life 4</vt:lpstr>
      <vt:lpstr>Non-Life 1</vt:lpstr>
      <vt:lpstr>Non-Life 2</vt:lpstr>
      <vt:lpstr>NonLife &amp; PR 1</vt:lpstr>
      <vt:lpstr>NonLife &amp; PR 2</vt:lpstr>
      <vt:lpstr>Micro &amp; Migrant</vt:lpstr>
      <vt:lpstr>GSIS_MBA</vt:lpstr>
      <vt:lpstr>PN_HMO </vt:lpstr>
      <vt:lpstr>DoT</vt:lpstr>
      <vt:lpstr>Cover!Print_Area</vt:lpstr>
      <vt:lpstr>DoT!Print_Area</vt:lpstr>
      <vt:lpstr>'Economic Indicator '!Print_Area</vt:lpstr>
      <vt:lpstr>GSIS_MBA!Print_Area</vt:lpstr>
      <vt:lpstr>'Ins. Market Structure'!Print_Area</vt:lpstr>
      <vt:lpstr>'Life 2'!Print_Area</vt:lpstr>
      <vt:lpstr>'Life 3'!Print_Area</vt:lpstr>
      <vt:lpstr>'Life 4'!Print_Area</vt:lpstr>
      <vt:lpstr>'Micro &amp; Migrant'!Print_Area</vt:lpstr>
      <vt:lpstr>'NonLife &amp; PR 1'!Print_Area</vt:lpstr>
      <vt:lpstr>'NonLife &amp; PR 2'!Print_Area</vt:lpstr>
      <vt:lpstr>'Non-Life 1'!Print_Area</vt:lpstr>
      <vt:lpstr>'Non-Life 2'!Print_Area</vt:lpstr>
      <vt:lpstr>'PN_HMO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LABRADOR</dc:creator>
  <cp:keywords/>
  <dc:description/>
  <cp:lastModifiedBy>Jul Lieza Anne B. Serquina</cp:lastModifiedBy>
  <cp:revision/>
  <dcterms:created xsi:type="dcterms:W3CDTF">2020-12-01T01:44:00Z</dcterms:created>
  <dcterms:modified xsi:type="dcterms:W3CDTF">2025-07-30T06:23:53Z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1033-12.2.0.19307</vt:lpwstr>
  </property>
  <property fmtid="{D5CDD505-2E9C-101B-9397-08002B2CF9AE}" pid="3" name="ICV">
    <vt:lpwstr>64CF969E2C80436BAE11969A7526C8C9_13</vt:lpwstr>
  </property>
  <property fmtid="{D5CDD505-2E9C-101B-9397-08002B2CF9AE}" pid="4" name="ContentTypeId">
    <vt:lpwstr>0x0101002045BB6F91D5CC499249A4E1BA4DF838</vt:lpwstr>
  </property>
  <property fmtid="{D5CDD505-2E9C-101B-9397-08002B2CF9AE}" pid="5" name="MediaServiceImageTags">
    <vt:lpwstr/>
  </property>
</Properties>
</file>