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cr.musngi\Desktop\Revised OFCS\"/>
    </mc:Choice>
  </mc:AlternateContent>
  <xr:revisionPtr revIDLastSave="0" documentId="8_{6D10E620-B704-46F9-B79A-DE49D109C7EA}" xr6:coauthVersionLast="47" xr6:coauthVersionMax="47" xr10:uidLastSave="{00000000-0000-0000-0000-000000000000}"/>
  <workbookProtection workbookAlgorithmName="SHA-512" workbookHashValue="L04FMO9TiDx4VoYhZRAlKmkpsppudn9GN8zvffTxkPmJCcI8tCh8ic8BGAuRgnWZAgf1oB3lJnWwAF0HUXK/rQ==" workbookSaltValue="pJM8GgAyuPirXKyhXKBE1A==" workbookSpinCount="100000" lockStructure="1"/>
  <bookViews>
    <workbookView xWindow="384" yWindow="384" windowWidth="17280" windowHeight="9960" xr2:uid="{91D5D327-264E-4663-8106-1CCC85A1EB87}"/>
  </bookViews>
  <sheets>
    <sheet name="Guidelines" sheetId="12" r:id="rId1"/>
    <sheet name="Balance Sheet" sheetId="2" r:id="rId2"/>
    <sheet name="Comprehensive Income-NL" sheetId="9" r:id="rId3"/>
    <sheet name="Comprehensive Income-L" sheetId="10" r:id="rId4"/>
    <sheet name="MAIN" sheetId="1" state="hidden" r:id="rId5"/>
    <sheet name="Checks" sheetId="13" state="hidden" r:id="rId6"/>
    <sheet name="Dropdown" sheetId="11" state="hidden" r:id="rId7"/>
  </sheets>
  <definedNames>
    <definedName name="_xlnm._FilterDatabase" localSheetId="1" hidden="1">'Balance Sheet'!$H$8:$J$579</definedName>
    <definedName name="_xlnm._FilterDatabase" localSheetId="3" hidden="1">'Comprehensive Income-L'!$F$1:$F$123</definedName>
    <definedName name="_xlnm._FilterDatabase" localSheetId="2" hidden="1">'Comprehensive Income-NL'!$F$2:$F$128</definedName>
    <definedName name="_xlnm._FilterDatabase" localSheetId="4" hidden="1">MAIN!$P$8:$W$947</definedName>
    <definedName name="CIQWBGuid" hidden="1">"0b6607c9-708e-48bd-8d19-6dc381f77e89"</definedName>
    <definedName name="IC_LN_BS">'Balance Sheet'!$B:$AB</definedName>
    <definedName name="IS_L">'Comprehensive Income-L'!$F$14:$F$122</definedName>
    <definedName name="IS_NL">'Comprehensive Income-NL'!$F$14:$F$129</definedName>
    <definedName name="MEMO_ITEM">MAIN!$C$1:$O$947</definedName>
    <definedName name="_xlnm.Print_Area" localSheetId="3">'Comprehensive Income-L'!$A$1:$G$120</definedName>
    <definedName name="_xlnm.Print_Area" localSheetId="2">'Comprehensive Income-NL'!$A$1:$G$127</definedName>
    <definedName name="_xlnm.Print_Titles" localSheetId="2">'Comprehensive Income-NL'!$2:$12</definedName>
    <definedName name="SST_COMPARATIVE">'Balance Sheet'!$H$8:$K$462</definedName>
    <definedName name="TO_CONSO">MAIN!$L$8:$O$1058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4" i="10" l="1"/>
  <c r="G107" i="10"/>
  <c r="G98" i="10"/>
  <c r="G88" i="10"/>
  <c r="G76" i="10"/>
  <c r="G64" i="10"/>
  <c r="G55" i="10"/>
  <c r="G52" i="10"/>
  <c r="G43" i="10"/>
  <c r="G40" i="10"/>
  <c r="G39" i="10"/>
  <c r="G34" i="10"/>
  <c r="G27" i="10"/>
  <c r="G121" i="9"/>
  <c r="G115" i="9"/>
  <c r="G114" i="9"/>
  <c r="G105" i="9"/>
  <c r="G96" i="9"/>
  <c r="G83" i="9"/>
  <c r="G73" i="9"/>
  <c r="G70" i="9"/>
  <c r="G58" i="9"/>
  <c r="G46" i="9"/>
  <c r="G45" i="9"/>
  <c r="G38" i="9"/>
  <c r="G35" i="9"/>
  <c r="G30" i="9"/>
  <c r="G29" i="9"/>
  <c r="G27" i="9"/>
  <c r="G20" i="9"/>
  <c r="G18" i="9"/>
  <c r="D36" i="13"/>
  <c r="D33" i="13"/>
  <c r="F33" i="13" s="1"/>
  <c r="D32" i="13"/>
  <c r="F32" i="13" s="1"/>
  <c r="F31" i="13" a="1"/>
  <c r="F31" i="13" s="1"/>
  <c r="E31" i="13" a="1"/>
  <c r="E31" i="13" s="1"/>
  <c r="F30" i="13" a="1"/>
  <c r="F30" i="13" s="1"/>
  <c r="E30" i="13" a="1"/>
  <c r="E30" i="13" s="1"/>
  <c r="F29" i="13" a="1"/>
  <c r="F29" i="13" s="1"/>
  <c r="E29" i="13" a="1"/>
  <c r="E29" i="13" s="1"/>
  <c r="D23" i="13"/>
  <c r="D22" i="13"/>
  <c r="E22" i="13" s="1"/>
  <c r="D20" i="13"/>
  <c r="F20" i="13" s="1"/>
  <c r="I16" i="13" s="1"/>
  <c r="F9" i="9" s="1"/>
  <c r="F19" i="13" a="1"/>
  <c r="F19" i="13" s="1"/>
  <c r="E19" i="13" a="1"/>
  <c r="E19" i="13" s="1"/>
  <c r="F18" i="13"/>
  <c r="E18" i="13" a="1"/>
  <c r="E18" i="13" s="1"/>
  <c r="F17" i="13"/>
  <c r="E17" i="13" a="1"/>
  <c r="E17" i="13" s="1"/>
  <c r="J9" i="13"/>
  <c r="J8" i="13"/>
  <c r="J7" i="13"/>
  <c r="J6" i="13"/>
  <c r="F6" i="13"/>
  <c r="E6" i="13"/>
  <c r="D6" i="13"/>
  <c r="J5" i="13"/>
  <c r="F5" i="13"/>
  <c r="E5" i="13"/>
  <c r="J4" i="13"/>
  <c r="F4" i="13"/>
  <c r="E4" i="13"/>
  <c r="J3" i="13"/>
  <c r="J2" i="13"/>
  <c r="I28" i="13" l="1"/>
  <c r="F22" i="13"/>
  <c r="E23" i="13"/>
  <c r="F23" i="13"/>
  <c r="L436" i="2"/>
  <c r="R393" i="2" l="1"/>
  <c r="Q393" i="2"/>
  <c r="P393" i="2"/>
  <c r="R392" i="2"/>
  <c r="Q392" i="2"/>
  <c r="R274" i="2"/>
  <c r="Q274" i="2"/>
  <c r="P274" i="2"/>
  <c r="R273" i="2"/>
  <c r="Q273" i="2"/>
  <c r="R271" i="2"/>
  <c r="Q271" i="2"/>
  <c r="R270" i="2"/>
  <c r="Q270" i="2"/>
  <c r="P270" i="2"/>
  <c r="R269" i="2"/>
  <c r="Q269" i="2"/>
  <c r="P269" i="2"/>
  <c r="R268" i="2"/>
  <c r="Q268" i="2"/>
  <c r="P268" i="2"/>
  <c r="R267" i="2"/>
  <c r="Q267" i="2"/>
  <c r="P267" i="2"/>
  <c r="T42" i="2" l="1"/>
  <c r="T20" i="2"/>
  <c r="L9" i="10" l="1"/>
  <c r="L9" i="9"/>
  <c r="L18" i="9"/>
  <c r="T461" i="2" a="1"/>
  <c r="T461" i="2" s="1"/>
  <c r="T460" i="2" a="1"/>
  <c r="T460" i="2" s="1"/>
  <c r="T459" i="2" a="1"/>
  <c r="T459" i="2" s="1"/>
  <c r="T458" i="2" a="1"/>
  <c r="T458" i="2" s="1"/>
  <c r="T457" i="2" a="1"/>
  <c r="T457" i="2" s="1"/>
  <c r="T456" i="2" a="1"/>
  <c r="T456" i="2" s="1"/>
  <c r="T455" i="2" a="1"/>
  <c r="T455" i="2" s="1"/>
  <c r="T454" i="2" a="1"/>
  <c r="T454" i="2" s="1"/>
  <c r="T453" i="2" a="1"/>
  <c r="T453" i="2" s="1"/>
  <c r="T452" i="2" a="1"/>
  <c r="T452" i="2" s="1"/>
  <c r="T451" i="2" a="1"/>
  <c r="T451" i="2" s="1"/>
  <c r="T450" i="2" a="1"/>
  <c r="T450" i="2" s="1"/>
  <c r="T449" i="2" a="1"/>
  <c r="T449" i="2" s="1"/>
  <c r="T448" i="2" a="1"/>
  <c r="T448" i="2" s="1"/>
  <c r="T447" i="2" a="1"/>
  <c r="T447" i="2" s="1"/>
  <c r="T446" i="2" a="1"/>
  <c r="T446" i="2" s="1"/>
  <c r="T445" i="2" a="1"/>
  <c r="T445" i="2" s="1"/>
  <c r="T444" i="2" a="1"/>
  <c r="T444" i="2" s="1"/>
  <c r="T443" i="2" a="1"/>
  <c r="T443" i="2" s="1"/>
  <c r="T462" i="2" a="1"/>
  <c r="T462" i="2" s="1"/>
  <c r="T13" i="2"/>
  <c r="T12" i="2"/>
  <c r="T11" i="2" l="1"/>
  <c r="T10" i="2"/>
  <c r="J311" i="2"/>
  <c r="O499" i="1" l="1"/>
  <c r="T426" i="2"/>
  <c r="L122" i="10" l="1"/>
  <c r="L120" i="10"/>
  <c r="L114" i="10"/>
  <c r="L108" i="10"/>
  <c r="L107" i="10"/>
  <c r="L98" i="10"/>
  <c r="L88" i="10"/>
  <c r="L76" i="10"/>
  <c r="L64" i="10"/>
  <c r="L55" i="10"/>
  <c r="L52" i="10"/>
  <c r="L43" i="10"/>
  <c r="L40" i="10"/>
  <c r="L39" i="10"/>
  <c r="L34" i="10"/>
  <c r="L29" i="10"/>
  <c r="L27" i="10"/>
  <c r="J1" i="10"/>
  <c r="L129" i="9"/>
  <c r="J1" i="9"/>
  <c r="G127" i="9" s="1"/>
  <c r="J2" i="9"/>
  <c r="K27" i="10"/>
  <c r="F6" i="10" l="1" a="1"/>
  <c r="F6" i="10" s="1"/>
  <c r="F8" i="10"/>
  <c r="F6" i="9" a="1"/>
  <c r="F6" i="9" s="1"/>
  <c r="F8" i="9"/>
  <c r="L20" i="10"/>
  <c r="L18" i="10"/>
  <c r="L8" i="10" l="1"/>
  <c r="D39" i="13" s="1"/>
  <c r="F39" i="13" l="1"/>
  <c r="E39" i="13"/>
  <c r="L127" i="9"/>
  <c r="L121" i="9"/>
  <c r="L115" i="9"/>
  <c r="L114" i="9"/>
  <c r="L105" i="9"/>
  <c r="L96" i="9"/>
  <c r="L83" i="9"/>
  <c r="L73" i="9"/>
  <c r="L70" i="9"/>
  <c r="L58" i="9"/>
  <c r="L46" i="9"/>
  <c r="L45" i="9"/>
  <c r="L38" i="9"/>
  <c r="L35" i="9"/>
  <c r="L30" i="9"/>
  <c r="L29" i="9"/>
  <c r="L27" i="9"/>
  <c r="L20" i="9"/>
  <c r="L8" i="9" l="1"/>
  <c r="D26" i="13" s="1"/>
  <c r="F26" i="13" l="1"/>
  <c r="E26" i="13"/>
  <c r="T439" i="2"/>
  <c r="T393" i="2"/>
  <c r="T392" i="2"/>
  <c r="T367" i="2"/>
  <c r="T310" i="2"/>
  <c r="T274" i="2"/>
  <c r="T273" i="2"/>
  <c r="T271" i="2"/>
  <c r="T270" i="2"/>
  <c r="T269" i="2"/>
  <c r="T268" i="2"/>
  <c r="T267" i="2"/>
  <c r="T250" i="2"/>
  <c r="T23" i="2"/>
  <c r="T8" i="2"/>
  <c r="D15" i="13" s="1"/>
  <c r="F15" i="13" l="1"/>
  <c r="E15" i="13"/>
  <c r="J368" i="2"/>
  <c r="I368" i="2"/>
  <c r="H368" i="2"/>
  <c r="H311" i="2"/>
  <c r="I311" i="2"/>
  <c r="O269" i="2"/>
  <c r="M269" i="2"/>
  <c r="N269" i="2"/>
  <c r="H272" i="2"/>
  <c r="H266" i="2" s="1"/>
  <c r="H15" i="13" l="1"/>
  <c r="J251" i="2"/>
  <c r="I251" i="2"/>
  <c r="H251" i="2"/>
  <c r="N471" i="1" l="1"/>
  <c r="M471" i="1"/>
  <c r="L471" i="1"/>
  <c r="N466" i="1"/>
  <c r="M466" i="1"/>
  <c r="L466" i="1"/>
  <c r="O471" i="1" l="1"/>
  <c r="O466" i="1"/>
  <c r="N267" i="1"/>
  <c r="M267" i="1"/>
  <c r="L267" i="1"/>
  <c r="N266" i="1"/>
  <c r="M266" i="1"/>
  <c r="L266" i="1"/>
  <c r="N265" i="1"/>
  <c r="L265" i="1"/>
  <c r="N807" i="1" l="1"/>
  <c r="M807" i="1"/>
  <c r="L807" i="1"/>
  <c r="N806" i="1"/>
  <c r="M806" i="1"/>
  <c r="L806" i="1"/>
  <c r="N805" i="1"/>
  <c r="M805" i="1"/>
  <c r="L805" i="1"/>
  <c r="N804" i="1"/>
  <c r="M804" i="1"/>
  <c r="L804" i="1"/>
  <c r="N803" i="1"/>
  <c r="M803" i="1"/>
  <c r="L803" i="1"/>
  <c r="N802" i="1"/>
  <c r="M802" i="1"/>
  <c r="L802" i="1"/>
  <c r="N801" i="1"/>
  <c r="M801" i="1"/>
  <c r="L801" i="1"/>
  <c r="N800" i="1"/>
  <c r="M800" i="1"/>
  <c r="L800" i="1"/>
  <c r="N799" i="1"/>
  <c r="M799" i="1"/>
  <c r="L799" i="1"/>
  <c r="N664" i="1"/>
  <c r="M664" i="1"/>
  <c r="L664" i="1"/>
  <c r="N663" i="1"/>
  <c r="M663" i="1"/>
  <c r="L663" i="1"/>
  <c r="N662" i="1"/>
  <c r="M662" i="1"/>
  <c r="L662" i="1"/>
  <c r="N661" i="1"/>
  <c r="M661" i="1"/>
  <c r="L661" i="1"/>
  <c r="N660" i="1"/>
  <c r="M660" i="1"/>
  <c r="L660" i="1"/>
  <c r="N659" i="1"/>
  <c r="M659" i="1"/>
  <c r="L659" i="1"/>
  <c r="N658" i="1"/>
  <c r="M658" i="1"/>
  <c r="L658" i="1"/>
  <c r="N657" i="1"/>
  <c r="M657" i="1"/>
  <c r="L657" i="1"/>
  <c r="N656" i="1"/>
  <c r="M656" i="1"/>
  <c r="L656" i="1"/>
  <c r="N654" i="1"/>
  <c r="M654" i="1"/>
  <c r="L654" i="1"/>
  <c r="N638" i="1"/>
  <c r="M638" i="1"/>
  <c r="L638" i="1"/>
  <c r="N637" i="1"/>
  <c r="M637" i="1"/>
  <c r="L637" i="1"/>
  <c r="N636" i="1"/>
  <c r="M636" i="1"/>
  <c r="L636" i="1"/>
  <c r="N635" i="1"/>
  <c r="M635" i="1"/>
  <c r="L635" i="1"/>
  <c r="N634" i="1"/>
  <c r="M634" i="1"/>
  <c r="L634" i="1"/>
  <c r="N625" i="1"/>
  <c r="M625" i="1"/>
  <c r="L625" i="1"/>
  <c r="N624" i="1"/>
  <c r="M624" i="1"/>
  <c r="L624" i="1"/>
  <c r="N623" i="1"/>
  <c r="M623" i="1"/>
  <c r="L623" i="1"/>
  <c r="N622" i="1"/>
  <c r="M622" i="1"/>
  <c r="L622" i="1"/>
  <c r="N621" i="1"/>
  <c r="M621" i="1"/>
  <c r="L621" i="1"/>
  <c r="N620" i="1"/>
  <c r="M620" i="1"/>
  <c r="L620" i="1"/>
  <c r="N619" i="1"/>
  <c r="M619" i="1"/>
  <c r="L619" i="1"/>
  <c r="N618" i="1"/>
  <c r="M618" i="1"/>
  <c r="L618" i="1"/>
  <c r="N617" i="1"/>
  <c r="M617" i="1"/>
  <c r="L617" i="1"/>
  <c r="N615" i="1"/>
  <c r="M615" i="1"/>
  <c r="L615" i="1"/>
  <c r="N418" i="1"/>
  <c r="M418" i="1"/>
  <c r="L418" i="1"/>
  <c r="N417" i="1"/>
  <c r="M417" i="1"/>
  <c r="L417" i="1"/>
  <c r="N416" i="1"/>
  <c r="M416" i="1"/>
  <c r="L416" i="1"/>
  <c r="N415" i="1"/>
  <c r="M415" i="1"/>
  <c r="L415" i="1"/>
  <c r="N414" i="1"/>
  <c r="M414" i="1"/>
  <c r="L414" i="1"/>
  <c r="N413" i="1"/>
  <c r="M413" i="1"/>
  <c r="L413" i="1"/>
  <c r="N412" i="1"/>
  <c r="M412" i="1"/>
  <c r="L412" i="1"/>
  <c r="N411" i="1"/>
  <c r="M411" i="1"/>
  <c r="L411" i="1"/>
  <c r="N410" i="1"/>
  <c r="M410" i="1"/>
  <c r="L410" i="1"/>
  <c r="N409" i="1"/>
  <c r="M409" i="1"/>
  <c r="L409" i="1"/>
  <c r="N408" i="1"/>
  <c r="M408" i="1"/>
  <c r="L408" i="1"/>
  <c r="N387" i="1"/>
  <c r="M387" i="1"/>
  <c r="L387" i="1"/>
  <c r="N386" i="1"/>
  <c r="M386" i="1"/>
  <c r="L386" i="1"/>
  <c r="N385" i="1"/>
  <c r="M385" i="1"/>
  <c r="L385" i="1"/>
  <c r="N384" i="1"/>
  <c r="M384" i="1"/>
  <c r="L384" i="1"/>
  <c r="N383" i="1"/>
  <c r="M383" i="1"/>
  <c r="L383" i="1"/>
  <c r="N382" i="1"/>
  <c r="M382" i="1"/>
  <c r="L382" i="1"/>
  <c r="N381" i="1"/>
  <c r="M381" i="1"/>
  <c r="L381" i="1"/>
  <c r="N380" i="1"/>
  <c r="M380" i="1"/>
  <c r="L380" i="1"/>
  <c r="N379" i="1"/>
  <c r="M379" i="1"/>
  <c r="L379" i="1"/>
  <c r="N378" i="1"/>
  <c r="M378" i="1"/>
  <c r="L378" i="1"/>
  <c r="N277" i="1"/>
  <c r="M277" i="1"/>
  <c r="L277" i="1"/>
  <c r="N274" i="1"/>
  <c r="M274" i="1"/>
  <c r="L274" i="1"/>
  <c r="N273" i="1"/>
  <c r="M273" i="1"/>
  <c r="L273" i="1"/>
  <c r="N272" i="1"/>
  <c r="M272" i="1"/>
  <c r="L272" i="1"/>
  <c r="N270" i="1"/>
  <c r="M270" i="1"/>
  <c r="L270" i="1"/>
  <c r="N253" i="1"/>
  <c r="M253" i="1"/>
  <c r="L253" i="1"/>
  <c r="N252" i="1"/>
  <c r="M252" i="1"/>
  <c r="L252" i="1"/>
  <c r="N251" i="1"/>
  <c r="M251" i="1"/>
  <c r="L251" i="1"/>
  <c r="N250" i="1"/>
  <c r="M250" i="1"/>
  <c r="L250" i="1"/>
  <c r="N249" i="1"/>
  <c r="M249" i="1"/>
  <c r="L249" i="1"/>
  <c r="N236" i="1"/>
  <c r="M236" i="1"/>
  <c r="L236" i="1"/>
  <c r="N233" i="1"/>
  <c r="M233" i="1"/>
  <c r="L233" i="1"/>
  <c r="N232" i="1"/>
  <c r="M232" i="1"/>
  <c r="L232" i="1"/>
  <c r="N231" i="1"/>
  <c r="M231" i="1"/>
  <c r="L231" i="1"/>
  <c r="N229" i="1"/>
  <c r="M229" i="1"/>
  <c r="L229" i="1"/>
  <c r="N94" i="1"/>
  <c r="M94" i="1"/>
  <c r="L94" i="1"/>
  <c r="N93" i="1"/>
  <c r="M93" i="1"/>
  <c r="L93" i="1"/>
  <c r="N92" i="1"/>
  <c r="M92" i="1"/>
  <c r="L92" i="1"/>
  <c r="N91" i="1"/>
  <c r="M91" i="1"/>
  <c r="L91" i="1"/>
  <c r="N90" i="1"/>
  <c r="M90" i="1"/>
  <c r="L90" i="1"/>
  <c r="N89" i="1"/>
  <c r="M89" i="1"/>
  <c r="L89" i="1"/>
  <c r="N88" i="1"/>
  <c r="M88" i="1"/>
  <c r="L88" i="1"/>
  <c r="N87" i="1"/>
  <c r="M87" i="1"/>
  <c r="L87" i="1"/>
  <c r="N86" i="1"/>
  <c r="M86" i="1"/>
  <c r="L86" i="1"/>
  <c r="N67" i="1"/>
  <c r="M67" i="1"/>
  <c r="L67" i="1"/>
  <c r="N66" i="1"/>
  <c r="M66" i="1"/>
  <c r="L66" i="1"/>
  <c r="N61" i="1"/>
  <c r="M61" i="1"/>
  <c r="L61" i="1"/>
  <c r="N60" i="1"/>
  <c r="M60" i="1"/>
  <c r="L60" i="1"/>
  <c r="N59" i="1"/>
  <c r="M59" i="1"/>
  <c r="L59" i="1"/>
  <c r="N53" i="1"/>
  <c r="M53" i="1"/>
  <c r="L53" i="1"/>
  <c r="N52" i="1"/>
  <c r="M52" i="1"/>
  <c r="L52" i="1"/>
  <c r="N51" i="1"/>
  <c r="M51" i="1"/>
  <c r="L51" i="1"/>
  <c r="N45" i="1"/>
  <c r="M45" i="1"/>
  <c r="L45" i="1"/>
  <c r="N44" i="1"/>
  <c r="M44" i="1"/>
  <c r="L44" i="1"/>
  <c r="N43" i="1"/>
  <c r="M43" i="1"/>
  <c r="L43" i="1"/>
  <c r="N42" i="1"/>
  <c r="M42" i="1"/>
  <c r="L42" i="1"/>
  <c r="N34" i="1"/>
  <c r="M34" i="1"/>
  <c r="L34" i="1"/>
  <c r="N26" i="1"/>
  <c r="M26" i="1"/>
  <c r="L26" i="1"/>
  <c r="K420" i="2" l="1"/>
  <c r="K311" i="2"/>
  <c r="K368" i="2"/>
  <c r="J247" i="2"/>
  <c r="I247" i="2"/>
  <c r="K254" i="2"/>
  <c r="K249" i="2"/>
  <c r="K248" i="2"/>
  <c r="K250" i="2" l="1"/>
  <c r="H247" i="2"/>
  <c r="N918" i="1"/>
  <c r="M918" i="1"/>
  <c r="L918" i="1"/>
  <c r="O918" i="1" l="1"/>
  <c r="L945" i="1"/>
  <c r="F114" i="10" l="1"/>
  <c r="F108" i="10"/>
  <c r="G108" i="10" s="1"/>
  <c r="F107" i="10"/>
  <c r="A101" i="10"/>
  <c r="A102" i="10" s="1"/>
  <c r="A103" i="10" s="1"/>
  <c r="A104" i="10" s="1"/>
  <c r="A105" i="10" s="1"/>
  <c r="A106" i="10" s="1"/>
  <c r="A107" i="10" s="1"/>
  <c r="F98" i="10"/>
  <c r="A91" i="10"/>
  <c r="A92" i="10" s="1"/>
  <c r="A93" i="10" s="1"/>
  <c r="A94" i="10" s="1"/>
  <c r="A95" i="10" s="1"/>
  <c r="A96" i="10" s="1"/>
  <c r="A97" i="10" s="1"/>
  <c r="A98" i="10" s="1"/>
  <c r="F88" i="10"/>
  <c r="F76" i="10"/>
  <c r="F55" i="10"/>
  <c r="F43" i="10"/>
  <c r="F39" i="10"/>
  <c r="F34" i="10"/>
  <c r="K76" i="10" l="1"/>
  <c r="K88" i="10"/>
  <c r="K98" i="10"/>
  <c r="K39" i="10"/>
  <c r="K107" i="10"/>
  <c r="F64" i="10"/>
  <c r="K55" i="10"/>
  <c r="F26" i="10"/>
  <c r="F28" i="10" s="1"/>
  <c r="K114" i="10"/>
  <c r="F18" i="10"/>
  <c r="G18" i="10" s="1"/>
  <c r="K108" i="10"/>
  <c r="F52" i="10"/>
  <c r="K43" i="10"/>
  <c r="K34" i="10"/>
  <c r="F40" i="10"/>
  <c r="K40" i="10" l="1"/>
  <c r="K52" i="10"/>
  <c r="K64" i="10"/>
  <c r="F20" i="10"/>
  <c r="G20" i="10" s="1"/>
  <c r="K18" i="10"/>
  <c r="K20" i="10" l="1"/>
  <c r="F29" i="10"/>
  <c r="G29" i="10" s="1"/>
  <c r="F121" i="9"/>
  <c r="F115" i="9"/>
  <c r="F114" i="9"/>
  <c r="K114" i="9" s="1"/>
  <c r="F105" i="9"/>
  <c r="K105" i="9" s="1"/>
  <c r="F86" i="9"/>
  <c r="F96" i="9" s="1"/>
  <c r="K96" i="9" s="1"/>
  <c r="F73" i="9"/>
  <c r="K73" i="9" s="1"/>
  <c r="F70" i="9"/>
  <c r="K70" i="9" s="1"/>
  <c r="F58" i="9"/>
  <c r="K58" i="9" s="1"/>
  <c r="F38" i="9"/>
  <c r="K38" i="9" s="1"/>
  <c r="F35" i="9"/>
  <c r="K35" i="9" s="1"/>
  <c r="F18" i="9" l="1"/>
  <c r="K115" i="9"/>
  <c r="F27" i="9"/>
  <c r="K121" i="9"/>
  <c r="F120" i="10"/>
  <c r="G120" i="10" s="1"/>
  <c r="F83" i="9"/>
  <c r="K83" i="9" s="1"/>
  <c r="F45" i="9"/>
  <c r="K45" i="9" s="1"/>
  <c r="I116" i="10" l="1" a="1"/>
  <c r="I116" i="10" s="1"/>
  <c r="D35" i="13" s="1"/>
  <c r="K18" i="9"/>
  <c r="F20" i="9"/>
  <c r="F122" i="10"/>
  <c r="K29" i="10"/>
  <c r="F29" i="9"/>
  <c r="K27" i="9"/>
  <c r="F46" i="9"/>
  <c r="K46" i="9" s="1"/>
  <c r="F35" i="13" l="1"/>
  <c r="E36" i="13"/>
  <c r="E35" i="13"/>
  <c r="F36" i="13"/>
  <c r="F30" i="9"/>
  <c r="K20" i="9"/>
  <c r="K29" i="9"/>
  <c r="L1011" i="1"/>
  <c r="M1011" i="1"/>
  <c r="N1011" i="1"/>
  <c r="K30" i="9" l="1"/>
  <c r="F127" i="9"/>
  <c r="I123" i="9" s="1" a="1"/>
  <c r="I123" i="9" s="1"/>
  <c r="O1011" i="1"/>
  <c r="M426" i="2" l="1"/>
  <c r="F129" i="9"/>
  <c r="O876" i="1"/>
  <c r="O875" i="1"/>
  <c r="O869" i="1"/>
  <c r="O866" i="1"/>
  <c r="O755" i="1"/>
  <c r="O754" i="1"/>
  <c r="O346" i="1"/>
  <c r="O463" i="1"/>
  <c r="O455" i="1"/>
  <c r="O454" i="1"/>
  <c r="N595" i="1"/>
  <c r="N594" i="1"/>
  <c r="N593" i="1"/>
  <c r="M595" i="1"/>
  <c r="M594" i="1"/>
  <c r="M593" i="1"/>
  <c r="L593" i="1"/>
  <c r="L594" i="1"/>
  <c r="L595" i="1"/>
  <c r="N592" i="1" l="1"/>
  <c r="O593" i="1"/>
  <c r="O595" i="1"/>
  <c r="O594" i="1"/>
  <c r="M592" i="1"/>
  <c r="N945" i="1" l="1"/>
  <c r="M945" i="1"/>
  <c r="N944" i="1"/>
  <c r="M944" i="1"/>
  <c r="L944" i="1"/>
  <c r="N943" i="1"/>
  <c r="M943" i="1"/>
  <c r="L943" i="1"/>
  <c r="N942" i="1"/>
  <c r="M942" i="1"/>
  <c r="L942" i="1"/>
  <c r="N941" i="1"/>
  <c r="M941" i="1"/>
  <c r="L941" i="1"/>
  <c r="N940" i="1"/>
  <c r="M940" i="1"/>
  <c r="L940" i="1"/>
  <c r="N939" i="1"/>
  <c r="M939" i="1"/>
  <c r="L939" i="1"/>
  <c r="N935" i="1"/>
  <c r="M935" i="1"/>
  <c r="L935" i="1"/>
  <c r="N934" i="1"/>
  <c r="M934" i="1"/>
  <c r="L934" i="1"/>
  <c r="N932" i="1"/>
  <c r="M932" i="1"/>
  <c r="L932" i="1"/>
  <c r="N931" i="1"/>
  <c r="M931" i="1"/>
  <c r="L931" i="1"/>
  <c r="N930" i="1"/>
  <c r="M930" i="1"/>
  <c r="L930" i="1"/>
  <c r="N928" i="1"/>
  <c r="M928" i="1"/>
  <c r="L928" i="1"/>
  <c r="N927" i="1"/>
  <c r="M927" i="1"/>
  <c r="L927" i="1"/>
  <c r="N926" i="1"/>
  <c r="M926" i="1"/>
  <c r="L926" i="1"/>
  <c r="N925" i="1"/>
  <c r="M925" i="1"/>
  <c r="L925" i="1"/>
  <c r="N924" i="1"/>
  <c r="M924" i="1"/>
  <c r="L924" i="1"/>
  <c r="N923" i="1"/>
  <c r="M923" i="1"/>
  <c r="L923" i="1"/>
  <c r="N922" i="1"/>
  <c r="M922" i="1"/>
  <c r="L922" i="1"/>
  <c r="N921" i="1"/>
  <c r="M921" i="1"/>
  <c r="L921" i="1"/>
  <c r="N920" i="1"/>
  <c r="M920" i="1"/>
  <c r="L920" i="1"/>
  <c r="N919" i="1"/>
  <c r="M919" i="1"/>
  <c r="L919" i="1"/>
  <c r="N917" i="1"/>
  <c r="M917" i="1"/>
  <c r="L917" i="1"/>
  <c r="N916" i="1"/>
  <c r="M916" i="1"/>
  <c r="L916" i="1"/>
  <c r="N915" i="1"/>
  <c r="M915" i="1"/>
  <c r="L915" i="1"/>
  <c r="N913" i="1"/>
  <c r="N1023" i="1" s="1"/>
  <c r="M913" i="1"/>
  <c r="M1023" i="1" s="1"/>
  <c r="L913" i="1"/>
  <c r="L1023" i="1" s="1"/>
  <c r="N912" i="1"/>
  <c r="N1022" i="1" s="1"/>
  <c r="M912" i="1"/>
  <c r="M1022" i="1" s="1"/>
  <c r="L912" i="1"/>
  <c r="L1022" i="1" s="1"/>
  <c r="N911" i="1"/>
  <c r="N1021" i="1" s="1"/>
  <c r="M911" i="1"/>
  <c r="M1021" i="1" s="1"/>
  <c r="L911" i="1"/>
  <c r="L1021" i="1" s="1"/>
  <c r="N910" i="1"/>
  <c r="N1020" i="1" s="1"/>
  <c r="M910" i="1"/>
  <c r="M1020" i="1" s="1"/>
  <c r="L910" i="1"/>
  <c r="L1020" i="1" s="1"/>
  <c r="N909" i="1"/>
  <c r="N1019" i="1" s="1"/>
  <c r="M909" i="1"/>
  <c r="M1019" i="1" s="1"/>
  <c r="L909" i="1"/>
  <c r="L1019" i="1" s="1"/>
  <c r="N908" i="1"/>
  <c r="N1018" i="1" s="1"/>
  <c r="M908" i="1"/>
  <c r="M1018" i="1" s="1"/>
  <c r="L908" i="1"/>
  <c r="L1018" i="1" s="1"/>
  <c r="N907" i="1"/>
  <c r="N1017" i="1" s="1"/>
  <c r="M907" i="1"/>
  <c r="M1017" i="1" s="1"/>
  <c r="L907" i="1"/>
  <c r="L1017" i="1" s="1"/>
  <c r="N906" i="1"/>
  <c r="N1016" i="1" s="1"/>
  <c r="M906" i="1"/>
  <c r="M1016" i="1" s="1"/>
  <c r="L906" i="1"/>
  <c r="L1016" i="1" s="1"/>
  <c r="N905" i="1"/>
  <c r="N1015" i="1" s="1"/>
  <c r="M905" i="1"/>
  <c r="M1015" i="1" s="1"/>
  <c r="L905" i="1"/>
  <c r="L1015" i="1" s="1"/>
  <c r="N882" i="1"/>
  <c r="N881" i="1" s="1"/>
  <c r="M882" i="1"/>
  <c r="M881" i="1" s="1"/>
  <c r="L882" i="1"/>
  <c r="N890" i="1"/>
  <c r="M890" i="1"/>
  <c r="L890" i="1"/>
  <c r="N895" i="1"/>
  <c r="M895" i="1"/>
  <c r="L895" i="1"/>
  <c r="N894" i="1"/>
  <c r="M894" i="1"/>
  <c r="L894" i="1"/>
  <c r="N885" i="1"/>
  <c r="M885" i="1"/>
  <c r="L885" i="1"/>
  <c r="N893" i="1"/>
  <c r="M893" i="1"/>
  <c r="L893" i="1"/>
  <c r="N884" i="1"/>
  <c r="M884" i="1"/>
  <c r="L884" i="1"/>
  <c r="N874" i="1"/>
  <c r="M874" i="1"/>
  <c r="L874" i="1"/>
  <c r="N900" i="1"/>
  <c r="M900" i="1"/>
  <c r="L900" i="1"/>
  <c r="N898" i="1"/>
  <c r="M898" i="1"/>
  <c r="L898" i="1"/>
  <c r="N891" i="1"/>
  <c r="M891" i="1"/>
  <c r="L891" i="1"/>
  <c r="N888" i="1"/>
  <c r="M888" i="1"/>
  <c r="L888" i="1"/>
  <c r="N887" i="1"/>
  <c r="M887" i="1"/>
  <c r="L887" i="1"/>
  <c r="N897" i="1"/>
  <c r="M897" i="1"/>
  <c r="L897" i="1"/>
  <c r="N880" i="1"/>
  <c r="M880" i="1"/>
  <c r="L880" i="1"/>
  <c r="N879" i="1"/>
  <c r="M879" i="1"/>
  <c r="L879" i="1"/>
  <c r="N878" i="1"/>
  <c r="M878" i="1"/>
  <c r="L878" i="1"/>
  <c r="N873" i="1"/>
  <c r="M873" i="1"/>
  <c r="L873" i="1"/>
  <c r="N868" i="1"/>
  <c r="M868" i="1"/>
  <c r="L868" i="1"/>
  <c r="N865" i="1"/>
  <c r="M865" i="1"/>
  <c r="L865" i="1"/>
  <c r="N864" i="1"/>
  <c r="M864" i="1"/>
  <c r="L864" i="1"/>
  <c r="N863" i="1"/>
  <c r="M863" i="1"/>
  <c r="L863" i="1"/>
  <c r="N862" i="1"/>
  <c r="M862" i="1"/>
  <c r="L862" i="1"/>
  <c r="N861" i="1"/>
  <c r="M861" i="1"/>
  <c r="L861" i="1"/>
  <c r="N860" i="1"/>
  <c r="M860" i="1"/>
  <c r="L860" i="1"/>
  <c r="N859" i="1"/>
  <c r="M859" i="1"/>
  <c r="L859" i="1"/>
  <c r="N858" i="1"/>
  <c r="M858" i="1"/>
  <c r="L858" i="1"/>
  <c r="N857" i="1"/>
  <c r="M857" i="1"/>
  <c r="L857" i="1"/>
  <c r="N856" i="1"/>
  <c r="M856" i="1"/>
  <c r="L856" i="1"/>
  <c r="N855" i="1"/>
  <c r="M855" i="1"/>
  <c r="L855" i="1"/>
  <c r="N854" i="1"/>
  <c r="M854" i="1"/>
  <c r="L854" i="1"/>
  <c r="N853" i="1"/>
  <c r="M853" i="1"/>
  <c r="L853" i="1"/>
  <c r="N852" i="1"/>
  <c r="M852" i="1"/>
  <c r="L852" i="1"/>
  <c r="N851" i="1"/>
  <c r="M851" i="1"/>
  <c r="L851" i="1"/>
  <c r="N850" i="1"/>
  <c r="M850" i="1"/>
  <c r="L850" i="1"/>
  <c r="N849" i="1"/>
  <c r="M849" i="1"/>
  <c r="L849" i="1"/>
  <c r="N848" i="1"/>
  <c r="M848" i="1"/>
  <c r="L848" i="1"/>
  <c r="N847" i="1"/>
  <c r="M847" i="1"/>
  <c r="L847" i="1"/>
  <c r="N846" i="1"/>
  <c r="M846" i="1"/>
  <c r="L846" i="1"/>
  <c r="N845" i="1"/>
  <c r="M845" i="1"/>
  <c r="L845" i="1"/>
  <c r="N844" i="1"/>
  <c r="M844" i="1"/>
  <c r="L844" i="1"/>
  <c r="N843" i="1"/>
  <c r="M843" i="1"/>
  <c r="L843" i="1"/>
  <c r="N842" i="1"/>
  <c r="M842" i="1"/>
  <c r="L842" i="1"/>
  <c r="N841" i="1"/>
  <c r="M841" i="1"/>
  <c r="L841" i="1"/>
  <c r="N840" i="1"/>
  <c r="M840" i="1"/>
  <c r="L840" i="1"/>
  <c r="N838" i="1"/>
  <c r="M838" i="1"/>
  <c r="L838" i="1"/>
  <c r="N837" i="1"/>
  <c r="M837" i="1"/>
  <c r="L837" i="1"/>
  <c r="N836" i="1"/>
  <c r="M836" i="1"/>
  <c r="L836" i="1"/>
  <c r="N832" i="1"/>
  <c r="M832" i="1"/>
  <c r="L832" i="1"/>
  <c r="N831" i="1"/>
  <c r="M831" i="1"/>
  <c r="L831" i="1"/>
  <c r="N830" i="1"/>
  <c r="M830" i="1"/>
  <c r="L830" i="1"/>
  <c r="N829" i="1"/>
  <c r="M829" i="1"/>
  <c r="L829" i="1"/>
  <c r="N828" i="1"/>
  <c r="M828" i="1"/>
  <c r="L828" i="1"/>
  <c r="N827" i="1"/>
  <c r="M827" i="1"/>
  <c r="L827" i="1"/>
  <c r="N825" i="1"/>
  <c r="M825" i="1"/>
  <c r="L825" i="1"/>
  <c r="N824" i="1"/>
  <c r="M824" i="1"/>
  <c r="L824" i="1"/>
  <c r="N823" i="1"/>
  <c r="M823" i="1"/>
  <c r="L823" i="1"/>
  <c r="N822" i="1"/>
  <c r="M822" i="1"/>
  <c r="L822" i="1"/>
  <c r="N821" i="1"/>
  <c r="M821" i="1"/>
  <c r="L821" i="1"/>
  <c r="N819" i="1"/>
  <c r="M819" i="1"/>
  <c r="L819" i="1"/>
  <c r="N818" i="1"/>
  <c r="M818" i="1"/>
  <c r="L818" i="1"/>
  <c r="N817" i="1"/>
  <c r="M817" i="1"/>
  <c r="L817" i="1"/>
  <c r="N816" i="1"/>
  <c r="M816" i="1"/>
  <c r="L816" i="1"/>
  <c r="N815" i="1"/>
  <c r="M815" i="1"/>
  <c r="L815" i="1"/>
  <c r="N814" i="1"/>
  <c r="M814" i="1"/>
  <c r="L814" i="1"/>
  <c r="N812" i="1"/>
  <c r="M812" i="1"/>
  <c r="L812" i="1"/>
  <c r="N811" i="1"/>
  <c r="M811" i="1"/>
  <c r="L811" i="1"/>
  <c r="N810" i="1"/>
  <c r="M810" i="1"/>
  <c r="L810" i="1"/>
  <c r="N809" i="1"/>
  <c r="M809" i="1"/>
  <c r="L809" i="1"/>
  <c r="N797" i="1"/>
  <c r="M797" i="1"/>
  <c r="L797" i="1"/>
  <c r="N796" i="1"/>
  <c r="M796" i="1"/>
  <c r="L796" i="1"/>
  <c r="N795" i="1"/>
  <c r="M795" i="1"/>
  <c r="L795" i="1"/>
  <c r="N794" i="1"/>
  <c r="M794" i="1"/>
  <c r="L794" i="1"/>
  <c r="N793" i="1"/>
  <c r="M793" i="1"/>
  <c r="L793" i="1"/>
  <c r="N792" i="1"/>
  <c r="M792" i="1"/>
  <c r="L792" i="1"/>
  <c r="N791" i="1"/>
  <c r="M791" i="1"/>
  <c r="L791" i="1"/>
  <c r="N790" i="1"/>
  <c r="M790" i="1"/>
  <c r="L790" i="1"/>
  <c r="N789" i="1"/>
  <c r="M789" i="1"/>
  <c r="L789" i="1"/>
  <c r="N632" i="1"/>
  <c r="M632" i="1"/>
  <c r="L632" i="1"/>
  <c r="N631" i="1"/>
  <c r="M631" i="1"/>
  <c r="L631" i="1"/>
  <c r="N630" i="1"/>
  <c r="M630" i="1"/>
  <c r="L630" i="1"/>
  <c r="N629" i="1"/>
  <c r="M629" i="1"/>
  <c r="L629" i="1"/>
  <c r="N628" i="1"/>
  <c r="M628" i="1"/>
  <c r="L628" i="1"/>
  <c r="N627" i="1"/>
  <c r="M627" i="1"/>
  <c r="L627" i="1"/>
  <c r="N785" i="1"/>
  <c r="M785" i="1"/>
  <c r="L785" i="1"/>
  <c r="N784" i="1"/>
  <c r="M784" i="1"/>
  <c r="L784" i="1"/>
  <c r="N783" i="1"/>
  <c r="M783" i="1"/>
  <c r="L783" i="1"/>
  <c r="N782" i="1"/>
  <c r="M782" i="1"/>
  <c r="L782" i="1"/>
  <c r="N781" i="1"/>
  <c r="M781" i="1"/>
  <c r="L781" i="1"/>
  <c r="N780" i="1"/>
  <c r="M780" i="1"/>
  <c r="L780" i="1"/>
  <c r="N778" i="1"/>
  <c r="M778" i="1"/>
  <c r="L778" i="1"/>
  <c r="N777" i="1"/>
  <c r="M777" i="1"/>
  <c r="L777" i="1"/>
  <c r="N776" i="1"/>
  <c r="M776" i="1"/>
  <c r="L776" i="1"/>
  <c r="N775" i="1"/>
  <c r="M775" i="1"/>
  <c r="L775" i="1"/>
  <c r="N774" i="1"/>
  <c r="M774" i="1"/>
  <c r="L774" i="1"/>
  <c r="N773" i="1"/>
  <c r="M773" i="1"/>
  <c r="L773" i="1"/>
  <c r="N770" i="1"/>
  <c r="M770" i="1"/>
  <c r="L770" i="1"/>
  <c r="N769" i="1"/>
  <c r="M769" i="1"/>
  <c r="L769" i="1"/>
  <c r="N768" i="1"/>
  <c r="M768" i="1"/>
  <c r="L768" i="1"/>
  <c r="N767" i="1"/>
  <c r="M767" i="1"/>
  <c r="L767" i="1"/>
  <c r="N766" i="1"/>
  <c r="M766" i="1"/>
  <c r="L766" i="1"/>
  <c r="N765" i="1"/>
  <c r="M765" i="1"/>
  <c r="L765" i="1"/>
  <c r="N764" i="1"/>
  <c r="M764" i="1"/>
  <c r="L764" i="1"/>
  <c r="N763" i="1"/>
  <c r="M763" i="1"/>
  <c r="L763" i="1"/>
  <c r="N762" i="1"/>
  <c r="M762" i="1"/>
  <c r="L762" i="1"/>
  <c r="N761" i="1"/>
  <c r="M761" i="1"/>
  <c r="L761" i="1"/>
  <c r="N753" i="1"/>
  <c r="M753" i="1"/>
  <c r="L753" i="1"/>
  <c r="N752" i="1"/>
  <c r="M752" i="1"/>
  <c r="L752" i="1"/>
  <c r="N747" i="1"/>
  <c r="M747" i="1"/>
  <c r="L747" i="1"/>
  <c r="N746" i="1"/>
  <c r="M746" i="1"/>
  <c r="L746" i="1"/>
  <c r="N744" i="1"/>
  <c r="M744" i="1"/>
  <c r="L744" i="1"/>
  <c r="N743" i="1"/>
  <c r="M743" i="1"/>
  <c r="L743" i="1"/>
  <c r="N740" i="1"/>
  <c r="M740" i="1"/>
  <c r="L740" i="1"/>
  <c r="N739" i="1"/>
  <c r="M739" i="1"/>
  <c r="L739" i="1"/>
  <c r="N738" i="1"/>
  <c r="M738" i="1"/>
  <c r="L738" i="1"/>
  <c r="N737" i="1"/>
  <c r="M737" i="1"/>
  <c r="L737" i="1"/>
  <c r="N736" i="1"/>
  <c r="M736" i="1"/>
  <c r="L736" i="1"/>
  <c r="N735" i="1"/>
  <c r="M735" i="1"/>
  <c r="L735" i="1"/>
  <c r="N734" i="1"/>
  <c r="M734" i="1"/>
  <c r="L734" i="1"/>
  <c r="N733" i="1"/>
  <c r="M733" i="1"/>
  <c r="L733" i="1"/>
  <c r="N732" i="1"/>
  <c r="M732" i="1"/>
  <c r="L732" i="1"/>
  <c r="N730" i="1"/>
  <c r="M730" i="1"/>
  <c r="L730" i="1"/>
  <c r="N729" i="1"/>
  <c r="M729" i="1"/>
  <c r="L729" i="1"/>
  <c r="N728" i="1"/>
  <c r="M728" i="1"/>
  <c r="L728" i="1"/>
  <c r="N727" i="1"/>
  <c r="M727" i="1"/>
  <c r="L727" i="1"/>
  <c r="N726" i="1"/>
  <c r="M726" i="1"/>
  <c r="L726" i="1"/>
  <c r="N725" i="1"/>
  <c r="M725" i="1"/>
  <c r="L725" i="1"/>
  <c r="N724" i="1"/>
  <c r="M724" i="1"/>
  <c r="L724" i="1"/>
  <c r="N723" i="1"/>
  <c r="M723" i="1"/>
  <c r="L723" i="1"/>
  <c r="N722" i="1"/>
  <c r="M722" i="1"/>
  <c r="L722" i="1"/>
  <c r="N720" i="1"/>
  <c r="M720" i="1"/>
  <c r="L720" i="1"/>
  <c r="N719" i="1"/>
  <c r="M719" i="1"/>
  <c r="L719" i="1"/>
  <c r="N718" i="1"/>
  <c r="M718" i="1"/>
  <c r="L718" i="1"/>
  <c r="N716" i="1"/>
  <c r="M716" i="1"/>
  <c r="L716" i="1"/>
  <c r="N715" i="1"/>
  <c r="M715" i="1"/>
  <c r="L715" i="1"/>
  <c r="N714" i="1"/>
  <c r="M714" i="1"/>
  <c r="L714" i="1"/>
  <c r="N713" i="1"/>
  <c r="M713" i="1"/>
  <c r="L713" i="1"/>
  <c r="N712" i="1"/>
  <c r="M712" i="1"/>
  <c r="L712" i="1"/>
  <c r="N711" i="1"/>
  <c r="M711" i="1"/>
  <c r="L711" i="1"/>
  <c r="N710" i="1"/>
  <c r="M710" i="1"/>
  <c r="L710" i="1"/>
  <c r="N709" i="1"/>
  <c r="M709" i="1"/>
  <c r="L709" i="1"/>
  <c r="N708" i="1"/>
  <c r="M708" i="1"/>
  <c r="L708" i="1"/>
  <c r="N693" i="1"/>
  <c r="M693" i="1"/>
  <c r="L693" i="1"/>
  <c r="N692" i="1"/>
  <c r="M692" i="1"/>
  <c r="L692" i="1"/>
  <c r="N691" i="1"/>
  <c r="M691" i="1"/>
  <c r="L691" i="1"/>
  <c r="N690" i="1"/>
  <c r="M690" i="1"/>
  <c r="L690" i="1"/>
  <c r="N688" i="1"/>
  <c r="M688" i="1"/>
  <c r="L688" i="1"/>
  <c r="N687" i="1"/>
  <c r="M687" i="1"/>
  <c r="L687" i="1"/>
  <c r="N686" i="1"/>
  <c r="M686" i="1"/>
  <c r="L686" i="1"/>
  <c r="N685" i="1"/>
  <c r="M685" i="1"/>
  <c r="L685" i="1"/>
  <c r="N682" i="1"/>
  <c r="M682" i="1"/>
  <c r="L682" i="1"/>
  <c r="N681" i="1"/>
  <c r="M681" i="1"/>
  <c r="L681" i="1"/>
  <c r="N680" i="1"/>
  <c r="M680" i="1"/>
  <c r="L680" i="1"/>
  <c r="N679" i="1"/>
  <c r="M679" i="1"/>
  <c r="L679" i="1"/>
  <c r="N678" i="1"/>
  <c r="M678" i="1"/>
  <c r="L678" i="1"/>
  <c r="N677" i="1"/>
  <c r="M677" i="1"/>
  <c r="L677" i="1"/>
  <c r="N676" i="1"/>
  <c r="M676" i="1"/>
  <c r="L676" i="1"/>
  <c r="N675" i="1"/>
  <c r="M675" i="1"/>
  <c r="L675" i="1"/>
  <c r="N674" i="1"/>
  <c r="M674" i="1"/>
  <c r="L674" i="1"/>
  <c r="N673" i="1"/>
  <c r="M673" i="1"/>
  <c r="L673" i="1"/>
  <c r="N667" i="1"/>
  <c r="N666" i="1" s="1"/>
  <c r="N665" i="1" s="1"/>
  <c r="M667" i="1"/>
  <c r="M666" i="1" s="1"/>
  <c r="M665" i="1" s="1"/>
  <c r="L667" i="1"/>
  <c r="N652" i="1"/>
  <c r="M652" i="1"/>
  <c r="L652" i="1"/>
  <c r="N651" i="1"/>
  <c r="M651" i="1"/>
  <c r="L651" i="1"/>
  <c r="N650" i="1"/>
  <c r="M650" i="1"/>
  <c r="L650" i="1"/>
  <c r="N649" i="1"/>
  <c r="M649" i="1"/>
  <c r="L649" i="1"/>
  <c r="N648" i="1"/>
  <c r="M648" i="1"/>
  <c r="L648" i="1"/>
  <c r="N647" i="1"/>
  <c r="M647" i="1"/>
  <c r="L647" i="1"/>
  <c r="N646" i="1"/>
  <c r="M646" i="1"/>
  <c r="L646" i="1"/>
  <c r="N645" i="1"/>
  <c r="M645" i="1"/>
  <c r="L645" i="1"/>
  <c r="N644" i="1"/>
  <c r="M644" i="1"/>
  <c r="L644" i="1"/>
  <c r="N643" i="1"/>
  <c r="M643" i="1"/>
  <c r="L643" i="1"/>
  <c r="N642" i="1"/>
  <c r="M642" i="1"/>
  <c r="L642" i="1"/>
  <c r="N641" i="1"/>
  <c r="M641" i="1"/>
  <c r="L641" i="1"/>
  <c r="N613" i="1"/>
  <c r="M613" i="1"/>
  <c r="L613" i="1"/>
  <c r="N612" i="1"/>
  <c r="M612" i="1"/>
  <c r="L612" i="1"/>
  <c r="N611" i="1"/>
  <c r="M611" i="1"/>
  <c r="L611" i="1"/>
  <c r="N610" i="1"/>
  <c r="M610" i="1"/>
  <c r="L610" i="1"/>
  <c r="N609" i="1"/>
  <c r="M609" i="1"/>
  <c r="L609" i="1"/>
  <c r="N608" i="1"/>
  <c r="M608" i="1"/>
  <c r="L608" i="1"/>
  <c r="N607" i="1"/>
  <c r="M607" i="1"/>
  <c r="L607" i="1"/>
  <c r="N606" i="1"/>
  <c r="M606" i="1"/>
  <c r="L606" i="1"/>
  <c r="N605" i="1"/>
  <c r="M605" i="1"/>
  <c r="L605" i="1"/>
  <c r="N604" i="1"/>
  <c r="M604" i="1"/>
  <c r="L604" i="1"/>
  <c r="N603" i="1"/>
  <c r="M603" i="1"/>
  <c r="L603" i="1"/>
  <c r="N602" i="1"/>
  <c r="M602" i="1"/>
  <c r="L602" i="1"/>
  <c r="N600" i="1"/>
  <c r="M600" i="1"/>
  <c r="L600" i="1"/>
  <c r="N599" i="1"/>
  <c r="M599" i="1"/>
  <c r="L599" i="1"/>
  <c r="N598" i="1"/>
  <c r="M598" i="1"/>
  <c r="L598" i="1"/>
  <c r="N597" i="1"/>
  <c r="M597" i="1"/>
  <c r="L597" i="1"/>
  <c r="N585" i="1"/>
  <c r="M585" i="1"/>
  <c r="L585" i="1"/>
  <c r="N563" i="1"/>
  <c r="M563" i="1"/>
  <c r="L563" i="1"/>
  <c r="N539" i="1"/>
  <c r="M539" i="1"/>
  <c r="L539" i="1"/>
  <c r="M503" i="1"/>
  <c r="O916" i="1" l="1"/>
  <c r="O921" i="1"/>
  <c r="O919" i="1"/>
  <c r="O923" i="1"/>
  <c r="O917" i="1"/>
  <c r="O922" i="1"/>
  <c r="O920" i="1"/>
  <c r="O924" i="1"/>
  <c r="L1048" i="1"/>
  <c r="N1048" i="1"/>
  <c r="M1048" i="1"/>
  <c r="O1016" i="1"/>
  <c r="O1015" i="1"/>
  <c r="O1019" i="1"/>
  <c r="O1023" i="1"/>
  <c r="O1022" i="1"/>
  <c r="O1020" i="1"/>
  <c r="O1018" i="1"/>
  <c r="O1017" i="1"/>
  <c r="O1021" i="1"/>
  <c r="M1014" i="1"/>
  <c r="N872" i="1"/>
  <c r="N871" i="1" s="1"/>
  <c r="L1014" i="1"/>
  <c r="N1014" i="1"/>
  <c r="M872" i="1"/>
  <c r="M871" i="1" s="1"/>
  <c r="O911" i="1"/>
  <c r="O597" i="1"/>
  <c r="O602" i="1"/>
  <c r="O606" i="1"/>
  <c r="O610" i="1"/>
  <c r="O641" i="1"/>
  <c r="O645" i="1"/>
  <c r="O649" i="1"/>
  <c r="O615" i="1"/>
  <c r="O619" i="1"/>
  <c r="O623" i="1"/>
  <c r="O659" i="1"/>
  <c r="O663" i="1"/>
  <c r="O674" i="1"/>
  <c r="O678" i="1"/>
  <c r="O682" i="1"/>
  <c r="O688" i="1"/>
  <c r="O693" i="1"/>
  <c r="O711" i="1"/>
  <c r="O715" i="1"/>
  <c r="O720" i="1"/>
  <c r="O725" i="1"/>
  <c r="O729" i="1"/>
  <c r="O734" i="1"/>
  <c r="O738" i="1"/>
  <c r="O744" i="1"/>
  <c r="O753" i="1"/>
  <c r="O865" i="1"/>
  <c r="O878" i="1"/>
  <c r="O887" i="1"/>
  <c r="O893" i="1"/>
  <c r="O890" i="1"/>
  <c r="O907" i="1"/>
  <c r="O809" i="1"/>
  <c r="O814" i="1"/>
  <c r="O818" i="1"/>
  <c r="O823" i="1"/>
  <c r="O828" i="1"/>
  <c r="O832" i="1"/>
  <c r="O840" i="1"/>
  <c r="O844" i="1"/>
  <c r="O848" i="1"/>
  <c r="O852" i="1"/>
  <c r="O856" i="1"/>
  <c r="O860" i="1"/>
  <c r="O864" i="1"/>
  <c r="O897" i="1"/>
  <c r="O898" i="1"/>
  <c r="O906" i="1"/>
  <c r="O910" i="1"/>
  <c r="O915" i="1"/>
  <c r="O764" i="1"/>
  <c r="O768" i="1"/>
  <c r="O774" i="1"/>
  <c r="O778" i="1"/>
  <c r="O783" i="1"/>
  <c r="O635" i="1"/>
  <c r="O627" i="1"/>
  <c r="O631" i="1"/>
  <c r="O791" i="1"/>
  <c r="O795" i="1"/>
  <c r="O884" i="1"/>
  <c r="O895" i="1"/>
  <c r="O927" i="1"/>
  <c r="O800" i="1"/>
  <c r="O804" i="1"/>
  <c r="O539" i="1"/>
  <c r="O598" i="1"/>
  <c r="O607" i="1"/>
  <c r="O642" i="1"/>
  <c r="O650" i="1"/>
  <c r="O620" i="1"/>
  <c r="O656" i="1"/>
  <c r="O664" i="1"/>
  <c r="O679" i="1"/>
  <c r="O690" i="1"/>
  <c r="O712" i="1"/>
  <c r="O722" i="1"/>
  <c r="O730" i="1"/>
  <c r="O739" i="1"/>
  <c r="O765" i="1"/>
  <c r="O769" i="1"/>
  <c r="O784" i="1"/>
  <c r="O636" i="1"/>
  <c r="O628" i="1"/>
  <c r="O632" i="1"/>
  <c r="O792" i="1"/>
  <c r="O796" i="1"/>
  <c r="O801" i="1"/>
  <c r="O805" i="1"/>
  <c r="O810" i="1"/>
  <c r="O815" i="1"/>
  <c r="O819" i="1"/>
  <c r="O824" i="1"/>
  <c r="O829" i="1"/>
  <c r="O836" i="1"/>
  <c r="O841" i="1"/>
  <c r="O845" i="1"/>
  <c r="O849" i="1"/>
  <c r="O853" i="1"/>
  <c r="O857" i="1"/>
  <c r="O861" i="1"/>
  <c r="O603" i="1"/>
  <c r="O611" i="1"/>
  <c r="O646" i="1"/>
  <c r="O624" i="1"/>
  <c r="O660" i="1"/>
  <c r="O675" i="1"/>
  <c r="O685" i="1"/>
  <c r="O708" i="1"/>
  <c r="O716" i="1"/>
  <c r="O726" i="1"/>
  <c r="O735" i="1"/>
  <c r="O746" i="1"/>
  <c r="O761" i="1"/>
  <c r="O775" i="1"/>
  <c r="O780" i="1"/>
  <c r="O563" i="1"/>
  <c r="O599" i="1"/>
  <c r="O604" i="1"/>
  <c r="O608" i="1"/>
  <c r="O612" i="1"/>
  <c r="O643" i="1"/>
  <c r="O647" i="1"/>
  <c r="O651" i="1"/>
  <c r="O617" i="1"/>
  <c r="O621" i="1"/>
  <c r="O625" i="1"/>
  <c r="O657" i="1"/>
  <c r="O661" i="1"/>
  <c r="L666" i="1"/>
  <c r="O667" i="1"/>
  <c r="O676" i="1"/>
  <c r="O680" i="1"/>
  <c r="O686" i="1"/>
  <c r="O691" i="1"/>
  <c r="O709" i="1"/>
  <c r="O713" i="1"/>
  <c r="O718" i="1"/>
  <c r="O723" i="1"/>
  <c r="O727" i="1"/>
  <c r="O732" i="1"/>
  <c r="O736" i="1"/>
  <c r="O740" i="1"/>
  <c r="O747" i="1"/>
  <c r="O762" i="1"/>
  <c r="O766" i="1"/>
  <c r="O770" i="1"/>
  <c r="O776" i="1"/>
  <c r="O781" i="1"/>
  <c r="O785" i="1"/>
  <c r="O637" i="1"/>
  <c r="O629" i="1"/>
  <c r="O789" i="1"/>
  <c r="O793" i="1"/>
  <c r="O797" i="1"/>
  <c r="O802" i="1"/>
  <c r="O806" i="1"/>
  <c r="O811" i="1"/>
  <c r="O816" i="1"/>
  <c r="O821" i="1"/>
  <c r="O825" i="1"/>
  <c r="O830" i="1"/>
  <c r="O837" i="1"/>
  <c r="O842" i="1"/>
  <c r="O846" i="1"/>
  <c r="O850" i="1"/>
  <c r="O854" i="1"/>
  <c r="O858" i="1"/>
  <c r="O862" i="1"/>
  <c r="O868" i="1"/>
  <c r="O879" i="1"/>
  <c r="O888" i="1"/>
  <c r="O900" i="1"/>
  <c r="O885" i="1"/>
  <c r="L881" i="1"/>
  <c r="O881" i="1" s="1"/>
  <c r="O882" i="1"/>
  <c r="O908" i="1"/>
  <c r="O912" i="1"/>
  <c r="O925" i="1"/>
  <c r="O585" i="1"/>
  <c r="O600" i="1"/>
  <c r="O605" i="1"/>
  <c r="O609" i="1"/>
  <c r="O613" i="1"/>
  <c r="O644" i="1"/>
  <c r="O648" i="1"/>
  <c r="O652" i="1"/>
  <c r="O618" i="1"/>
  <c r="O622" i="1"/>
  <c r="O654" i="1"/>
  <c r="O658" i="1"/>
  <c r="O662" i="1"/>
  <c r="O673" i="1"/>
  <c r="O677" i="1"/>
  <c r="O681" i="1"/>
  <c r="O687" i="1"/>
  <c r="O692" i="1"/>
  <c r="O710" i="1"/>
  <c r="O714" i="1"/>
  <c r="O719" i="1"/>
  <c r="O724" i="1"/>
  <c r="O728" i="1"/>
  <c r="O733" i="1"/>
  <c r="O737" i="1"/>
  <c r="O743" i="1"/>
  <c r="O752" i="1"/>
  <c r="O763" i="1"/>
  <c r="O767" i="1"/>
  <c r="O773" i="1"/>
  <c r="O777" i="1"/>
  <c r="O782" i="1"/>
  <c r="O634" i="1"/>
  <c r="O638" i="1"/>
  <c r="O630" i="1"/>
  <c r="O790" i="1"/>
  <c r="O794" i="1"/>
  <c r="O799" i="1"/>
  <c r="O803" i="1"/>
  <c r="O807" i="1"/>
  <c r="O812" i="1"/>
  <c r="O817" i="1"/>
  <c r="O822" i="1"/>
  <c r="O827" i="1"/>
  <c r="O831" i="1"/>
  <c r="O838" i="1"/>
  <c r="O843" i="1"/>
  <c r="O847" i="1"/>
  <c r="O851" i="1"/>
  <c r="O855" i="1"/>
  <c r="O859" i="1"/>
  <c r="O863" i="1"/>
  <c r="L872" i="1"/>
  <c r="O873" i="1"/>
  <c r="O880" i="1"/>
  <c r="O891" i="1"/>
  <c r="O874" i="1"/>
  <c r="O894" i="1"/>
  <c r="O905" i="1"/>
  <c r="O909" i="1"/>
  <c r="O913" i="1"/>
  <c r="O926" i="1"/>
  <c r="N589" i="1"/>
  <c r="N1026" i="1" s="1"/>
  <c r="L883" i="1"/>
  <c r="M835" i="1"/>
  <c r="M953" i="1" s="1"/>
  <c r="M877" i="1"/>
  <c r="M886" i="1"/>
  <c r="M929" i="1"/>
  <c r="N938" i="1"/>
  <c r="N937" i="1" s="1"/>
  <c r="M883" i="1"/>
  <c r="M590" i="1"/>
  <c r="M1027" i="1" s="1"/>
  <c r="L886" i="1"/>
  <c r="M640" i="1"/>
  <c r="N788" i="1"/>
  <c r="M813" i="1"/>
  <c r="N835" i="1"/>
  <c r="N953" i="1" s="1"/>
  <c r="M839" i="1"/>
  <c r="N877" i="1"/>
  <c r="N886" i="1"/>
  <c r="N889" i="1"/>
  <c r="N929" i="1"/>
  <c r="M933" i="1"/>
  <c r="M788" i="1"/>
  <c r="N798" i="1"/>
  <c r="L835" i="1"/>
  <c r="L953" i="1" s="1"/>
  <c r="L839" i="1"/>
  <c r="M798" i="1"/>
  <c r="N813" i="1"/>
  <c r="N820" i="1"/>
  <c r="M889" i="1"/>
  <c r="N904" i="1"/>
  <c r="N640" i="1"/>
  <c r="M672" i="1"/>
  <c r="M671" i="1" s="1"/>
  <c r="M826" i="1"/>
  <c r="N839" i="1"/>
  <c r="N883" i="1"/>
  <c r="M914" i="1"/>
  <c r="N933" i="1"/>
  <c r="M589" i="1"/>
  <c r="M1026" i="1" s="1"/>
  <c r="N590" i="1"/>
  <c r="N1027" i="1" s="1"/>
  <c r="N672" i="1"/>
  <c r="N671" i="1" s="1"/>
  <c r="M820" i="1"/>
  <c r="N826" i="1"/>
  <c r="M904" i="1"/>
  <c r="N914" i="1"/>
  <c r="M938" i="1"/>
  <c r="M937" i="1" s="1"/>
  <c r="L877" i="1"/>
  <c r="L889" i="1"/>
  <c r="L788" i="1"/>
  <c r="L820" i="1"/>
  <c r="L813" i="1"/>
  <c r="L798" i="1"/>
  <c r="L826" i="1"/>
  <c r="M757" i="1"/>
  <c r="M1030" i="1" s="1"/>
  <c r="L626" i="1"/>
  <c r="M626" i="1"/>
  <c r="L590" i="1"/>
  <c r="L1027" i="1" s="1"/>
  <c r="L633" i="1"/>
  <c r="L757" i="1"/>
  <c r="L1030" i="1" s="1"/>
  <c r="M758" i="1"/>
  <c r="M1031" i="1" s="1"/>
  <c r="N633" i="1"/>
  <c r="N626" i="1"/>
  <c r="L589" i="1"/>
  <c r="L758" i="1"/>
  <c r="L1031" i="1" s="1"/>
  <c r="M772" i="1"/>
  <c r="N758" i="1"/>
  <c r="N1031" i="1" s="1"/>
  <c r="M633" i="1"/>
  <c r="L745" i="1"/>
  <c r="L760" i="1"/>
  <c r="N760" i="1"/>
  <c r="N759" i="1" s="1"/>
  <c r="N757" i="1"/>
  <c r="N1030" i="1" s="1"/>
  <c r="L772" i="1"/>
  <c r="N772" i="1"/>
  <c r="N779" i="1"/>
  <c r="L779" i="1"/>
  <c r="N742" i="1"/>
  <c r="N751" i="1"/>
  <c r="M760" i="1"/>
  <c r="M759" i="1" s="1"/>
  <c r="M779" i="1"/>
  <c r="L684" i="1"/>
  <c r="L707" i="1"/>
  <c r="M717" i="1"/>
  <c r="M731" i="1"/>
  <c r="L742" i="1"/>
  <c r="N745" i="1"/>
  <c r="L751" i="1"/>
  <c r="L717" i="1"/>
  <c r="M751" i="1"/>
  <c r="L672" i="1"/>
  <c r="N684" i="1"/>
  <c r="N689" i="1"/>
  <c r="L689" i="1"/>
  <c r="M689" i="1"/>
  <c r="N707" i="1"/>
  <c r="M707" i="1"/>
  <c r="N721" i="1"/>
  <c r="L721" i="1"/>
  <c r="M721" i="1"/>
  <c r="M742" i="1"/>
  <c r="L731" i="1"/>
  <c r="M684" i="1"/>
  <c r="N717" i="1"/>
  <c r="N731" i="1"/>
  <c r="M745" i="1"/>
  <c r="L601" i="1"/>
  <c r="N601" i="1"/>
  <c r="N596" i="1"/>
  <c r="L592" i="1"/>
  <c r="O592" i="1" s="1"/>
  <c r="L596" i="1"/>
  <c r="L640" i="1"/>
  <c r="M596" i="1"/>
  <c r="M601" i="1"/>
  <c r="N526" i="1"/>
  <c r="N1025" i="1" s="1"/>
  <c r="M526" i="1"/>
  <c r="M1025" i="1" s="1"/>
  <c r="L526" i="1"/>
  <c r="L1025" i="1" s="1"/>
  <c r="N584" i="1"/>
  <c r="M584" i="1"/>
  <c r="L584" i="1"/>
  <c r="N583" i="1"/>
  <c r="M583" i="1"/>
  <c r="L583" i="1"/>
  <c r="N582" i="1"/>
  <c r="M582" i="1"/>
  <c r="L582" i="1"/>
  <c r="N581" i="1"/>
  <c r="M581" i="1"/>
  <c r="L581" i="1"/>
  <c r="N580" i="1"/>
  <c r="M580" i="1"/>
  <c r="L580" i="1"/>
  <c r="N579" i="1"/>
  <c r="M579" i="1"/>
  <c r="L579" i="1"/>
  <c r="N578" i="1"/>
  <c r="M578" i="1"/>
  <c r="L578" i="1"/>
  <c r="N577" i="1"/>
  <c r="M577" i="1"/>
  <c r="L577" i="1"/>
  <c r="N576" i="1"/>
  <c r="M576" i="1"/>
  <c r="L576" i="1"/>
  <c r="N562" i="1"/>
  <c r="M562" i="1"/>
  <c r="L562" i="1"/>
  <c r="N561" i="1"/>
  <c r="M561" i="1"/>
  <c r="L561" i="1"/>
  <c r="N560" i="1"/>
  <c r="M560" i="1"/>
  <c r="L560" i="1"/>
  <c r="N559" i="1"/>
  <c r="M559" i="1"/>
  <c r="L559" i="1"/>
  <c r="N558" i="1"/>
  <c r="M558" i="1"/>
  <c r="L558" i="1"/>
  <c r="N557" i="1"/>
  <c r="M557" i="1"/>
  <c r="L557" i="1"/>
  <c r="N556" i="1"/>
  <c r="M556" i="1"/>
  <c r="L556" i="1"/>
  <c r="N555" i="1"/>
  <c r="M555" i="1"/>
  <c r="L555" i="1"/>
  <c r="N554" i="1"/>
  <c r="M554" i="1"/>
  <c r="L554" i="1"/>
  <c r="N553" i="1"/>
  <c r="M553" i="1"/>
  <c r="L553" i="1"/>
  <c r="N538" i="1"/>
  <c r="N1045" i="1" s="1"/>
  <c r="M538" i="1"/>
  <c r="M1045" i="1" s="1"/>
  <c r="L538" i="1"/>
  <c r="L1045" i="1" s="1"/>
  <c r="N537" i="1"/>
  <c r="N1044" i="1" s="1"/>
  <c r="M537" i="1"/>
  <c r="M1044" i="1" s="1"/>
  <c r="L537" i="1"/>
  <c r="L1044" i="1" s="1"/>
  <c r="N536" i="1"/>
  <c r="N1043" i="1" s="1"/>
  <c r="M536" i="1"/>
  <c r="M1043" i="1" s="1"/>
  <c r="L536" i="1"/>
  <c r="L1043" i="1" s="1"/>
  <c r="N535" i="1"/>
  <c r="N1042" i="1" s="1"/>
  <c r="M535" i="1"/>
  <c r="M1042" i="1" s="1"/>
  <c r="L535" i="1"/>
  <c r="L1042" i="1" s="1"/>
  <c r="N534" i="1"/>
  <c r="N1041" i="1" s="1"/>
  <c r="M534" i="1"/>
  <c r="M1041" i="1" s="1"/>
  <c r="L534" i="1"/>
  <c r="L1041" i="1" s="1"/>
  <c r="N533" i="1"/>
  <c r="N1040" i="1" s="1"/>
  <c r="M533" i="1"/>
  <c r="M1040" i="1" s="1"/>
  <c r="L533" i="1"/>
  <c r="L1040" i="1" s="1"/>
  <c r="N532" i="1"/>
  <c r="N1039" i="1" s="1"/>
  <c r="M532" i="1"/>
  <c r="M1039" i="1" s="1"/>
  <c r="L532" i="1"/>
  <c r="L1039" i="1" s="1"/>
  <c r="N531" i="1"/>
  <c r="N1038" i="1" s="1"/>
  <c r="M531" i="1"/>
  <c r="M1038" i="1" s="1"/>
  <c r="L531" i="1"/>
  <c r="L1038" i="1" s="1"/>
  <c r="N530" i="1"/>
  <c r="N1037" i="1" s="1"/>
  <c r="M530" i="1"/>
  <c r="M1037" i="1" s="1"/>
  <c r="L530" i="1"/>
  <c r="L1037" i="1" s="1"/>
  <c r="N529" i="1"/>
  <c r="N1036" i="1" s="1"/>
  <c r="M529" i="1"/>
  <c r="M1036" i="1" s="1"/>
  <c r="L529" i="1"/>
  <c r="L1036" i="1" s="1"/>
  <c r="N521" i="1"/>
  <c r="M521" i="1"/>
  <c r="L521" i="1"/>
  <c r="N520" i="1"/>
  <c r="M520" i="1"/>
  <c r="L520" i="1"/>
  <c r="N519" i="1"/>
  <c r="M519" i="1"/>
  <c r="L519" i="1"/>
  <c r="N518" i="1"/>
  <c r="M518" i="1"/>
  <c r="L518" i="1"/>
  <c r="N517" i="1"/>
  <c r="M517" i="1"/>
  <c r="L517" i="1"/>
  <c r="N516" i="1"/>
  <c r="M516" i="1"/>
  <c r="L516" i="1"/>
  <c r="N515" i="1"/>
  <c r="M515" i="1"/>
  <c r="L515" i="1"/>
  <c r="N514" i="1"/>
  <c r="M514" i="1"/>
  <c r="L514" i="1"/>
  <c r="N513" i="1"/>
  <c r="M513" i="1"/>
  <c r="L513" i="1"/>
  <c r="N512" i="1"/>
  <c r="M512" i="1"/>
  <c r="L512" i="1"/>
  <c r="N511" i="1"/>
  <c r="M511" i="1"/>
  <c r="L511" i="1"/>
  <c r="N510" i="1"/>
  <c r="M510" i="1"/>
  <c r="L510" i="1"/>
  <c r="N509" i="1"/>
  <c r="M509" i="1"/>
  <c r="L509" i="1"/>
  <c r="N507" i="1"/>
  <c r="M507" i="1"/>
  <c r="L507" i="1"/>
  <c r="N506" i="1"/>
  <c r="M506" i="1"/>
  <c r="L506" i="1"/>
  <c r="N505" i="1"/>
  <c r="M505" i="1"/>
  <c r="L505" i="1"/>
  <c r="N504" i="1"/>
  <c r="M504" i="1"/>
  <c r="L504" i="1"/>
  <c r="N503" i="1"/>
  <c r="L503" i="1"/>
  <c r="M265" i="1"/>
  <c r="N495" i="1"/>
  <c r="N494" i="1"/>
  <c r="N493" i="1"/>
  <c r="N492" i="1"/>
  <c r="N491" i="1"/>
  <c r="N490" i="1"/>
  <c r="N488" i="1"/>
  <c r="N487" i="1"/>
  <c r="N486" i="1"/>
  <c r="N485" i="1"/>
  <c r="N484" i="1"/>
  <c r="N483" i="1"/>
  <c r="N482" i="1"/>
  <c r="N481" i="1"/>
  <c r="N479" i="1"/>
  <c r="N477" i="1"/>
  <c r="N476" i="1"/>
  <c r="N475" i="1"/>
  <c r="N474" i="1"/>
  <c r="N470" i="1"/>
  <c r="N468" i="1"/>
  <c r="N465" i="1"/>
  <c r="N462" i="1"/>
  <c r="N461" i="1"/>
  <c r="N460" i="1"/>
  <c r="N453" i="1"/>
  <c r="N451" i="1"/>
  <c r="N450" i="1"/>
  <c r="N449" i="1"/>
  <c r="N448" i="1"/>
  <c r="N447" i="1"/>
  <c r="N446" i="1"/>
  <c r="N445" i="1"/>
  <c r="N444" i="1"/>
  <c r="N443" i="1"/>
  <c r="N441" i="1"/>
  <c r="N440" i="1"/>
  <c r="N439" i="1"/>
  <c r="N438" i="1"/>
  <c r="N437" i="1"/>
  <c r="N436" i="1"/>
  <c r="N435" i="1"/>
  <c r="N434" i="1"/>
  <c r="N433" i="1"/>
  <c r="N432" i="1"/>
  <c r="N430" i="1"/>
  <c r="N429" i="1"/>
  <c r="N428" i="1"/>
  <c r="N427" i="1"/>
  <c r="N426" i="1"/>
  <c r="N425" i="1"/>
  <c r="N423" i="1"/>
  <c r="N422" i="1"/>
  <c r="N421" i="1"/>
  <c r="N420" i="1"/>
  <c r="N406" i="1"/>
  <c r="N405" i="1"/>
  <c r="N404" i="1"/>
  <c r="N403" i="1"/>
  <c r="N402" i="1"/>
  <c r="N401" i="1"/>
  <c r="N400" i="1"/>
  <c r="N399" i="1"/>
  <c r="N398" i="1"/>
  <c r="N397" i="1"/>
  <c r="N396" i="1"/>
  <c r="N393" i="1"/>
  <c r="N392" i="1"/>
  <c r="N391" i="1"/>
  <c r="N390" i="1"/>
  <c r="N389" i="1"/>
  <c r="N376" i="1"/>
  <c r="N375" i="1"/>
  <c r="N374" i="1"/>
  <c r="N373" i="1"/>
  <c r="N372" i="1"/>
  <c r="N371" i="1"/>
  <c r="N370" i="1"/>
  <c r="N369" i="1"/>
  <c r="N368" i="1"/>
  <c r="N367" i="1"/>
  <c r="N361" i="1"/>
  <c r="N360" i="1"/>
  <c r="N359" i="1"/>
  <c r="N358" i="1"/>
  <c r="N357" i="1"/>
  <c r="N356" i="1"/>
  <c r="N355" i="1"/>
  <c r="N354" i="1"/>
  <c r="N353" i="1"/>
  <c r="N348" i="1"/>
  <c r="N345" i="1"/>
  <c r="N344" i="1"/>
  <c r="N343" i="1"/>
  <c r="N338" i="1"/>
  <c r="N337" i="1"/>
  <c r="N335" i="1"/>
  <c r="N334" i="1"/>
  <c r="N332" i="1"/>
  <c r="N331" i="1"/>
  <c r="N329" i="1"/>
  <c r="N328" i="1"/>
  <c r="N325" i="1"/>
  <c r="N324" i="1"/>
  <c r="N317" i="1"/>
  <c r="N316" i="1"/>
  <c r="N315" i="1"/>
  <c r="N314" i="1"/>
  <c r="N313" i="1"/>
  <c r="N312" i="1"/>
  <c r="N311" i="1"/>
  <c r="N310" i="1"/>
  <c r="N309" i="1"/>
  <c r="N305" i="1"/>
  <c r="N304" i="1"/>
  <c r="N303" i="1"/>
  <c r="N302" i="1"/>
  <c r="N301" i="1"/>
  <c r="N300" i="1"/>
  <c r="N299" i="1"/>
  <c r="N298" i="1"/>
  <c r="N293" i="1"/>
  <c r="N292" i="1"/>
  <c r="N291" i="1"/>
  <c r="N289" i="1"/>
  <c r="N288" i="1"/>
  <c r="N287" i="1"/>
  <c r="N284" i="1"/>
  <c r="N283" i="1"/>
  <c r="N268" i="1"/>
  <c r="N263" i="1"/>
  <c r="N262" i="1"/>
  <c r="N261" i="1"/>
  <c r="N260" i="1"/>
  <c r="N259" i="1"/>
  <c r="N258" i="1"/>
  <c r="N257" i="1"/>
  <c r="N256" i="1"/>
  <c r="N247" i="1"/>
  <c r="N246" i="1"/>
  <c r="N245" i="1"/>
  <c r="N244" i="1"/>
  <c r="N243" i="1"/>
  <c r="N242" i="1"/>
  <c r="N227" i="1"/>
  <c r="N226" i="1"/>
  <c r="N225" i="1"/>
  <c r="N224" i="1"/>
  <c r="N222" i="1"/>
  <c r="N221" i="1"/>
  <c r="N220" i="1"/>
  <c r="N219" i="1"/>
  <c r="N1005" i="1" s="1"/>
  <c r="N218" i="1"/>
  <c r="N217" i="1"/>
  <c r="N1003" i="1" s="1"/>
  <c r="N216" i="1"/>
  <c r="N215" i="1"/>
  <c r="N213" i="1"/>
  <c r="N212" i="1"/>
  <c r="N211" i="1"/>
  <c r="N210" i="1"/>
  <c r="N200" i="1"/>
  <c r="N199" i="1"/>
  <c r="N198" i="1"/>
  <c r="N197" i="1"/>
  <c r="N196" i="1"/>
  <c r="N195" i="1"/>
  <c r="N194" i="1"/>
  <c r="N193" i="1"/>
  <c r="N181" i="1"/>
  <c r="N180" i="1"/>
  <c r="N179" i="1"/>
  <c r="N178" i="1"/>
  <c r="N177" i="1"/>
  <c r="N176" i="1"/>
  <c r="N175" i="1"/>
  <c r="N174" i="1"/>
  <c r="N173" i="1"/>
  <c r="N172" i="1"/>
  <c r="N132" i="1"/>
  <c r="N131" i="1"/>
  <c r="N130" i="1"/>
  <c r="N129" i="1"/>
  <c r="N128" i="1"/>
  <c r="N127" i="1"/>
  <c r="N126" i="1"/>
  <c r="N125" i="1"/>
  <c r="N124" i="1"/>
  <c r="N123" i="1"/>
  <c r="N164" i="1"/>
  <c r="N163" i="1"/>
  <c r="N162" i="1"/>
  <c r="N161" i="1"/>
  <c r="N160" i="1"/>
  <c r="N159" i="1"/>
  <c r="N150" i="1"/>
  <c r="N149" i="1"/>
  <c r="N148" i="1"/>
  <c r="N147" i="1"/>
  <c r="N146" i="1"/>
  <c r="N145" i="1"/>
  <c r="N115" i="1"/>
  <c r="N114" i="1"/>
  <c r="N113" i="1"/>
  <c r="N112" i="1"/>
  <c r="N111" i="1"/>
  <c r="N110" i="1"/>
  <c r="N101" i="1"/>
  <c r="N100" i="1"/>
  <c r="N99" i="1"/>
  <c r="N98" i="1"/>
  <c r="N97" i="1"/>
  <c r="N96" i="1"/>
  <c r="N84" i="1"/>
  <c r="N83" i="1"/>
  <c r="N82" i="1"/>
  <c r="N81" i="1"/>
  <c r="N80" i="1"/>
  <c r="N79" i="1"/>
  <c r="N78" i="1"/>
  <c r="N77" i="1"/>
  <c r="N76" i="1"/>
  <c r="N75" i="1"/>
  <c r="N64" i="1"/>
  <c r="N63" i="1"/>
  <c r="N57" i="1"/>
  <c r="N56" i="1"/>
  <c r="N55" i="1"/>
  <c r="N49" i="1"/>
  <c r="N48" i="1"/>
  <c r="N47" i="1"/>
  <c r="N40" i="1"/>
  <c r="N39" i="1"/>
  <c r="N38" i="1"/>
  <c r="N37" i="1"/>
  <c r="N31" i="1"/>
  <c r="N30" i="1"/>
  <c r="N29" i="1"/>
  <c r="N23" i="1"/>
  <c r="N22" i="1"/>
  <c r="N21" i="1"/>
  <c r="N16" i="1"/>
  <c r="N15" i="1"/>
  <c r="N14" i="1"/>
  <c r="N13" i="1"/>
  <c r="N10" i="1"/>
  <c r="M495" i="1"/>
  <c r="M494" i="1"/>
  <c r="M493" i="1"/>
  <c r="M492" i="1"/>
  <c r="M491" i="1"/>
  <c r="M490" i="1"/>
  <c r="M488" i="1"/>
  <c r="M487" i="1"/>
  <c r="M486" i="1"/>
  <c r="M485" i="1"/>
  <c r="M484" i="1"/>
  <c r="M483" i="1"/>
  <c r="M482" i="1"/>
  <c r="M481" i="1"/>
  <c r="M479" i="1"/>
  <c r="M477" i="1"/>
  <c r="M476" i="1"/>
  <c r="M475" i="1"/>
  <c r="M474" i="1"/>
  <c r="M470" i="1"/>
  <c r="M468" i="1"/>
  <c r="M465" i="1"/>
  <c r="M462" i="1"/>
  <c r="M461" i="1"/>
  <c r="M460" i="1"/>
  <c r="M453" i="1"/>
  <c r="M451" i="1"/>
  <c r="M450" i="1"/>
  <c r="M449" i="1"/>
  <c r="M448" i="1"/>
  <c r="M447" i="1"/>
  <c r="M446" i="1"/>
  <c r="M445" i="1"/>
  <c r="M444" i="1"/>
  <c r="M443" i="1"/>
  <c r="M441" i="1"/>
  <c r="M440" i="1"/>
  <c r="M439" i="1"/>
  <c r="M438" i="1"/>
  <c r="M437" i="1"/>
  <c r="M436" i="1"/>
  <c r="M435" i="1"/>
  <c r="M434" i="1"/>
  <c r="M433" i="1"/>
  <c r="M432" i="1"/>
  <c r="M430" i="1"/>
  <c r="M429" i="1"/>
  <c r="M428" i="1"/>
  <c r="M427" i="1"/>
  <c r="M426" i="1"/>
  <c r="M425" i="1"/>
  <c r="M423" i="1"/>
  <c r="M422" i="1"/>
  <c r="M421" i="1"/>
  <c r="M420" i="1"/>
  <c r="M406" i="1"/>
  <c r="M405" i="1"/>
  <c r="M404" i="1"/>
  <c r="M403" i="1"/>
  <c r="M402" i="1"/>
  <c r="M401" i="1"/>
  <c r="M400" i="1"/>
  <c r="M399" i="1"/>
  <c r="M398" i="1"/>
  <c r="M397" i="1"/>
  <c r="M396" i="1"/>
  <c r="M393" i="1"/>
  <c r="M392" i="1"/>
  <c r="M391" i="1"/>
  <c r="M390" i="1"/>
  <c r="M389" i="1"/>
  <c r="M376" i="1"/>
  <c r="M375" i="1"/>
  <c r="M374" i="1"/>
  <c r="M373" i="1"/>
  <c r="M372" i="1"/>
  <c r="M371" i="1"/>
  <c r="M370" i="1"/>
  <c r="M369" i="1"/>
  <c r="M368" i="1"/>
  <c r="M367" i="1"/>
  <c r="M361" i="1"/>
  <c r="M360" i="1"/>
  <c r="M359" i="1"/>
  <c r="M358" i="1"/>
  <c r="M357" i="1"/>
  <c r="M356" i="1"/>
  <c r="M355" i="1"/>
  <c r="M354" i="1"/>
  <c r="M353" i="1"/>
  <c r="M348" i="1"/>
  <c r="M345" i="1"/>
  <c r="M344" i="1"/>
  <c r="M343" i="1"/>
  <c r="M338" i="1"/>
  <c r="M337" i="1"/>
  <c r="M335" i="1"/>
  <c r="M334" i="1"/>
  <c r="M332" i="1"/>
  <c r="M331" i="1"/>
  <c r="M329" i="1"/>
  <c r="M328" i="1"/>
  <c r="M325" i="1"/>
  <c r="M324" i="1"/>
  <c r="M317" i="1"/>
  <c r="M316" i="1"/>
  <c r="M315" i="1"/>
  <c r="M314" i="1"/>
  <c r="M313" i="1"/>
  <c r="M312" i="1"/>
  <c r="M311" i="1"/>
  <c r="M310" i="1"/>
  <c r="M309" i="1"/>
  <c r="M305" i="1"/>
  <c r="M304" i="1"/>
  <c r="M303" i="1"/>
  <c r="M302" i="1"/>
  <c r="M301" i="1"/>
  <c r="M300" i="1"/>
  <c r="M299" i="1"/>
  <c r="M298" i="1"/>
  <c r="M293" i="1"/>
  <c r="M292" i="1"/>
  <c r="M291" i="1"/>
  <c r="M289" i="1"/>
  <c r="M288" i="1"/>
  <c r="M287" i="1"/>
  <c r="M284" i="1"/>
  <c r="M283" i="1"/>
  <c r="M268" i="1"/>
  <c r="M263" i="1"/>
  <c r="M262" i="1"/>
  <c r="M261" i="1"/>
  <c r="M260" i="1"/>
  <c r="M259" i="1"/>
  <c r="M258" i="1"/>
  <c r="M257" i="1"/>
  <c r="M256" i="1"/>
  <c r="M247" i="1"/>
  <c r="M246" i="1"/>
  <c r="M245" i="1"/>
  <c r="M244" i="1"/>
  <c r="M243" i="1"/>
  <c r="M242" i="1"/>
  <c r="M227" i="1"/>
  <c r="M226" i="1"/>
  <c r="M225" i="1"/>
  <c r="M224" i="1"/>
  <c r="M222" i="1"/>
  <c r="M221" i="1"/>
  <c r="M220" i="1"/>
  <c r="M1006" i="1" s="1"/>
  <c r="M219" i="1"/>
  <c r="M1005" i="1" s="1"/>
  <c r="M218" i="1"/>
  <c r="M1004" i="1" s="1"/>
  <c r="M217" i="1"/>
  <c r="M1003" i="1" s="1"/>
  <c r="M216" i="1"/>
  <c r="M215" i="1"/>
  <c r="M213" i="1"/>
  <c r="M212" i="1"/>
  <c r="M211" i="1"/>
  <c r="M210" i="1"/>
  <c r="M200" i="1"/>
  <c r="M199" i="1"/>
  <c r="M198" i="1"/>
  <c r="M197" i="1"/>
  <c r="M196" i="1"/>
  <c r="M195" i="1"/>
  <c r="M194" i="1"/>
  <c r="M193" i="1"/>
  <c r="M181" i="1"/>
  <c r="M180" i="1"/>
  <c r="M179" i="1"/>
  <c r="M178" i="1"/>
  <c r="M177" i="1"/>
  <c r="M176" i="1"/>
  <c r="M175" i="1"/>
  <c r="M174" i="1"/>
  <c r="M173" i="1"/>
  <c r="M172" i="1"/>
  <c r="M132" i="1"/>
  <c r="M131" i="1"/>
  <c r="M130" i="1"/>
  <c r="M129" i="1"/>
  <c r="M128" i="1"/>
  <c r="M127" i="1"/>
  <c r="M126" i="1"/>
  <c r="M125" i="1"/>
  <c r="M124" i="1"/>
  <c r="M123" i="1"/>
  <c r="M164" i="1"/>
  <c r="M163" i="1"/>
  <c r="M162" i="1"/>
  <c r="M161" i="1"/>
  <c r="M160" i="1"/>
  <c r="M159" i="1"/>
  <c r="M150" i="1"/>
  <c r="M149" i="1"/>
  <c r="M148" i="1"/>
  <c r="M147" i="1"/>
  <c r="M146" i="1"/>
  <c r="M145" i="1"/>
  <c r="M115" i="1"/>
  <c r="M114" i="1"/>
  <c r="M113" i="1"/>
  <c r="M112" i="1"/>
  <c r="M111" i="1"/>
  <c r="M110" i="1"/>
  <c r="M101" i="1"/>
  <c r="M100" i="1"/>
  <c r="M99" i="1"/>
  <c r="M98" i="1"/>
  <c r="M97" i="1"/>
  <c r="M96" i="1"/>
  <c r="M84" i="1"/>
  <c r="M83" i="1"/>
  <c r="M82" i="1"/>
  <c r="M81" i="1"/>
  <c r="M80" i="1"/>
  <c r="M79" i="1"/>
  <c r="M78" i="1"/>
  <c r="M77" i="1"/>
  <c r="M76" i="1"/>
  <c r="M75" i="1"/>
  <c r="M64" i="1"/>
  <c r="M63" i="1"/>
  <c r="M57" i="1"/>
  <c r="M56" i="1"/>
  <c r="M55" i="1"/>
  <c r="M49" i="1"/>
  <c r="M48" i="1"/>
  <c r="M47" i="1"/>
  <c r="M40" i="1"/>
  <c r="M39" i="1"/>
  <c r="M38" i="1"/>
  <c r="M37" i="1"/>
  <c r="M31" i="1"/>
  <c r="M30" i="1"/>
  <c r="M29" i="1"/>
  <c r="M23" i="1"/>
  <c r="M22" i="1"/>
  <c r="M21" i="1"/>
  <c r="M16" i="1"/>
  <c r="M15" i="1"/>
  <c r="M14" i="1"/>
  <c r="M13" i="1"/>
  <c r="M10" i="1"/>
  <c r="I452" i="2"/>
  <c r="I456" i="2" s="1"/>
  <c r="I446" i="2"/>
  <c r="I445" i="2"/>
  <c r="N323" i="2"/>
  <c r="N345" i="2" s="1"/>
  <c r="M574" i="1" s="1"/>
  <c r="N318" i="2"/>
  <c r="N320" i="2" s="1"/>
  <c r="N300" i="2"/>
  <c r="N280" i="2"/>
  <c r="N278" i="2"/>
  <c r="N276" i="2"/>
  <c r="N177" i="2"/>
  <c r="N194" i="2" s="1"/>
  <c r="M188" i="1" s="1"/>
  <c r="N158" i="2"/>
  <c r="N172" i="2" s="1"/>
  <c r="M279" i="1" s="1"/>
  <c r="N45" i="2"/>
  <c r="N29" i="2"/>
  <c r="N30" i="2" s="1"/>
  <c r="M33" i="1" s="1"/>
  <c r="N26" i="2"/>
  <c r="N27" i="2" s="1"/>
  <c r="N75" i="2"/>
  <c r="N86" i="2" s="1"/>
  <c r="M155" i="1" s="1"/>
  <c r="N89" i="2"/>
  <c r="L495" i="1"/>
  <c r="L494" i="1"/>
  <c r="L493" i="1"/>
  <c r="L492" i="1"/>
  <c r="L491" i="1"/>
  <c r="L490" i="1"/>
  <c r="L488" i="1"/>
  <c r="L481" i="1"/>
  <c r="L487" i="1"/>
  <c r="L486" i="1"/>
  <c r="L484" i="1"/>
  <c r="L485" i="1"/>
  <c r="L483" i="1"/>
  <c r="L482" i="1"/>
  <c r="L479" i="1"/>
  <c r="L477" i="1"/>
  <c r="L476" i="1"/>
  <c r="L475" i="1"/>
  <c r="L474" i="1"/>
  <c r="L470" i="1"/>
  <c r="L468" i="1"/>
  <c r="L465" i="1"/>
  <c r="L462" i="1"/>
  <c r="L461" i="1"/>
  <c r="L460" i="1"/>
  <c r="L453" i="1"/>
  <c r="L451" i="1"/>
  <c r="L450" i="1"/>
  <c r="L449" i="1"/>
  <c r="L448" i="1"/>
  <c r="L447" i="1"/>
  <c r="L446" i="1"/>
  <c r="L445" i="1"/>
  <c r="L444" i="1"/>
  <c r="L443" i="1"/>
  <c r="L441" i="1"/>
  <c r="L440" i="1"/>
  <c r="L439" i="1"/>
  <c r="L438" i="1"/>
  <c r="L437" i="1"/>
  <c r="L436" i="1"/>
  <c r="L435" i="1"/>
  <c r="L434" i="1"/>
  <c r="L433" i="1"/>
  <c r="L432" i="1"/>
  <c r="L430" i="1"/>
  <c r="L429" i="1"/>
  <c r="L428" i="1"/>
  <c r="L427" i="1"/>
  <c r="L426" i="1"/>
  <c r="L425" i="1"/>
  <c r="L423" i="1"/>
  <c r="L422" i="1"/>
  <c r="L421" i="1"/>
  <c r="L420" i="1"/>
  <c r="L406" i="1"/>
  <c r="L405" i="1"/>
  <c r="L404" i="1"/>
  <c r="L403" i="1"/>
  <c r="L402" i="1"/>
  <c r="L401" i="1"/>
  <c r="L400" i="1"/>
  <c r="L399" i="1"/>
  <c r="L398" i="1"/>
  <c r="L397" i="1"/>
  <c r="L396" i="1"/>
  <c r="L391" i="1"/>
  <c r="L393" i="1"/>
  <c r="L390" i="1"/>
  <c r="L392" i="1"/>
  <c r="L389" i="1"/>
  <c r="L376" i="1"/>
  <c r="L375" i="1"/>
  <c r="L374" i="1"/>
  <c r="L373" i="1"/>
  <c r="L372" i="1"/>
  <c r="L371" i="1"/>
  <c r="L370" i="1"/>
  <c r="L369" i="1"/>
  <c r="L368" i="1"/>
  <c r="L367" i="1"/>
  <c r="L361" i="1"/>
  <c r="L360" i="1"/>
  <c r="L359" i="1"/>
  <c r="L358" i="1"/>
  <c r="L357" i="1"/>
  <c r="L356" i="1"/>
  <c r="L355" i="1"/>
  <c r="L354" i="1"/>
  <c r="L353" i="1"/>
  <c r="L348" i="1"/>
  <c r="L345" i="1"/>
  <c r="L344" i="1"/>
  <c r="L343" i="1"/>
  <c r="L338" i="1"/>
  <c r="L337" i="1"/>
  <c r="L335" i="1"/>
  <c r="L334" i="1"/>
  <c r="L332" i="1"/>
  <c r="L331" i="1"/>
  <c r="L329" i="1"/>
  <c r="L328" i="1"/>
  <c r="L325" i="1"/>
  <c r="L324" i="1"/>
  <c r="L317" i="1"/>
  <c r="L316" i="1"/>
  <c r="L305" i="1"/>
  <c r="L315" i="1"/>
  <c r="L314" i="1"/>
  <c r="L313" i="1"/>
  <c r="L312" i="1"/>
  <c r="L311" i="1"/>
  <c r="L310" i="1"/>
  <c r="L309" i="1"/>
  <c r="L304" i="1"/>
  <c r="L303" i="1"/>
  <c r="L302" i="1"/>
  <c r="L301" i="1"/>
  <c r="L300" i="1"/>
  <c r="L299" i="1"/>
  <c r="L298" i="1"/>
  <c r="L293" i="1"/>
  <c r="L292" i="1"/>
  <c r="L291" i="1"/>
  <c r="L289" i="1"/>
  <c r="L288" i="1"/>
  <c r="L287" i="1"/>
  <c r="M655" i="1" l="1"/>
  <c r="M653" i="1" s="1"/>
  <c r="M639" i="1" s="1"/>
  <c r="M1002" i="1"/>
  <c r="N28" i="2"/>
  <c r="M27" i="1" s="1"/>
  <c r="O1048" i="1"/>
  <c r="N480" i="1"/>
  <c r="L480" i="1"/>
  <c r="M480" i="1"/>
  <c r="N79" i="2"/>
  <c r="M106" i="1" s="1"/>
  <c r="N85" i="2"/>
  <c r="M154" i="1" s="1"/>
  <c r="N87" i="2"/>
  <c r="M156" i="1" s="1"/>
  <c r="N76" i="2"/>
  <c r="M103" i="1" s="1"/>
  <c r="N83" i="2"/>
  <c r="M152" i="1" s="1"/>
  <c r="N88" i="2"/>
  <c r="M157" i="1" s="1"/>
  <c r="N80" i="2"/>
  <c r="M107" i="1" s="1"/>
  <c r="N78" i="2"/>
  <c r="M105" i="1" s="1"/>
  <c r="N84" i="2"/>
  <c r="M153" i="1" s="1"/>
  <c r="N164" i="2"/>
  <c r="M239" i="1" s="1"/>
  <c r="N170" i="2"/>
  <c r="M276" i="1" s="1"/>
  <c r="N160" i="2"/>
  <c r="M234" i="1" s="1"/>
  <c r="N174" i="2"/>
  <c r="M281" i="1" s="1"/>
  <c r="N178" i="2"/>
  <c r="M134" i="1" s="1"/>
  <c r="N195" i="2"/>
  <c r="M189" i="1" s="1"/>
  <c r="N182" i="2"/>
  <c r="M138" i="1" s="1"/>
  <c r="N186" i="2"/>
  <c r="M142" i="1" s="1"/>
  <c r="N191" i="2"/>
  <c r="M185" i="1" s="1"/>
  <c r="I444" i="2"/>
  <c r="I450" i="2" s="1"/>
  <c r="M1001" i="1"/>
  <c r="N343" i="2"/>
  <c r="M572" i="1" s="1"/>
  <c r="N328" i="2"/>
  <c r="M545" i="1" s="1"/>
  <c r="N342" i="2"/>
  <c r="M571" i="1" s="1"/>
  <c r="N324" i="2"/>
  <c r="M541" i="1" s="1"/>
  <c r="N333" i="2"/>
  <c r="M550" i="1" s="1"/>
  <c r="N332" i="2"/>
  <c r="M549" i="1" s="1"/>
  <c r="N325" i="2"/>
  <c r="M542" i="1" s="1"/>
  <c r="N338" i="2"/>
  <c r="M567" i="1" s="1"/>
  <c r="O1031" i="1"/>
  <c r="O1038" i="1"/>
  <c r="O1042" i="1"/>
  <c r="O1039" i="1"/>
  <c r="O1043" i="1"/>
  <c r="N995" i="1"/>
  <c r="O1027" i="1"/>
  <c r="O953" i="1"/>
  <c r="O1037" i="1"/>
  <c r="O1041" i="1"/>
  <c r="O1045" i="1"/>
  <c r="O1025" i="1"/>
  <c r="O1030" i="1"/>
  <c r="O1036" i="1"/>
  <c r="O1040" i="1"/>
  <c r="O1044" i="1"/>
  <c r="O1014" i="1"/>
  <c r="L1034" i="1"/>
  <c r="L295" i="1"/>
  <c r="L981" i="1" s="1"/>
  <c r="M295" i="1"/>
  <c r="M981" i="1" s="1"/>
  <c r="N295" i="1"/>
  <c r="N981" i="1" s="1"/>
  <c r="M1034" i="1"/>
  <c r="N1034" i="1"/>
  <c r="M993" i="1"/>
  <c r="M997" i="1"/>
  <c r="N993" i="1"/>
  <c r="N997" i="1"/>
  <c r="M990" i="1"/>
  <c r="M994" i="1"/>
  <c r="N1052" i="1"/>
  <c r="N1004" i="1"/>
  <c r="M1057" i="1"/>
  <c r="M1009" i="1"/>
  <c r="M1055" i="1"/>
  <c r="M1007" i="1"/>
  <c r="N1057" i="1"/>
  <c r="N1009" i="1"/>
  <c r="N1055" i="1"/>
  <c r="N1007" i="1"/>
  <c r="N1049" i="1"/>
  <c r="N1001" i="1"/>
  <c r="N1050" i="1"/>
  <c r="N1002" i="1"/>
  <c r="N1054" i="1"/>
  <c r="N1006" i="1"/>
  <c r="N968" i="1"/>
  <c r="N1051" i="1"/>
  <c r="M1049" i="1"/>
  <c r="M1050" i="1"/>
  <c r="M1054" i="1"/>
  <c r="N1053" i="1"/>
  <c r="M1052" i="1"/>
  <c r="M1053" i="1"/>
  <c r="M968" i="1"/>
  <c r="M1051" i="1"/>
  <c r="M991" i="1"/>
  <c r="N991" i="1"/>
  <c r="N974" i="1"/>
  <c r="N972" i="1"/>
  <c r="M995" i="1"/>
  <c r="M992" i="1"/>
  <c r="M996" i="1"/>
  <c r="N992" i="1"/>
  <c r="N996" i="1"/>
  <c r="N969" i="1"/>
  <c r="N966" i="1"/>
  <c r="M998" i="1"/>
  <c r="M974" i="1"/>
  <c r="M972" i="1"/>
  <c r="N990" i="1"/>
  <c r="N994" i="1"/>
  <c r="N998" i="1"/>
  <c r="N971" i="1"/>
  <c r="M966" i="1"/>
  <c r="M970" i="1"/>
  <c r="M967" i="1"/>
  <c r="M971" i="1"/>
  <c r="N970" i="1"/>
  <c r="M969" i="1"/>
  <c r="N967" i="1"/>
  <c r="O820" i="1"/>
  <c r="O378" i="1"/>
  <c r="O382" i="1"/>
  <c r="O386" i="1"/>
  <c r="O410" i="1"/>
  <c r="O414" i="1"/>
  <c r="O418" i="1"/>
  <c r="O393" i="1"/>
  <c r="O380" i="1"/>
  <c r="O384" i="1"/>
  <c r="O408" i="1"/>
  <c r="O412" i="1"/>
  <c r="O416" i="1"/>
  <c r="O589" i="1"/>
  <c r="L1026" i="1"/>
  <c r="O1026" i="1" s="1"/>
  <c r="O379" i="1"/>
  <c r="O383" i="1"/>
  <c r="O387" i="1"/>
  <c r="O411" i="1"/>
  <c r="O415" i="1"/>
  <c r="O385" i="1"/>
  <c r="O413" i="1"/>
  <c r="O417" i="1"/>
  <c r="O409" i="1"/>
  <c r="O381" i="1"/>
  <c r="O751" i="1"/>
  <c r="N25" i="2"/>
  <c r="M25" i="1"/>
  <c r="N98" i="2"/>
  <c r="M167" i="1" s="1"/>
  <c r="N100" i="2"/>
  <c r="M169" i="1" s="1"/>
  <c r="N95" i="2"/>
  <c r="N91" i="2"/>
  <c r="M118" i="1" s="1"/>
  <c r="N31" i="2"/>
  <c r="M35" i="1" s="1"/>
  <c r="N163" i="2"/>
  <c r="M238" i="1" s="1"/>
  <c r="N169" i="2"/>
  <c r="M275" i="1" s="1"/>
  <c r="N184" i="2"/>
  <c r="M140" i="1" s="1"/>
  <c r="N193" i="2"/>
  <c r="M187" i="1" s="1"/>
  <c r="N77" i="2"/>
  <c r="M104" i="1" s="1"/>
  <c r="N81" i="2"/>
  <c r="M108" i="1" s="1"/>
  <c r="N165" i="2"/>
  <c r="M240" i="1" s="1"/>
  <c r="N173" i="2"/>
  <c r="M280" i="1" s="1"/>
  <c r="N180" i="2"/>
  <c r="M136" i="1" s="1"/>
  <c r="N197" i="2"/>
  <c r="M191" i="1" s="1"/>
  <c r="N329" i="2"/>
  <c r="M546" i="1" s="1"/>
  <c r="N339" i="2"/>
  <c r="M568" i="1" s="1"/>
  <c r="O640" i="1"/>
  <c r="O531" i="1"/>
  <c r="O535" i="1"/>
  <c r="O553" i="1"/>
  <c r="O557" i="1"/>
  <c r="O561" i="1"/>
  <c r="O578" i="1"/>
  <c r="O582" i="1"/>
  <c r="O590" i="1"/>
  <c r="O788" i="1"/>
  <c r="O310" i="1"/>
  <c r="O287" i="1"/>
  <c r="O292" i="1"/>
  <c r="O300" i="1"/>
  <c r="O304" i="1"/>
  <c r="O343" i="1"/>
  <c r="O353" i="1"/>
  <c r="O357" i="1"/>
  <c r="O361" i="1"/>
  <c r="O370" i="1"/>
  <c r="O374" i="1"/>
  <c r="O392" i="1"/>
  <c r="O420" i="1"/>
  <c r="O425" i="1"/>
  <c r="O429" i="1"/>
  <c r="O434" i="1"/>
  <c r="O438" i="1"/>
  <c r="O443" i="1"/>
  <c r="O447" i="1"/>
  <c r="O451" i="1"/>
  <c r="O461" i="1"/>
  <c r="O477" i="1"/>
  <c r="O492" i="1"/>
  <c r="O324" i="1"/>
  <c r="O331" i="1"/>
  <c r="O337" i="1"/>
  <c r="O314" i="1"/>
  <c r="O398" i="1"/>
  <c r="O402" i="1"/>
  <c r="O406" i="1"/>
  <c r="O483" i="1"/>
  <c r="O487" i="1"/>
  <c r="M72" i="1"/>
  <c r="M977" i="1" s="1"/>
  <c r="M363" i="1"/>
  <c r="L363" i="1"/>
  <c r="N363" i="1"/>
  <c r="O742" i="1"/>
  <c r="O707" i="1"/>
  <c r="O779" i="1"/>
  <c r="O798" i="1"/>
  <c r="O889" i="1"/>
  <c r="N207" i="1"/>
  <c r="N979" i="1" s="1"/>
  <c r="O532" i="1"/>
  <c r="O536" i="1"/>
  <c r="O554" i="1"/>
  <c r="O558" i="1"/>
  <c r="O562" i="1"/>
  <c r="O579" i="1"/>
  <c r="O583" i="1"/>
  <c r="O721" i="1"/>
  <c r="O633" i="1"/>
  <c r="O877" i="1"/>
  <c r="O835" i="1"/>
  <c r="O689" i="1"/>
  <c r="L759" i="1"/>
  <c r="O759" i="1" s="1"/>
  <c r="O760" i="1"/>
  <c r="O309" i="1"/>
  <c r="M207" i="1"/>
  <c r="M979" i="1" s="1"/>
  <c r="N72" i="1"/>
  <c r="N977" i="1" s="1"/>
  <c r="N206" i="1"/>
  <c r="N978" i="1" s="1"/>
  <c r="O529" i="1"/>
  <c r="O533" i="1"/>
  <c r="O537" i="1"/>
  <c r="O555" i="1"/>
  <c r="O559" i="1"/>
  <c r="O576" i="1"/>
  <c r="O580" i="1"/>
  <c r="O584" i="1"/>
  <c r="O596" i="1"/>
  <c r="O684" i="1"/>
  <c r="O757" i="1"/>
  <c r="O626" i="1"/>
  <c r="O813" i="1"/>
  <c r="O839" i="1"/>
  <c r="L871" i="1"/>
  <c r="O871" i="1" s="1"/>
  <c r="O872" i="1"/>
  <c r="O329" i="1"/>
  <c r="O335" i="1"/>
  <c r="O731" i="1"/>
  <c r="O772" i="1"/>
  <c r="O826" i="1"/>
  <c r="O886" i="1"/>
  <c r="L665" i="1"/>
  <c r="O665" i="1" s="1"/>
  <c r="O666" i="1"/>
  <c r="L671" i="1"/>
  <c r="O671" i="1" s="1"/>
  <c r="O672" i="1"/>
  <c r="O313" i="1"/>
  <c r="O397" i="1"/>
  <c r="O401" i="1"/>
  <c r="O405" i="1"/>
  <c r="O482" i="1"/>
  <c r="O486" i="1"/>
  <c r="M71" i="1"/>
  <c r="M976" i="1" s="1"/>
  <c r="M206" i="1"/>
  <c r="M978" i="1" s="1"/>
  <c r="N71" i="1"/>
  <c r="N976" i="1" s="1"/>
  <c r="O530" i="1"/>
  <c r="O534" i="1"/>
  <c r="O538" i="1"/>
  <c r="O556" i="1"/>
  <c r="O560" i="1"/>
  <c r="O577" i="1"/>
  <c r="O581" i="1"/>
  <c r="O526" i="1"/>
  <c r="O601" i="1"/>
  <c r="O717" i="1"/>
  <c r="O745" i="1"/>
  <c r="O758" i="1"/>
  <c r="O883" i="1"/>
  <c r="M834" i="1"/>
  <c r="O291" i="1"/>
  <c r="O299" i="1"/>
  <c r="O303" i="1"/>
  <c r="O317" i="1"/>
  <c r="O348" i="1"/>
  <c r="O356" i="1"/>
  <c r="O360" i="1"/>
  <c r="O369" i="1"/>
  <c r="O373" i="1"/>
  <c r="O391" i="1"/>
  <c r="O423" i="1"/>
  <c r="O428" i="1"/>
  <c r="O433" i="1"/>
  <c r="O437" i="1"/>
  <c r="O441" i="1"/>
  <c r="O446" i="1"/>
  <c r="O450" i="1"/>
  <c r="O460" i="1"/>
  <c r="O468" i="1"/>
  <c r="O476" i="1"/>
  <c r="O491" i="1"/>
  <c r="O495" i="1"/>
  <c r="N834" i="1"/>
  <c r="M903" i="1"/>
  <c r="M946" i="1" s="1"/>
  <c r="N808" i="1"/>
  <c r="N787" i="1" s="1"/>
  <c r="L834" i="1"/>
  <c r="M808" i="1"/>
  <c r="M787" i="1" s="1"/>
  <c r="O311" i="1"/>
  <c r="O288" i="1"/>
  <c r="O293" i="1"/>
  <c r="O301" i="1"/>
  <c r="O305" i="1"/>
  <c r="O344" i="1"/>
  <c r="O354" i="1"/>
  <c r="O358" i="1"/>
  <c r="O367" i="1"/>
  <c r="O371" i="1"/>
  <c r="O375" i="1"/>
  <c r="O421" i="1"/>
  <c r="O426" i="1"/>
  <c r="O430" i="1"/>
  <c r="O435" i="1"/>
  <c r="O439" i="1"/>
  <c r="O444" i="1"/>
  <c r="O448" i="1"/>
  <c r="O453" i="1"/>
  <c r="O462" i="1"/>
  <c r="O474" i="1"/>
  <c r="O479" i="1"/>
  <c r="O484" i="1"/>
  <c r="O488" i="1"/>
  <c r="O493" i="1"/>
  <c r="O325" i="1"/>
  <c r="O332" i="1"/>
  <c r="O338" i="1"/>
  <c r="O389" i="1"/>
  <c r="M552" i="1"/>
  <c r="M771" i="1"/>
  <c r="M756" i="1" s="1"/>
  <c r="O315" i="1"/>
  <c r="O399" i="1"/>
  <c r="O403" i="1"/>
  <c r="O289" i="1"/>
  <c r="O298" i="1"/>
  <c r="O302" i="1"/>
  <c r="O316" i="1"/>
  <c r="O345" i="1"/>
  <c r="O355" i="1"/>
  <c r="O359" i="1"/>
  <c r="O368" i="1"/>
  <c r="O372" i="1"/>
  <c r="O376" i="1"/>
  <c r="O422" i="1"/>
  <c r="O427" i="1"/>
  <c r="O432" i="1"/>
  <c r="O436" i="1"/>
  <c r="O440" i="1"/>
  <c r="O445" i="1"/>
  <c r="O449" i="1"/>
  <c r="O465" i="1"/>
  <c r="O475" i="1"/>
  <c r="O490" i="1"/>
  <c r="O494" i="1"/>
  <c r="N528" i="1"/>
  <c r="O328" i="1"/>
  <c r="O334" i="1"/>
  <c r="L469" i="1"/>
  <c r="O470" i="1"/>
  <c r="O485" i="1"/>
  <c r="O481" i="1"/>
  <c r="N552" i="1"/>
  <c r="N903" i="1"/>
  <c r="N946" i="1" s="1"/>
  <c r="O312" i="1"/>
  <c r="O390" i="1"/>
  <c r="O396" i="1"/>
  <c r="O400" i="1"/>
  <c r="O404" i="1"/>
  <c r="M528" i="1"/>
  <c r="M587" i="1"/>
  <c r="N587" i="1"/>
  <c r="L808" i="1"/>
  <c r="N771" i="1"/>
  <c r="N756" i="1" s="1"/>
  <c r="L587" i="1"/>
  <c r="L771" i="1"/>
  <c r="L683" i="1"/>
  <c r="N683" i="1"/>
  <c r="M683" i="1"/>
  <c r="N525" i="1"/>
  <c r="N1024" i="1" s="1"/>
  <c r="M525" i="1"/>
  <c r="M1024" i="1" s="1"/>
  <c r="L528" i="1"/>
  <c r="L575" i="1"/>
  <c r="L525" i="1"/>
  <c r="L1024" i="1" s="1"/>
  <c r="N500" i="1"/>
  <c r="M575" i="1"/>
  <c r="L552" i="1"/>
  <c r="N575" i="1"/>
  <c r="M502" i="1"/>
  <c r="M500" i="1"/>
  <c r="L500" i="1"/>
  <c r="L502" i="1"/>
  <c r="N502" i="1"/>
  <c r="L508" i="1"/>
  <c r="M508" i="1"/>
  <c r="N508" i="1"/>
  <c r="N9" i="1"/>
  <c r="N41" i="1"/>
  <c r="N122" i="1"/>
  <c r="N264" i="1"/>
  <c r="N255" i="1" s="1"/>
  <c r="N327" i="1"/>
  <c r="N65" i="1"/>
  <c r="N464" i="1"/>
  <c r="N12" i="1"/>
  <c r="N11" i="1" s="1"/>
  <c r="N20" i="1"/>
  <c r="N28" i="1"/>
  <c r="N36" i="1"/>
  <c r="N95" i="1"/>
  <c r="N144" i="1"/>
  <c r="N192" i="1"/>
  <c r="N223" i="1"/>
  <c r="N1056" i="1" s="1"/>
  <c r="N308" i="1"/>
  <c r="N307" i="1" s="1"/>
  <c r="N336" i="1"/>
  <c r="N351" i="1"/>
  <c r="N985" i="1" s="1"/>
  <c r="N377" i="1"/>
  <c r="N478" i="1"/>
  <c r="N46" i="1"/>
  <c r="N50" i="1"/>
  <c r="N54" i="1"/>
  <c r="N58" i="1"/>
  <c r="N62" i="1"/>
  <c r="N85" i="1"/>
  <c r="N109" i="1"/>
  <c r="N158" i="1"/>
  <c r="N323" i="1"/>
  <c r="N322" i="1" s="1"/>
  <c r="N333" i="1"/>
  <c r="N469" i="1"/>
  <c r="N74" i="1"/>
  <c r="N171" i="1"/>
  <c r="N209" i="1"/>
  <c r="N241" i="1"/>
  <c r="N352" i="1"/>
  <c r="N349" i="1" s="1"/>
  <c r="N366" i="1"/>
  <c r="N248" i="1"/>
  <c r="N282" i="1"/>
  <c r="N286" i="1"/>
  <c r="N290" i="1"/>
  <c r="N297" i="1"/>
  <c r="N330" i="1"/>
  <c r="N342" i="1"/>
  <c r="N347" i="1"/>
  <c r="N350" i="1"/>
  <c r="N984" i="1" s="1"/>
  <c r="N388" i="1"/>
  <c r="N424" i="1"/>
  <c r="N473" i="1"/>
  <c r="N489" i="1"/>
  <c r="N442" i="1"/>
  <c r="N395" i="1"/>
  <c r="N407" i="1"/>
  <c r="N419" i="1"/>
  <c r="N431" i="1"/>
  <c r="N467" i="1"/>
  <c r="M95" i="1"/>
  <c r="M366" i="1"/>
  <c r="M109" i="1"/>
  <c r="M209" i="1"/>
  <c r="M50" i="1"/>
  <c r="M9" i="1"/>
  <c r="M192" i="1"/>
  <c r="M388" i="1"/>
  <c r="M407" i="1"/>
  <c r="M473" i="1"/>
  <c r="M478" i="1"/>
  <c r="M28" i="1"/>
  <c r="M54" i="1"/>
  <c r="M65" i="1"/>
  <c r="M85" i="1"/>
  <c r="M144" i="1"/>
  <c r="M158" i="1"/>
  <c r="M248" i="1"/>
  <c r="M286" i="1"/>
  <c r="M323" i="1"/>
  <c r="M322" i="1" s="1"/>
  <c r="M330" i="1"/>
  <c r="M336" i="1"/>
  <c r="M342" i="1"/>
  <c r="M352" i="1"/>
  <c r="M349" i="1" s="1"/>
  <c r="M351" i="1"/>
  <c r="M985" i="1" s="1"/>
  <c r="M419" i="1"/>
  <c r="M424" i="1"/>
  <c r="M442" i="1"/>
  <c r="M469" i="1"/>
  <c r="M12" i="1"/>
  <c r="M11" i="1" s="1"/>
  <c r="M20" i="1"/>
  <c r="M36" i="1"/>
  <c r="M41" i="1"/>
  <c r="M46" i="1"/>
  <c r="M62" i="1"/>
  <c r="M74" i="1"/>
  <c r="M171" i="1"/>
  <c r="M223" i="1"/>
  <c r="M1056" i="1" s="1"/>
  <c r="M241" i="1"/>
  <c r="M264" i="1"/>
  <c r="M255" i="1" s="1"/>
  <c r="M282" i="1"/>
  <c r="M297" i="1"/>
  <c r="M327" i="1"/>
  <c r="M333" i="1"/>
  <c r="M395" i="1"/>
  <c r="M431" i="1"/>
  <c r="M464" i="1"/>
  <c r="M489" i="1"/>
  <c r="M58" i="1"/>
  <c r="M122" i="1"/>
  <c r="M290" i="1"/>
  <c r="M308" i="1"/>
  <c r="M307" i="1" s="1"/>
  <c r="M347" i="1"/>
  <c r="M350" i="1"/>
  <c r="M984" i="1" s="1"/>
  <c r="M377" i="1"/>
  <c r="M467" i="1"/>
  <c r="N90" i="2"/>
  <c r="M117" i="1" s="1"/>
  <c r="N94" i="2"/>
  <c r="M121" i="1" s="1"/>
  <c r="N99" i="2"/>
  <c r="M168" i="1" s="1"/>
  <c r="N92" i="2"/>
  <c r="M119" i="1" s="1"/>
  <c r="N97" i="2"/>
  <c r="M166" i="1" s="1"/>
  <c r="N101" i="2"/>
  <c r="M170" i="1" s="1"/>
  <c r="N93" i="2"/>
  <c r="M120" i="1" s="1"/>
  <c r="N161" i="2"/>
  <c r="M235" i="1" s="1"/>
  <c r="N166" i="2"/>
  <c r="N179" i="2"/>
  <c r="M135" i="1" s="1"/>
  <c r="N183" i="2"/>
  <c r="M139" i="1" s="1"/>
  <c r="N187" i="2"/>
  <c r="N192" i="2"/>
  <c r="M186" i="1" s="1"/>
  <c r="N196" i="2"/>
  <c r="M190" i="1" s="1"/>
  <c r="N181" i="2"/>
  <c r="M137" i="1" s="1"/>
  <c r="N185" i="2"/>
  <c r="M141" i="1" s="1"/>
  <c r="N190" i="2"/>
  <c r="M184" i="1" s="1"/>
  <c r="N319" i="2"/>
  <c r="N326" i="2"/>
  <c r="M543" i="1" s="1"/>
  <c r="N330" i="2"/>
  <c r="M547" i="1" s="1"/>
  <c r="N336" i="2"/>
  <c r="M565" i="1" s="1"/>
  <c r="N340" i="2"/>
  <c r="M569" i="1" s="1"/>
  <c r="N344" i="2"/>
  <c r="M573" i="1" s="1"/>
  <c r="N327" i="2"/>
  <c r="M544" i="1" s="1"/>
  <c r="N331" i="2"/>
  <c r="M548" i="1" s="1"/>
  <c r="N337" i="2"/>
  <c r="M566" i="1" s="1"/>
  <c r="N341" i="2"/>
  <c r="M570" i="1" s="1"/>
  <c r="L351" i="1"/>
  <c r="L985" i="1" s="1"/>
  <c r="L347" i="1"/>
  <c r="L350" i="1"/>
  <c r="L984" i="1" s="1"/>
  <c r="L473" i="1"/>
  <c r="L478" i="1"/>
  <c r="L464" i="1"/>
  <c r="L467" i="1"/>
  <c r="L489" i="1"/>
  <c r="L366" i="1"/>
  <c r="L388" i="1"/>
  <c r="L395" i="1"/>
  <c r="L377" i="1"/>
  <c r="L419" i="1"/>
  <c r="L424" i="1"/>
  <c r="L431" i="1"/>
  <c r="L407" i="1"/>
  <c r="L442" i="1"/>
  <c r="L352" i="1"/>
  <c r="L323" i="1"/>
  <c r="L327" i="1"/>
  <c r="L330" i="1"/>
  <c r="L333" i="1"/>
  <c r="L336" i="1"/>
  <c r="L342" i="1"/>
  <c r="L297" i="1"/>
  <c r="L308" i="1"/>
  <c r="L286" i="1"/>
  <c r="L290" i="1"/>
  <c r="L268" i="1"/>
  <c r="O268" i="1" s="1"/>
  <c r="L213" i="1"/>
  <c r="O213" i="1" s="1"/>
  <c r="O502" i="1" l="1"/>
  <c r="O500" i="1"/>
  <c r="M616" i="1"/>
  <c r="M614" i="1" s="1"/>
  <c r="M24" i="1"/>
  <c r="M151" i="1"/>
  <c r="M278" i="1"/>
  <c r="M237" i="1"/>
  <c r="N74" i="2"/>
  <c r="N317" i="2"/>
  <c r="O1024" i="1"/>
  <c r="O984" i="1"/>
  <c r="O981" i="1"/>
  <c r="O985" i="1"/>
  <c r="O1034" i="1"/>
  <c r="N1035" i="1"/>
  <c r="M1035" i="1"/>
  <c r="L1035" i="1"/>
  <c r="M1046" i="1"/>
  <c r="M1047" i="1" s="1"/>
  <c r="N1046" i="1"/>
  <c r="N1047" i="1" s="1"/>
  <c r="M988" i="1"/>
  <c r="M989" i="1" s="1"/>
  <c r="M1008" i="1"/>
  <c r="M999" i="1" s="1"/>
  <c r="N1008" i="1"/>
  <c r="N999" i="1" s="1"/>
  <c r="M973" i="1"/>
  <c r="N973" i="1"/>
  <c r="N988" i="1"/>
  <c r="N989" i="1" s="1"/>
  <c r="O327" i="1"/>
  <c r="O352" i="1"/>
  <c r="M102" i="1"/>
  <c r="M32" i="1"/>
  <c r="O388" i="1"/>
  <c r="L501" i="1"/>
  <c r="L1032" i="1"/>
  <c r="N501" i="1"/>
  <c r="N1033" i="1" s="1"/>
  <c r="N1032" i="1"/>
  <c r="M501" i="1"/>
  <c r="M1033" i="1" s="1"/>
  <c r="M1032" i="1"/>
  <c r="O295" i="1"/>
  <c r="M133" i="1"/>
  <c r="O350" i="1"/>
  <c r="M564" i="1"/>
  <c r="M551" i="1" s="1"/>
  <c r="M165" i="1"/>
  <c r="N322" i="2"/>
  <c r="M540" i="1"/>
  <c r="N32" i="2"/>
  <c r="N73" i="2"/>
  <c r="M116" i="1"/>
  <c r="O407" i="1"/>
  <c r="O480" i="1"/>
  <c r="N214" i="1"/>
  <c r="N202" i="1" s="1"/>
  <c r="M214" i="1"/>
  <c r="O330" i="1"/>
  <c r="O442" i="1"/>
  <c r="O464" i="1"/>
  <c r="O587" i="1"/>
  <c r="O308" i="1"/>
  <c r="O363" i="1"/>
  <c r="O478" i="1"/>
  <c r="O286" i="1"/>
  <c r="O419" i="1"/>
  <c r="O552" i="1"/>
  <c r="O366" i="1"/>
  <c r="N69" i="1"/>
  <c r="O575" i="1"/>
  <c r="L787" i="1"/>
  <c r="O787" i="1" s="1"/>
  <c r="O808" i="1"/>
  <c r="O834" i="1"/>
  <c r="M69" i="1"/>
  <c r="O525" i="1"/>
  <c r="O683" i="1"/>
  <c r="L756" i="1"/>
  <c r="O756" i="1" s="1"/>
  <c r="O771" i="1"/>
  <c r="O377" i="1"/>
  <c r="O347" i="1"/>
  <c r="O290" i="1"/>
  <c r="O297" i="1"/>
  <c r="O351" i="1"/>
  <c r="O336" i="1"/>
  <c r="O323" i="1"/>
  <c r="O431" i="1"/>
  <c r="O395" i="1"/>
  <c r="O342" i="1"/>
  <c r="O489" i="1"/>
  <c r="O333" i="1"/>
  <c r="O424" i="1"/>
  <c r="O467" i="1"/>
  <c r="O473" i="1"/>
  <c r="O469" i="1"/>
  <c r="M523" i="1"/>
  <c r="N523" i="1"/>
  <c r="L523" i="1"/>
  <c r="M498" i="1"/>
  <c r="N498" i="1"/>
  <c r="L498" i="1"/>
  <c r="N285" i="1"/>
  <c r="N365" i="1"/>
  <c r="N18" i="1"/>
  <c r="N394" i="1"/>
  <c r="N472" i="1"/>
  <c r="M472" i="1"/>
  <c r="M394" i="1"/>
  <c r="M285" i="1"/>
  <c r="M18" i="1"/>
  <c r="M365" i="1"/>
  <c r="L349" i="1"/>
  <c r="O349" i="1" s="1"/>
  <c r="L307" i="1"/>
  <c r="O307" i="1" s="1"/>
  <c r="L322" i="1"/>
  <c r="O322" i="1" s="1"/>
  <c r="L365" i="1"/>
  <c r="L394" i="1"/>
  <c r="L285" i="1"/>
  <c r="L212" i="1"/>
  <c r="O277" i="1"/>
  <c r="O274" i="1"/>
  <c r="O273" i="1"/>
  <c r="O272" i="1"/>
  <c r="O270" i="1"/>
  <c r="O253" i="1"/>
  <c r="O252" i="1"/>
  <c r="O251" i="1"/>
  <c r="O250" i="1"/>
  <c r="O249" i="1"/>
  <c r="O236" i="1"/>
  <c r="O233" i="1"/>
  <c r="O232" i="1"/>
  <c r="O231" i="1"/>
  <c r="O229" i="1"/>
  <c r="L284" i="1"/>
  <c r="O284" i="1" s="1"/>
  <c r="L283" i="1"/>
  <c r="O283" i="1" s="1"/>
  <c r="L263" i="1"/>
  <c r="O263" i="1" s="1"/>
  <c r="L262" i="1"/>
  <c r="O262" i="1" s="1"/>
  <c r="L261" i="1"/>
  <c r="O261" i="1" s="1"/>
  <c r="L260" i="1"/>
  <c r="O260" i="1" s="1"/>
  <c r="L259" i="1"/>
  <c r="O259" i="1" s="1"/>
  <c r="L258" i="1"/>
  <c r="O258" i="1" s="1"/>
  <c r="L257" i="1"/>
  <c r="O257" i="1" s="1"/>
  <c r="L256" i="1"/>
  <c r="O256" i="1" s="1"/>
  <c r="L247" i="1"/>
  <c r="O247" i="1" s="1"/>
  <c r="L246" i="1"/>
  <c r="O246" i="1" s="1"/>
  <c r="L245" i="1"/>
  <c r="O245" i="1" s="1"/>
  <c r="L244" i="1"/>
  <c r="O244" i="1" s="1"/>
  <c r="L243" i="1"/>
  <c r="O243" i="1" s="1"/>
  <c r="L242" i="1"/>
  <c r="O242" i="1" s="1"/>
  <c r="L227" i="1"/>
  <c r="O227" i="1" s="1"/>
  <c r="L226" i="1"/>
  <c r="O226" i="1" s="1"/>
  <c r="L225" i="1"/>
  <c r="O225" i="1" s="1"/>
  <c r="L224" i="1"/>
  <c r="O224" i="1" s="1"/>
  <c r="L222" i="1"/>
  <c r="L221" i="1"/>
  <c r="L220" i="1"/>
  <c r="L219" i="1"/>
  <c r="L1005" i="1" s="1"/>
  <c r="O1005" i="1" s="1"/>
  <c r="L218" i="1"/>
  <c r="L217" i="1"/>
  <c r="L216" i="1"/>
  <c r="L215" i="1"/>
  <c r="L211" i="1"/>
  <c r="L210" i="1"/>
  <c r="L1033" i="1" l="1"/>
  <c r="O1033" i="1" s="1"/>
  <c r="O501" i="1"/>
  <c r="M591" i="1"/>
  <c r="M586" i="1" s="1"/>
  <c r="M588" i="1"/>
  <c r="M1012" i="1" s="1"/>
  <c r="L1007" i="1"/>
  <c r="O1007" i="1" s="1"/>
  <c r="M19" i="1"/>
  <c r="M951" i="1" s="1"/>
  <c r="L1051" i="1"/>
  <c r="O1051" i="1" s="1"/>
  <c r="L1003" i="1"/>
  <c r="O1003" i="1" s="1"/>
  <c r="M204" i="1"/>
  <c r="M986" i="1" s="1"/>
  <c r="M524" i="1"/>
  <c r="M1013" i="1" s="1"/>
  <c r="M205" i="1"/>
  <c r="M987" i="1" s="1"/>
  <c r="O1032" i="1"/>
  <c r="O1035" i="1"/>
  <c r="L1001" i="1"/>
  <c r="O1001" i="1" s="1"/>
  <c r="L1002" i="1"/>
  <c r="O1002" i="1" s="1"/>
  <c r="N1000" i="1"/>
  <c r="L1057" i="1"/>
  <c r="O1057" i="1" s="1"/>
  <c r="L1009" i="1"/>
  <c r="O1009" i="1" s="1"/>
  <c r="M1000" i="1"/>
  <c r="L1054" i="1"/>
  <c r="O1054" i="1" s="1"/>
  <c r="L1006" i="1"/>
  <c r="O1006" i="1" s="1"/>
  <c r="L1052" i="1"/>
  <c r="O1052" i="1" s="1"/>
  <c r="L1004" i="1"/>
  <c r="O1004" i="1" s="1"/>
  <c r="O215" i="1"/>
  <c r="L1049" i="1"/>
  <c r="O1049" i="1" s="1"/>
  <c r="O216" i="1"/>
  <c r="L1050" i="1"/>
  <c r="O1050" i="1" s="1"/>
  <c r="L1053" i="1"/>
  <c r="O1053" i="1" s="1"/>
  <c r="L1055" i="1"/>
  <c r="O1055" i="1" s="1"/>
  <c r="L969" i="1"/>
  <c r="O969" i="1" s="1"/>
  <c r="L971" i="1"/>
  <c r="O971" i="1" s="1"/>
  <c r="L966" i="1"/>
  <c r="O966" i="1" s="1"/>
  <c r="L968" i="1"/>
  <c r="O968" i="1" s="1"/>
  <c r="L972" i="1"/>
  <c r="O972" i="1" s="1"/>
  <c r="L967" i="1"/>
  <c r="O967" i="1" s="1"/>
  <c r="L970" i="1"/>
  <c r="O970" i="1" s="1"/>
  <c r="O212" i="1"/>
  <c r="M965" i="1"/>
  <c r="N965" i="1"/>
  <c r="M73" i="1"/>
  <c r="O219" i="1"/>
  <c r="O210" i="1"/>
  <c r="O220" i="1"/>
  <c r="O211" i="1"/>
  <c r="O217" i="1"/>
  <c r="O221" i="1"/>
  <c r="O218" i="1"/>
  <c r="M527" i="1"/>
  <c r="M522" i="1" s="1"/>
  <c r="M1058" i="1" s="1"/>
  <c r="O222" i="1"/>
  <c r="M202" i="1"/>
  <c r="O523" i="1"/>
  <c r="O285" i="1"/>
  <c r="O365" i="1"/>
  <c r="O394" i="1"/>
  <c r="N364" i="1"/>
  <c r="M364" i="1"/>
  <c r="L207" i="1"/>
  <c r="L364" i="1"/>
  <c r="L223" i="1"/>
  <c r="L1056" i="1" s="1"/>
  <c r="O1056" i="1" s="1"/>
  <c r="L241" i="1"/>
  <c r="O241" i="1" s="1"/>
  <c r="L282" i="1"/>
  <c r="O282" i="1" s="1"/>
  <c r="L248" i="1"/>
  <c r="O248" i="1" s="1"/>
  <c r="L209" i="1"/>
  <c r="O94" i="1"/>
  <c r="O93" i="1"/>
  <c r="O92" i="1"/>
  <c r="O91" i="1"/>
  <c r="O90" i="1"/>
  <c r="O89" i="1"/>
  <c r="O88" i="1"/>
  <c r="O87" i="1"/>
  <c r="O86" i="1"/>
  <c r="L200" i="1"/>
  <c r="O200" i="1" s="1"/>
  <c r="L199" i="1"/>
  <c r="O199" i="1" s="1"/>
  <c r="L198" i="1"/>
  <c r="O198" i="1" s="1"/>
  <c r="L197" i="1"/>
  <c r="O197" i="1" s="1"/>
  <c r="L196" i="1"/>
  <c r="O196" i="1" s="1"/>
  <c r="L195" i="1"/>
  <c r="O195" i="1" s="1"/>
  <c r="L194" i="1"/>
  <c r="O194" i="1" s="1"/>
  <c r="L193" i="1"/>
  <c r="O193" i="1" s="1"/>
  <c r="L181" i="1"/>
  <c r="O181" i="1" s="1"/>
  <c r="L180" i="1"/>
  <c r="O180" i="1" s="1"/>
  <c r="L179" i="1"/>
  <c r="O179" i="1" s="1"/>
  <c r="L178" i="1"/>
  <c r="O178" i="1" s="1"/>
  <c r="L177" i="1"/>
  <c r="O177" i="1" s="1"/>
  <c r="L176" i="1"/>
  <c r="O176" i="1" s="1"/>
  <c r="L175" i="1"/>
  <c r="O175" i="1" s="1"/>
  <c r="L174" i="1"/>
  <c r="O174" i="1" s="1"/>
  <c r="L173" i="1"/>
  <c r="O173" i="1" s="1"/>
  <c r="L172" i="1"/>
  <c r="O172" i="1" s="1"/>
  <c r="L132" i="1"/>
  <c r="O132" i="1" s="1"/>
  <c r="L131" i="1"/>
  <c r="O131" i="1" s="1"/>
  <c r="L130" i="1"/>
  <c r="O130" i="1" s="1"/>
  <c r="L129" i="1"/>
  <c r="O129" i="1" s="1"/>
  <c r="L128" i="1"/>
  <c r="O128" i="1" s="1"/>
  <c r="L127" i="1"/>
  <c r="O127" i="1" s="1"/>
  <c r="L126" i="1"/>
  <c r="O126" i="1" s="1"/>
  <c r="L125" i="1"/>
  <c r="O125" i="1" s="1"/>
  <c r="L124" i="1"/>
  <c r="O124" i="1" s="1"/>
  <c r="L123" i="1"/>
  <c r="O123" i="1" s="1"/>
  <c r="L164" i="1"/>
  <c r="O164" i="1" s="1"/>
  <c r="L163" i="1"/>
  <c r="O163" i="1" s="1"/>
  <c r="L162" i="1"/>
  <c r="O162" i="1" s="1"/>
  <c r="L161" i="1"/>
  <c r="O161" i="1" s="1"/>
  <c r="L160" i="1"/>
  <c r="O160" i="1" s="1"/>
  <c r="L159" i="1"/>
  <c r="O159" i="1" s="1"/>
  <c r="L150" i="1"/>
  <c r="O150" i="1" s="1"/>
  <c r="L149" i="1"/>
  <c r="O149" i="1" s="1"/>
  <c r="L148" i="1"/>
  <c r="O148" i="1" s="1"/>
  <c r="L147" i="1"/>
  <c r="O147" i="1" s="1"/>
  <c r="L146" i="1"/>
  <c r="O146" i="1" s="1"/>
  <c r="L145" i="1"/>
  <c r="O145" i="1" s="1"/>
  <c r="L115" i="1"/>
  <c r="O115" i="1" s="1"/>
  <c r="L114" i="1"/>
  <c r="O114" i="1" s="1"/>
  <c r="L113" i="1"/>
  <c r="O113" i="1" s="1"/>
  <c r="L112" i="1"/>
  <c r="O112" i="1" s="1"/>
  <c r="L111" i="1"/>
  <c r="O111" i="1" s="1"/>
  <c r="L110" i="1"/>
  <c r="O110" i="1" s="1"/>
  <c r="L101" i="1"/>
  <c r="O101" i="1" s="1"/>
  <c r="L100" i="1"/>
  <c r="O100" i="1" s="1"/>
  <c r="L99" i="1"/>
  <c r="O99" i="1" s="1"/>
  <c r="L98" i="1"/>
  <c r="O98" i="1" s="1"/>
  <c r="L97" i="1"/>
  <c r="O97" i="1" s="1"/>
  <c r="L96" i="1"/>
  <c r="O96" i="1" s="1"/>
  <c r="L84" i="1"/>
  <c r="O84" i="1" s="1"/>
  <c r="L83" i="1"/>
  <c r="L82" i="1"/>
  <c r="L81" i="1"/>
  <c r="L80" i="1"/>
  <c r="L79" i="1"/>
  <c r="L78" i="1"/>
  <c r="L77" i="1"/>
  <c r="L76" i="1"/>
  <c r="L75" i="1"/>
  <c r="O67" i="1"/>
  <c r="O66" i="1"/>
  <c r="O61" i="1"/>
  <c r="O60" i="1"/>
  <c r="O59" i="1"/>
  <c r="O53" i="1"/>
  <c r="O52" i="1"/>
  <c r="O51" i="1"/>
  <c r="O45" i="1"/>
  <c r="O44" i="1"/>
  <c r="O43" i="1"/>
  <c r="O42" i="1"/>
  <c r="O34" i="1"/>
  <c r="O26" i="1"/>
  <c r="L64" i="1"/>
  <c r="O64" i="1" s="1"/>
  <c r="L63" i="1"/>
  <c r="O63" i="1" s="1"/>
  <c r="L57" i="1"/>
  <c r="O57" i="1" s="1"/>
  <c r="L56" i="1"/>
  <c r="O56" i="1" s="1"/>
  <c r="L55" i="1"/>
  <c r="O55" i="1" s="1"/>
  <c r="L49" i="1"/>
  <c r="O49" i="1" s="1"/>
  <c r="L48" i="1"/>
  <c r="O48" i="1" s="1"/>
  <c r="L47" i="1"/>
  <c r="O47" i="1" s="1"/>
  <c r="L40" i="1"/>
  <c r="O40" i="1" s="1"/>
  <c r="L39" i="1"/>
  <c r="O39" i="1" s="1"/>
  <c r="L38" i="1"/>
  <c r="O38" i="1" s="1"/>
  <c r="L37" i="1"/>
  <c r="O37" i="1" s="1"/>
  <c r="L31" i="1"/>
  <c r="O31" i="1" s="1"/>
  <c r="L30" i="1"/>
  <c r="O30" i="1" s="1"/>
  <c r="L29" i="1"/>
  <c r="O29" i="1" s="1"/>
  <c r="L23" i="1"/>
  <c r="O23" i="1" s="1"/>
  <c r="L22" i="1"/>
  <c r="O22" i="1" s="1"/>
  <c r="L21" i="1"/>
  <c r="O21" i="1" s="1"/>
  <c r="L16" i="1"/>
  <c r="O16" i="1" s="1"/>
  <c r="L15" i="1"/>
  <c r="O15" i="1" s="1"/>
  <c r="L14" i="1"/>
  <c r="O14" i="1" s="1"/>
  <c r="L13" i="1"/>
  <c r="O13" i="1" s="1"/>
  <c r="L10" i="1"/>
  <c r="M17" i="1" l="1"/>
  <c r="M8" i="1" s="1"/>
  <c r="L1046" i="1"/>
  <c r="L1008" i="1"/>
  <c r="O76" i="1"/>
  <c r="L991" i="1"/>
  <c r="O991" i="1" s="1"/>
  <c r="O80" i="1"/>
  <c r="L995" i="1"/>
  <c r="O995" i="1" s="1"/>
  <c r="O75" i="1"/>
  <c r="L990" i="1"/>
  <c r="O990" i="1" s="1"/>
  <c r="O83" i="1"/>
  <c r="L998" i="1"/>
  <c r="O998" i="1" s="1"/>
  <c r="O77" i="1"/>
  <c r="L992" i="1"/>
  <c r="O992" i="1" s="1"/>
  <c r="O81" i="1"/>
  <c r="L996" i="1"/>
  <c r="O996" i="1" s="1"/>
  <c r="O79" i="1"/>
  <c r="L994" i="1"/>
  <c r="O994" i="1" s="1"/>
  <c r="O78" i="1"/>
  <c r="L993" i="1"/>
  <c r="O993" i="1" s="1"/>
  <c r="O82" i="1"/>
  <c r="L997" i="1"/>
  <c r="O997" i="1" s="1"/>
  <c r="M964" i="1"/>
  <c r="N961" i="1"/>
  <c r="N957" i="1"/>
  <c r="N954" i="1"/>
  <c r="N960" i="1"/>
  <c r="N962" i="1"/>
  <c r="N958" i="1"/>
  <c r="N956" i="1"/>
  <c r="N959" i="1"/>
  <c r="N955" i="1"/>
  <c r="M960" i="1"/>
  <c r="M956" i="1"/>
  <c r="M955" i="1"/>
  <c r="M962" i="1"/>
  <c r="M954" i="1"/>
  <c r="M959" i="1"/>
  <c r="M961" i="1"/>
  <c r="M958" i="1"/>
  <c r="M957" i="1"/>
  <c r="N964" i="1"/>
  <c r="O207" i="1"/>
  <c r="L979" i="1"/>
  <c r="O979" i="1" s="1"/>
  <c r="O223" i="1"/>
  <c r="O209" i="1"/>
  <c r="O364" i="1"/>
  <c r="L214" i="1"/>
  <c r="O214" i="1" s="1"/>
  <c r="L9" i="1"/>
  <c r="O9" i="1" s="1"/>
  <c r="O10" i="1"/>
  <c r="L72" i="1"/>
  <c r="L71" i="1"/>
  <c r="L85" i="1"/>
  <c r="O85" i="1" s="1"/>
  <c r="L74" i="1"/>
  <c r="L95" i="1"/>
  <c r="O95" i="1" s="1"/>
  <c r="L109" i="1"/>
  <c r="O109" i="1" s="1"/>
  <c r="L144" i="1"/>
  <c r="L158" i="1"/>
  <c r="O158" i="1" s="1"/>
  <c r="L122" i="1"/>
  <c r="O122" i="1" s="1"/>
  <c r="L171" i="1"/>
  <c r="O171" i="1" s="1"/>
  <c r="L192" i="1"/>
  <c r="O192" i="1" s="1"/>
  <c r="L54" i="1"/>
  <c r="O54" i="1" s="1"/>
  <c r="L58" i="1"/>
  <c r="O58" i="1" s="1"/>
  <c r="L20" i="1"/>
  <c r="O20" i="1" s="1"/>
  <c r="L36" i="1"/>
  <c r="O36" i="1" s="1"/>
  <c r="L46" i="1"/>
  <c r="O46" i="1" s="1"/>
  <c r="L62" i="1"/>
  <c r="O62" i="1" s="1"/>
  <c r="L28" i="1"/>
  <c r="O28" i="1" s="1"/>
  <c r="L41" i="1"/>
  <c r="O41" i="1" s="1"/>
  <c r="L12" i="1"/>
  <c r="O12" i="1" s="1"/>
  <c r="L50" i="1"/>
  <c r="O50" i="1" s="1"/>
  <c r="L65" i="1"/>
  <c r="O65" i="1" s="1"/>
  <c r="O945" i="1"/>
  <c r="O944" i="1"/>
  <c r="O936" i="1"/>
  <c r="O934" i="1"/>
  <c r="O528" i="1"/>
  <c r="O521" i="1"/>
  <c r="O520" i="1"/>
  <c r="O519" i="1"/>
  <c r="O518" i="1"/>
  <c r="O517" i="1"/>
  <c r="O516" i="1"/>
  <c r="O515" i="1"/>
  <c r="O514" i="1"/>
  <c r="O513" i="1"/>
  <c r="O512" i="1"/>
  <c r="O511" i="1"/>
  <c r="O510" i="1"/>
  <c r="O509" i="1"/>
  <c r="O508" i="1"/>
  <c r="O498" i="1"/>
  <c r="J452" i="2"/>
  <c r="J456" i="2" s="1"/>
  <c r="J446" i="2"/>
  <c r="J445" i="2"/>
  <c r="H452" i="2"/>
  <c r="H456" i="2" s="1"/>
  <c r="H446" i="2"/>
  <c r="H445" i="2"/>
  <c r="K417" i="2"/>
  <c r="L999" i="1" l="1"/>
  <c r="O999" i="1" s="1"/>
  <c r="O1008" i="1"/>
  <c r="L1047" i="1"/>
  <c r="O1047" i="1" s="1"/>
  <c r="O1046" i="1"/>
  <c r="L988" i="1"/>
  <c r="N963" i="1"/>
  <c r="M963" i="1"/>
  <c r="O71" i="1"/>
  <c r="L976" i="1"/>
  <c r="O976" i="1" s="1"/>
  <c r="O72" i="1"/>
  <c r="L977" i="1"/>
  <c r="O977" i="1" s="1"/>
  <c r="J444" i="2"/>
  <c r="J450" i="2" s="1"/>
  <c r="O74" i="1"/>
  <c r="L69" i="1"/>
  <c r="O69" i="1" s="1"/>
  <c r="O144" i="1"/>
  <c r="L11" i="1"/>
  <c r="O11" i="1" s="1"/>
  <c r="L18" i="1"/>
  <c r="O18" i="1" s="1"/>
  <c r="H444" i="2"/>
  <c r="H450" i="2" s="1"/>
  <c r="L1000" i="1" l="1"/>
  <c r="O1000" i="1" s="1"/>
  <c r="L989" i="1"/>
  <c r="O989" i="1" s="1"/>
  <c r="O988" i="1"/>
  <c r="K436" i="2" l="1"/>
  <c r="K435" i="2"/>
  <c r="K434" i="2"/>
  <c r="K433" i="2"/>
  <c r="K432" i="2"/>
  <c r="K431" i="2"/>
  <c r="J430" i="2"/>
  <c r="I430" i="2"/>
  <c r="H430" i="2"/>
  <c r="K429" i="2"/>
  <c r="K428" i="2"/>
  <c r="L428" i="2" s="1"/>
  <c r="K427" i="2"/>
  <c r="K426" i="2"/>
  <c r="D12" i="13" s="1"/>
  <c r="K425" i="2"/>
  <c r="J424" i="2"/>
  <c r="I424" i="2"/>
  <c r="H424" i="2"/>
  <c r="K423" i="2"/>
  <c r="K422" i="2"/>
  <c r="K421" i="2"/>
  <c r="K419" i="2"/>
  <c r="K418" i="2"/>
  <c r="K416" i="2"/>
  <c r="K415" i="2"/>
  <c r="K414" i="2"/>
  <c r="K413" i="2"/>
  <c r="K412" i="2"/>
  <c r="K411" i="2"/>
  <c r="K410" i="2"/>
  <c r="K409" i="2"/>
  <c r="K408" i="2"/>
  <c r="J407" i="2"/>
  <c r="J453" i="2" s="1"/>
  <c r="J457" i="2" s="1"/>
  <c r="I407" i="2"/>
  <c r="I453" i="2" s="1"/>
  <c r="I457" i="2" s="1"/>
  <c r="H407" i="2"/>
  <c r="H453" i="2" s="1"/>
  <c r="H457" i="2" s="1"/>
  <c r="K406" i="2"/>
  <c r="K405" i="2"/>
  <c r="K404" i="2"/>
  <c r="K403" i="2"/>
  <c r="K402" i="2"/>
  <c r="K401" i="2"/>
  <c r="K400" i="2"/>
  <c r="K399" i="2"/>
  <c r="K398" i="2"/>
  <c r="J397" i="2"/>
  <c r="I397" i="2"/>
  <c r="H397" i="2"/>
  <c r="K393" i="2"/>
  <c r="L393" i="2" s="1"/>
  <c r="K392" i="2"/>
  <c r="J391" i="2"/>
  <c r="I391" i="2"/>
  <c r="H391" i="2"/>
  <c r="K390" i="2"/>
  <c r="K389" i="2"/>
  <c r="K388" i="2"/>
  <c r="K387" i="2"/>
  <c r="K386" i="2"/>
  <c r="K385" i="2"/>
  <c r="J384" i="2"/>
  <c r="I384" i="2"/>
  <c r="H384" i="2"/>
  <c r="K383" i="2"/>
  <c r="K382" i="2"/>
  <c r="K381" i="2"/>
  <c r="K380" i="2"/>
  <c r="K379" i="2"/>
  <c r="K378" i="2"/>
  <c r="J377" i="2"/>
  <c r="I377" i="2"/>
  <c r="H377" i="2"/>
  <c r="K376" i="2"/>
  <c r="K375" i="2"/>
  <c r="J374" i="2"/>
  <c r="I374" i="2"/>
  <c r="H374" i="2"/>
  <c r="K373" i="2"/>
  <c r="K372" i="2"/>
  <c r="K371" i="2"/>
  <c r="K370" i="2"/>
  <c r="K369" i="2"/>
  <c r="N899" i="1"/>
  <c r="M899" i="1"/>
  <c r="L899" i="1"/>
  <c r="K366" i="2"/>
  <c r="K365" i="2"/>
  <c r="K364" i="2"/>
  <c r="K363" i="2"/>
  <c r="K362" i="2"/>
  <c r="J361" i="2"/>
  <c r="I361" i="2"/>
  <c r="H361" i="2"/>
  <c r="K360" i="2"/>
  <c r="K359" i="2"/>
  <c r="K358" i="2"/>
  <c r="J357" i="2"/>
  <c r="I357" i="2"/>
  <c r="H357" i="2"/>
  <c r="K356" i="2"/>
  <c r="K355" i="2"/>
  <c r="K354" i="2"/>
  <c r="K353" i="2"/>
  <c r="K352" i="2"/>
  <c r="K351" i="2"/>
  <c r="K350" i="2"/>
  <c r="K349" i="2"/>
  <c r="K348" i="2"/>
  <c r="J347" i="2"/>
  <c r="I347" i="2"/>
  <c r="H347" i="2"/>
  <c r="K346" i="2"/>
  <c r="K345" i="2"/>
  <c r="K344" i="2"/>
  <c r="K343" i="2"/>
  <c r="K342" i="2"/>
  <c r="K341" i="2"/>
  <c r="K340" i="2"/>
  <c r="K339" i="2"/>
  <c r="K338" i="2"/>
  <c r="K337" i="2"/>
  <c r="K336" i="2"/>
  <c r="J335" i="2"/>
  <c r="I335" i="2"/>
  <c r="H335" i="2"/>
  <c r="K334" i="2"/>
  <c r="K333" i="2"/>
  <c r="K332" i="2"/>
  <c r="K331" i="2"/>
  <c r="K330" i="2"/>
  <c r="K329" i="2"/>
  <c r="K328" i="2"/>
  <c r="K327" i="2"/>
  <c r="K326" i="2"/>
  <c r="K325" i="2"/>
  <c r="K324" i="2"/>
  <c r="O323" i="2"/>
  <c r="O342" i="2" s="1"/>
  <c r="N571" i="1" s="1"/>
  <c r="M323" i="2"/>
  <c r="M345" i="2" s="1"/>
  <c r="L574" i="1" s="1"/>
  <c r="J323" i="2"/>
  <c r="I323" i="2"/>
  <c r="H323" i="2"/>
  <c r="K321" i="2"/>
  <c r="K320" i="2"/>
  <c r="K319" i="2"/>
  <c r="O318" i="2"/>
  <c r="O319" i="2" s="1"/>
  <c r="M318" i="2"/>
  <c r="M319" i="2" s="1"/>
  <c r="L616" i="1" s="1"/>
  <c r="J318" i="2"/>
  <c r="O392" i="2" s="1"/>
  <c r="I318" i="2"/>
  <c r="N392" i="2" s="1"/>
  <c r="H318" i="2"/>
  <c r="M392" i="2" s="1"/>
  <c r="P392" i="2" s="1"/>
  <c r="K317" i="2"/>
  <c r="K316" i="2"/>
  <c r="K315" i="2"/>
  <c r="K314" i="2"/>
  <c r="K313" i="2"/>
  <c r="K312" i="2"/>
  <c r="N896" i="1"/>
  <c r="M896" i="1"/>
  <c r="L896" i="1"/>
  <c r="K309" i="2"/>
  <c r="K308" i="2"/>
  <c r="K307" i="2"/>
  <c r="K306" i="2"/>
  <c r="K305" i="2"/>
  <c r="K304" i="2"/>
  <c r="J303" i="2"/>
  <c r="I303" i="2"/>
  <c r="H303" i="2"/>
  <c r="K302" i="2"/>
  <c r="K301" i="2"/>
  <c r="O300" i="2"/>
  <c r="M300" i="2"/>
  <c r="K300" i="2"/>
  <c r="K299" i="2"/>
  <c r="K298" i="2"/>
  <c r="K297" i="2"/>
  <c r="K296" i="2"/>
  <c r="K295" i="2"/>
  <c r="K294" i="2"/>
  <c r="K293" i="2"/>
  <c r="K292" i="2"/>
  <c r="K291" i="2"/>
  <c r="K290" i="2"/>
  <c r="K289" i="2"/>
  <c r="K288" i="2"/>
  <c r="K287" i="2"/>
  <c r="K286" i="2"/>
  <c r="K285" i="2"/>
  <c r="J284" i="2"/>
  <c r="I284" i="2"/>
  <c r="H284" i="2"/>
  <c r="K283" i="2"/>
  <c r="K282" i="2"/>
  <c r="J281" i="2"/>
  <c r="I281" i="2"/>
  <c r="H281" i="2"/>
  <c r="K280" i="2"/>
  <c r="O280" i="2"/>
  <c r="M280" i="2"/>
  <c r="K279" i="2"/>
  <c r="O278" i="2"/>
  <c r="M278" i="2"/>
  <c r="K276" i="2"/>
  <c r="L276" i="2" s="1"/>
  <c r="K275" i="2"/>
  <c r="O276" i="2"/>
  <c r="M276" i="2"/>
  <c r="K273" i="2"/>
  <c r="H265" i="2"/>
  <c r="K271" i="2"/>
  <c r="K270" i="2"/>
  <c r="L270" i="2" s="1"/>
  <c r="K269" i="2"/>
  <c r="L269" i="2" s="1"/>
  <c r="S269" i="2" s="1"/>
  <c r="K268" i="2"/>
  <c r="L268" i="2" s="1"/>
  <c r="K267" i="2"/>
  <c r="L267" i="2" s="1"/>
  <c r="K264" i="2"/>
  <c r="K263" i="2"/>
  <c r="L263" i="2" s="1"/>
  <c r="K262" i="2"/>
  <c r="L262" i="2" s="1"/>
  <c r="K261" i="2"/>
  <c r="K260" i="2"/>
  <c r="J259" i="2"/>
  <c r="J258" i="2" s="1"/>
  <c r="I259" i="2"/>
  <c r="I258" i="2" s="1"/>
  <c r="H259" i="2"/>
  <c r="H258" i="2" s="1"/>
  <c r="K257" i="2"/>
  <c r="L257" i="2" s="1"/>
  <c r="K256" i="2"/>
  <c r="K255" i="2"/>
  <c r="K253" i="2"/>
  <c r="K252" i="2"/>
  <c r="K251" i="2"/>
  <c r="N459" i="1"/>
  <c r="N458" i="1" s="1"/>
  <c r="N457" i="1" s="1"/>
  <c r="N456" i="1" s="1"/>
  <c r="N452" i="1" s="1"/>
  <c r="N362" i="1" s="1"/>
  <c r="K245" i="2"/>
  <c r="K244" i="2"/>
  <c r="K243" i="2"/>
  <c r="K242" i="2"/>
  <c r="K241" i="2"/>
  <c r="K240" i="2"/>
  <c r="K239" i="2"/>
  <c r="K238" i="2"/>
  <c r="K237" i="2"/>
  <c r="K236" i="2"/>
  <c r="K235" i="2"/>
  <c r="K234" i="2"/>
  <c r="K233" i="2"/>
  <c r="J232" i="2"/>
  <c r="I232" i="2"/>
  <c r="H232" i="2"/>
  <c r="K231" i="2"/>
  <c r="L231" i="2" s="1"/>
  <c r="K230" i="2"/>
  <c r="K229" i="2"/>
  <c r="K228" i="2"/>
  <c r="K227" i="2"/>
  <c r="K226" i="2"/>
  <c r="K225" i="2"/>
  <c r="J224" i="2"/>
  <c r="J223" i="2" s="1"/>
  <c r="I224" i="2"/>
  <c r="I223" i="2" s="1"/>
  <c r="H224" i="2"/>
  <c r="H223" i="2" s="1"/>
  <c r="K222" i="2"/>
  <c r="K221" i="2"/>
  <c r="L221" i="2" s="1"/>
  <c r="K220" i="2"/>
  <c r="L220" i="2" s="1"/>
  <c r="K219" i="2"/>
  <c r="K218" i="2"/>
  <c r="J217" i="2"/>
  <c r="J216" i="2" s="1"/>
  <c r="I217" i="2"/>
  <c r="I216" i="2" s="1"/>
  <c r="H217" i="2"/>
  <c r="K215" i="2"/>
  <c r="L215" i="2" s="1"/>
  <c r="K214" i="2"/>
  <c r="L214" i="2" s="1"/>
  <c r="K213" i="2"/>
  <c r="K212" i="2"/>
  <c r="J211" i="2"/>
  <c r="J210" i="2" s="1"/>
  <c r="I211" i="2"/>
  <c r="I210" i="2" s="1"/>
  <c r="H211" i="2"/>
  <c r="H210" i="2" s="1"/>
  <c r="K209" i="2"/>
  <c r="K208" i="2"/>
  <c r="K207" i="2"/>
  <c r="J206" i="2"/>
  <c r="I206" i="2"/>
  <c r="H206" i="2"/>
  <c r="K205" i="2"/>
  <c r="L205" i="2" s="1"/>
  <c r="K204" i="2"/>
  <c r="K203" i="2"/>
  <c r="K202" i="2"/>
  <c r="J201" i="2"/>
  <c r="J200" i="2" s="1"/>
  <c r="I201" i="2"/>
  <c r="I200" i="2" s="1"/>
  <c r="H201" i="2"/>
  <c r="H200" i="2" s="1"/>
  <c r="K199" i="2"/>
  <c r="L199" i="2" s="1"/>
  <c r="K198" i="2"/>
  <c r="K197" i="2"/>
  <c r="K196" i="2"/>
  <c r="K195" i="2"/>
  <c r="K194" i="2"/>
  <c r="K193" i="2"/>
  <c r="K192" i="2"/>
  <c r="K191" i="2"/>
  <c r="K190" i="2"/>
  <c r="K189" i="2"/>
  <c r="J188" i="2"/>
  <c r="I188" i="2"/>
  <c r="H188" i="2"/>
  <c r="K187" i="2"/>
  <c r="K186" i="2"/>
  <c r="K185" i="2"/>
  <c r="K184" i="2"/>
  <c r="K183" i="2"/>
  <c r="K182" i="2"/>
  <c r="K181" i="2"/>
  <c r="K180" i="2"/>
  <c r="K179" i="2"/>
  <c r="K178" i="2"/>
  <c r="O177" i="2"/>
  <c r="O194" i="2" s="1"/>
  <c r="N188" i="1" s="1"/>
  <c r="M177" i="2"/>
  <c r="M197" i="2" s="1"/>
  <c r="L191" i="1" s="1"/>
  <c r="J177" i="2"/>
  <c r="I177" i="2"/>
  <c r="H177" i="2"/>
  <c r="K176" i="2"/>
  <c r="L176" i="2" s="1"/>
  <c r="K175" i="2"/>
  <c r="K174" i="2"/>
  <c r="K173" i="2"/>
  <c r="K172" i="2"/>
  <c r="J171" i="2"/>
  <c r="I171" i="2"/>
  <c r="I167" i="2" s="1"/>
  <c r="H171" i="2"/>
  <c r="H167" i="2" s="1"/>
  <c r="K170" i="2"/>
  <c r="K169" i="2"/>
  <c r="K168" i="2"/>
  <c r="K166" i="2"/>
  <c r="K165" i="2"/>
  <c r="K164" i="2"/>
  <c r="K163" i="2"/>
  <c r="J162" i="2"/>
  <c r="J158" i="2" s="1"/>
  <c r="I162" i="2"/>
  <c r="I158" i="2" s="1"/>
  <c r="H162" i="2"/>
  <c r="H158" i="2" s="1"/>
  <c r="K161" i="2"/>
  <c r="K160" i="2"/>
  <c r="K159" i="2"/>
  <c r="O158" i="2"/>
  <c r="O176" i="2" s="1"/>
  <c r="M158" i="2"/>
  <c r="K155" i="2"/>
  <c r="L155" i="2" s="1"/>
  <c r="K154" i="2"/>
  <c r="K153" i="2"/>
  <c r="K152" i="2"/>
  <c r="K151" i="2"/>
  <c r="J150" i="2"/>
  <c r="J149" i="2" s="1"/>
  <c r="I150" i="2"/>
  <c r="I149" i="2" s="1"/>
  <c r="H150" i="2"/>
  <c r="H149" i="2" s="1"/>
  <c r="K148" i="2"/>
  <c r="K147" i="2"/>
  <c r="K146" i="2"/>
  <c r="K145" i="2"/>
  <c r="K144" i="2"/>
  <c r="J143" i="2"/>
  <c r="I143" i="2"/>
  <c r="H143" i="2"/>
  <c r="K142" i="2"/>
  <c r="L142" i="2" s="1"/>
  <c r="K141" i="2"/>
  <c r="K140" i="2"/>
  <c r="K139" i="2"/>
  <c r="J138" i="2"/>
  <c r="I138" i="2"/>
  <c r="I137" i="2" s="1"/>
  <c r="H138" i="2"/>
  <c r="H137" i="2" s="1"/>
  <c r="K136" i="2"/>
  <c r="L136" i="2" s="1"/>
  <c r="K135" i="2"/>
  <c r="K134" i="2"/>
  <c r="K133" i="2"/>
  <c r="K132" i="2"/>
  <c r="K131" i="2"/>
  <c r="K130" i="2"/>
  <c r="K129" i="2"/>
  <c r="K128" i="2"/>
  <c r="K127" i="2"/>
  <c r="J126" i="2"/>
  <c r="I126" i="2"/>
  <c r="H126" i="2"/>
  <c r="K125" i="2"/>
  <c r="J124" i="2"/>
  <c r="N306" i="1" s="1"/>
  <c r="N296" i="1" s="1"/>
  <c r="N294" i="1" s="1"/>
  <c r="N980" i="1" s="1"/>
  <c r="I124" i="2"/>
  <c r="M306" i="1" s="1"/>
  <c r="M296" i="1" s="1"/>
  <c r="M294" i="1" s="1"/>
  <c r="M980" i="1" s="1"/>
  <c r="H124" i="2"/>
  <c r="L306" i="1" s="1"/>
  <c r="K123" i="2"/>
  <c r="K122" i="2"/>
  <c r="K121" i="2"/>
  <c r="K120" i="2"/>
  <c r="K119" i="2"/>
  <c r="K118" i="2"/>
  <c r="K117" i="2"/>
  <c r="K116" i="2"/>
  <c r="J115" i="2"/>
  <c r="I115" i="2"/>
  <c r="H115" i="2"/>
  <c r="K114" i="2"/>
  <c r="K113" i="2"/>
  <c r="K112" i="2"/>
  <c r="K111" i="2"/>
  <c r="K110" i="2"/>
  <c r="K109" i="2"/>
  <c r="K108" i="2"/>
  <c r="K107" i="2"/>
  <c r="J106" i="2"/>
  <c r="I106" i="2"/>
  <c r="H106" i="2"/>
  <c r="K103" i="2"/>
  <c r="L103" i="2" s="1"/>
  <c r="K102" i="2"/>
  <c r="K101" i="2"/>
  <c r="K100" i="2"/>
  <c r="K99" i="2"/>
  <c r="K98" i="2"/>
  <c r="K97" i="2"/>
  <c r="J96" i="2"/>
  <c r="I96" i="2"/>
  <c r="H96" i="2"/>
  <c r="K95" i="2"/>
  <c r="K94" i="2"/>
  <c r="K93" i="2"/>
  <c r="K92" i="2"/>
  <c r="K91" i="2"/>
  <c r="K90" i="2"/>
  <c r="O89" i="2"/>
  <c r="O98" i="2" s="1"/>
  <c r="N167" i="1" s="1"/>
  <c r="M89" i="2"/>
  <c r="M101" i="2" s="1"/>
  <c r="L170" i="1" s="1"/>
  <c r="J89" i="2"/>
  <c r="I89" i="2"/>
  <c r="H89" i="2"/>
  <c r="K88" i="2"/>
  <c r="K87" i="2"/>
  <c r="K86" i="2"/>
  <c r="K85" i="2"/>
  <c r="K84" i="2"/>
  <c r="K83" i="2"/>
  <c r="J82" i="2"/>
  <c r="I82" i="2"/>
  <c r="H82" i="2"/>
  <c r="K81" i="2"/>
  <c r="K80" i="2"/>
  <c r="K79" i="2"/>
  <c r="K78" i="2"/>
  <c r="K77" i="2"/>
  <c r="K76" i="2"/>
  <c r="O75" i="2"/>
  <c r="O88" i="2" s="1"/>
  <c r="N157" i="1" s="1"/>
  <c r="M75" i="2"/>
  <c r="M87" i="2" s="1"/>
  <c r="L156" i="1" s="1"/>
  <c r="J75" i="2"/>
  <c r="O270" i="2" s="1"/>
  <c r="I75" i="2"/>
  <c r="N270" i="2" s="1"/>
  <c r="H75" i="2"/>
  <c r="K72" i="2"/>
  <c r="K71" i="2"/>
  <c r="K70" i="2"/>
  <c r="K69" i="2"/>
  <c r="J68" i="2"/>
  <c r="I68" i="2"/>
  <c r="H68" i="2"/>
  <c r="K67" i="2"/>
  <c r="K66" i="2"/>
  <c r="J65" i="2"/>
  <c r="I65" i="2"/>
  <c r="H65" i="2"/>
  <c r="K64" i="2"/>
  <c r="L64" i="2" s="1"/>
  <c r="K63" i="2"/>
  <c r="K62" i="2"/>
  <c r="J61" i="2"/>
  <c r="I61" i="2"/>
  <c r="I60" i="2" s="1"/>
  <c r="H61" i="2"/>
  <c r="H60" i="2" s="1"/>
  <c r="K59" i="2"/>
  <c r="L59" i="2" s="1"/>
  <c r="K58" i="2"/>
  <c r="K57" i="2"/>
  <c r="J56" i="2"/>
  <c r="J55" i="2" s="1"/>
  <c r="I56" i="2"/>
  <c r="I55" i="2" s="1"/>
  <c r="H56" i="2"/>
  <c r="H55" i="2" s="1"/>
  <c r="K54" i="2"/>
  <c r="L54" i="2" s="1"/>
  <c r="K53" i="2"/>
  <c r="K52" i="2"/>
  <c r="J51" i="2"/>
  <c r="J50" i="2" s="1"/>
  <c r="I51" i="2"/>
  <c r="I50" i="2" s="1"/>
  <c r="H51" i="2"/>
  <c r="K49" i="2"/>
  <c r="L49" i="2" s="1"/>
  <c r="K48" i="2"/>
  <c r="K47" i="2"/>
  <c r="J46" i="2"/>
  <c r="I46" i="2"/>
  <c r="N47" i="2" s="1"/>
  <c r="H46" i="2"/>
  <c r="O45" i="2"/>
  <c r="M45" i="2"/>
  <c r="K44" i="2"/>
  <c r="L44" i="2" s="1"/>
  <c r="K43" i="2"/>
  <c r="K42" i="2"/>
  <c r="K41" i="2"/>
  <c r="K40" i="2"/>
  <c r="K39" i="2"/>
  <c r="K38" i="2"/>
  <c r="K37" i="2"/>
  <c r="K36" i="2"/>
  <c r="K35" i="2"/>
  <c r="K34" i="2"/>
  <c r="J33" i="2"/>
  <c r="O36" i="2" s="1"/>
  <c r="I33" i="2"/>
  <c r="N36" i="2" s="1"/>
  <c r="H33" i="2"/>
  <c r="M36" i="2" s="1"/>
  <c r="K31" i="2"/>
  <c r="K30" i="2"/>
  <c r="O29" i="2"/>
  <c r="O30" i="2" s="1"/>
  <c r="N33" i="1" s="1"/>
  <c r="M29" i="2"/>
  <c r="M31" i="2" s="1"/>
  <c r="L35" i="1" s="1"/>
  <c r="J29" i="2"/>
  <c r="O268" i="2" s="1"/>
  <c r="I29" i="2"/>
  <c r="N268" i="2" s="1"/>
  <c r="H29" i="2"/>
  <c r="M268" i="2" s="1"/>
  <c r="K28" i="2"/>
  <c r="K27" i="2"/>
  <c r="O26" i="2"/>
  <c r="O28" i="2" s="1"/>
  <c r="N27" i="1" s="1"/>
  <c r="M26" i="2"/>
  <c r="M28" i="2" s="1"/>
  <c r="L27" i="1" s="1"/>
  <c r="J26" i="2"/>
  <c r="O267" i="2" s="1"/>
  <c r="I26" i="2"/>
  <c r="N267" i="2" s="1"/>
  <c r="H26" i="2"/>
  <c r="M267" i="2" s="1"/>
  <c r="K25" i="2"/>
  <c r="K24" i="2"/>
  <c r="J23" i="2"/>
  <c r="I23" i="2"/>
  <c r="I447" i="2" s="1"/>
  <c r="I451" i="2" s="1"/>
  <c r="H23" i="2"/>
  <c r="H447" i="2" s="1"/>
  <c r="H451" i="2" s="1"/>
  <c r="K22" i="2"/>
  <c r="K21" i="2"/>
  <c r="J20" i="2"/>
  <c r="I20" i="2"/>
  <c r="H20" i="2"/>
  <c r="K18" i="2"/>
  <c r="L974" i="1"/>
  <c r="O974" i="1" s="1"/>
  <c r="O266" i="1"/>
  <c r="O265" i="1"/>
  <c r="M270" i="2" l="1"/>
  <c r="S270" i="2" s="1"/>
  <c r="F12" i="13"/>
  <c r="E12" i="13"/>
  <c r="I127" i="9"/>
  <c r="I120" i="10"/>
  <c r="M42" i="2"/>
  <c r="L705" i="1" s="1"/>
  <c r="M38" i="2"/>
  <c r="L701" i="1" s="1"/>
  <c r="M34" i="2"/>
  <c r="L697" i="1" s="1"/>
  <c r="M39" i="2"/>
  <c r="L702" i="1" s="1"/>
  <c r="M43" i="2"/>
  <c r="L706" i="1" s="1"/>
  <c r="M35" i="2"/>
  <c r="M41" i="2"/>
  <c r="L704" i="1" s="1"/>
  <c r="M37" i="2"/>
  <c r="L700" i="1" s="1"/>
  <c r="M40" i="2"/>
  <c r="L703" i="1" s="1"/>
  <c r="M699" i="1"/>
  <c r="N43" i="2"/>
  <c r="M706" i="1" s="1"/>
  <c r="N38" i="2"/>
  <c r="M701" i="1" s="1"/>
  <c r="N34" i="2"/>
  <c r="M697" i="1" s="1"/>
  <c r="N41" i="2"/>
  <c r="M704" i="1" s="1"/>
  <c r="N37" i="2"/>
  <c r="M700" i="1" s="1"/>
  <c r="N35" i="2"/>
  <c r="M698" i="1" s="1"/>
  <c r="N40" i="2"/>
  <c r="M703" i="1" s="1"/>
  <c r="N39" i="2"/>
  <c r="M702" i="1" s="1"/>
  <c r="O43" i="2"/>
  <c r="N706" i="1" s="1"/>
  <c r="O38" i="2"/>
  <c r="N701" i="1" s="1"/>
  <c r="O34" i="2"/>
  <c r="N697" i="1" s="1"/>
  <c r="O35" i="2"/>
  <c r="N698" i="1" s="1"/>
  <c r="O41" i="2"/>
  <c r="N704" i="1" s="1"/>
  <c r="O37" i="2"/>
  <c r="N700" i="1" s="1"/>
  <c r="O39" i="2"/>
  <c r="N702" i="1" s="1"/>
  <c r="O40" i="2"/>
  <c r="N703" i="1" s="1"/>
  <c r="O42" i="2"/>
  <c r="N705" i="1" s="1"/>
  <c r="N42" i="2"/>
  <c r="M705" i="1" s="1"/>
  <c r="N699" i="1"/>
  <c r="L23" i="2"/>
  <c r="L20" i="2"/>
  <c r="L392" i="2"/>
  <c r="S392" i="2" s="1"/>
  <c r="M273" i="2"/>
  <c r="P273" i="2" s="1"/>
  <c r="L273" i="2" s="1"/>
  <c r="M274" i="2"/>
  <c r="N273" i="2"/>
  <c r="K120" i="10"/>
  <c r="J322" i="2"/>
  <c r="O393" i="2" s="1"/>
  <c r="M271" i="2"/>
  <c r="P271" i="2" s="1"/>
  <c r="L271" i="2" s="1"/>
  <c r="S268" i="2"/>
  <c r="N271" i="2"/>
  <c r="S267" i="2"/>
  <c r="O271" i="2"/>
  <c r="O273" i="2"/>
  <c r="I322" i="2"/>
  <c r="N393" i="2" s="1"/>
  <c r="N274" i="2"/>
  <c r="J447" i="2"/>
  <c r="J451" i="2" s="1"/>
  <c r="N616" i="1"/>
  <c r="N614" i="1" s="1"/>
  <c r="N591" i="1" s="1"/>
  <c r="O47" i="2"/>
  <c r="N340" i="1" s="1"/>
  <c r="H45" i="2"/>
  <c r="M47" i="2"/>
  <c r="L340" i="1" s="1"/>
  <c r="O282" i="2"/>
  <c r="M892" i="1"/>
  <c r="M870" i="1" s="1"/>
  <c r="M867" i="1" s="1"/>
  <c r="M833" i="1" s="1"/>
  <c r="M786" i="1" s="1"/>
  <c r="O267" i="1"/>
  <c r="N892" i="1"/>
  <c r="N870" i="1" s="1"/>
  <c r="N867" i="1" s="1"/>
  <c r="N833" i="1" s="1"/>
  <c r="N786" i="1" s="1"/>
  <c r="O27" i="1"/>
  <c r="H246" i="2"/>
  <c r="L459" i="1"/>
  <c r="O899" i="1"/>
  <c r="I45" i="2"/>
  <c r="N48" i="2"/>
  <c r="M341" i="1" s="1"/>
  <c r="O306" i="1"/>
  <c r="L296" i="1"/>
  <c r="M172" i="2"/>
  <c r="L279" i="1" s="1"/>
  <c r="N176" i="2"/>
  <c r="I246" i="2"/>
  <c r="M459" i="1"/>
  <c r="M458" i="1" s="1"/>
  <c r="M457" i="1" s="1"/>
  <c r="M456" i="1" s="1"/>
  <c r="M452" i="1" s="1"/>
  <c r="M362" i="1" s="1"/>
  <c r="N283" i="2"/>
  <c r="N282" i="2"/>
  <c r="O896" i="1"/>
  <c r="L892" i="1"/>
  <c r="L614" i="1"/>
  <c r="I32" i="2"/>
  <c r="L264" i="1"/>
  <c r="L973" i="1" s="1"/>
  <c r="O973" i="1" s="1"/>
  <c r="L206" i="1"/>
  <c r="O504" i="1"/>
  <c r="O506" i="1"/>
  <c r="O928" i="1"/>
  <c r="O930" i="1"/>
  <c r="O931" i="1"/>
  <c r="O932" i="1"/>
  <c r="L933" i="1"/>
  <c r="O933" i="1" s="1"/>
  <c r="O935" i="1"/>
  <c r="O939" i="1"/>
  <c r="O940" i="1"/>
  <c r="O941" i="1"/>
  <c r="O942" i="1"/>
  <c r="O503" i="1"/>
  <c r="O505" i="1"/>
  <c r="O507" i="1"/>
  <c r="O943" i="1"/>
  <c r="K430" i="2"/>
  <c r="I19" i="2"/>
  <c r="I17" i="2" s="1"/>
  <c r="H32" i="2"/>
  <c r="K61" i="2"/>
  <c r="K65" i="2"/>
  <c r="K75" i="2"/>
  <c r="K171" i="2"/>
  <c r="M27" i="2"/>
  <c r="L25" i="1" s="1"/>
  <c r="M30" i="2"/>
  <c r="L33" i="1" s="1"/>
  <c r="J60" i="2"/>
  <c r="K60" i="2" s="1"/>
  <c r="I74" i="2"/>
  <c r="I73" i="2" s="1"/>
  <c r="O85" i="2"/>
  <c r="N154" i="1" s="1"/>
  <c r="M282" i="2"/>
  <c r="O101" i="2"/>
  <c r="K232" i="2"/>
  <c r="K247" i="2"/>
  <c r="K323" i="2"/>
  <c r="K335" i="2"/>
  <c r="K361" i="2"/>
  <c r="K367" i="2"/>
  <c r="K374" i="2"/>
  <c r="K397" i="2"/>
  <c r="K26" i="2"/>
  <c r="K29" i="2"/>
  <c r="K89" i="2"/>
  <c r="K177" i="2"/>
  <c r="K217" i="2"/>
  <c r="H19" i="2"/>
  <c r="H17" i="2" s="1"/>
  <c r="M91" i="2"/>
  <c r="L118" i="1" s="1"/>
  <c r="M99" i="2"/>
  <c r="L168" i="1" s="1"/>
  <c r="K143" i="2"/>
  <c r="I157" i="2"/>
  <c r="I156" i="2" s="1"/>
  <c r="O161" i="2"/>
  <c r="N235" i="1" s="1"/>
  <c r="K162" i="2"/>
  <c r="O165" i="2"/>
  <c r="N240" i="1" s="1"/>
  <c r="O170" i="2"/>
  <c r="N276" i="1" s="1"/>
  <c r="H216" i="2"/>
  <c r="K216" i="2" s="1"/>
  <c r="K20" i="2"/>
  <c r="K68" i="2"/>
  <c r="O91" i="2"/>
  <c r="N118" i="1" s="1"/>
  <c r="M94" i="2"/>
  <c r="L121" i="1" s="1"/>
  <c r="O97" i="2"/>
  <c r="N166" i="1" s="1"/>
  <c r="K138" i="2"/>
  <c r="K211" i="2"/>
  <c r="K310" i="2"/>
  <c r="L310" i="2" s="1"/>
  <c r="M90" i="2"/>
  <c r="L117" i="1" s="1"/>
  <c r="I105" i="2"/>
  <c r="I104" i="2" s="1"/>
  <c r="O160" i="2"/>
  <c r="N234" i="1" s="1"/>
  <c r="K206" i="2"/>
  <c r="K210" i="2"/>
  <c r="K318" i="2"/>
  <c r="K384" i="2"/>
  <c r="J396" i="2"/>
  <c r="M174" i="2"/>
  <c r="L281" i="1" s="1"/>
  <c r="O186" i="2"/>
  <c r="N142" i="1" s="1"/>
  <c r="J19" i="2"/>
  <c r="J17" i="2" s="1"/>
  <c r="M78" i="2"/>
  <c r="L105" i="1" s="1"/>
  <c r="K82" i="2"/>
  <c r="M83" i="2"/>
  <c r="L152" i="1" s="1"/>
  <c r="O92" i="2"/>
  <c r="N119" i="1" s="1"/>
  <c r="M100" i="2"/>
  <c r="L169" i="1" s="1"/>
  <c r="J137" i="2"/>
  <c r="K137" i="2" s="1"/>
  <c r="M160" i="2"/>
  <c r="L234" i="1" s="1"/>
  <c r="M165" i="2"/>
  <c r="L240" i="1" s="1"/>
  <c r="M169" i="2"/>
  <c r="L275" i="1" s="1"/>
  <c r="O172" i="2"/>
  <c r="N279" i="1" s="1"/>
  <c r="K201" i="2"/>
  <c r="J246" i="2"/>
  <c r="K303" i="2"/>
  <c r="H322" i="2"/>
  <c r="M393" i="2" s="1"/>
  <c r="K391" i="2"/>
  <c r="I396" i="2"/>
  <c r="K33" i="2"/>
  <c r="L42" i="2" s="1"/>
  <c r="S42" i="2" s="1"/>
  <c r="K96" i="2"/>
  <c r="O100" i="2"/>
  <c r="N169" i="1" s="1"/>
  <c r="J105" i="2"/>
  <c r="J104" i="2" s="1"/>
  <c r="K124" i="2"/>
  <c r="K150" i="2"/>
  <c r="O178" i="2"/>
  <c r="N134" i="1" s="1"/>
  <c r="K188" i="2"/>
  <c r="K200" i="2"/>
  <c r="K224" i="2"/>
  <c r="K259" i="2"/>
  <c r="K284" i="2"/>
  <c r="K347" i="2"/>
  <c r="K357" i="2"/>
  <c r="K377" i="2"/>
  <c r="H396" i="2"/>
  <c r="H437" i="2" s="1"/>
  <c r="H455" i="2" s="1"/>
  <c r="H458" i="2" s="1"/>
  <c r="O31" i="2"/>
  <c r="K51" i="2"/>
  <c r="K149" i="2"/>
  <c r="M159" i="2"/>
  <c r="L230" i="1" s="1"/>
  <c r="M164" i="2"/>
  <c r="L239" i="1" s="1"/>
  <c r="M170" i="2"/>
  <c r="L276" i="1" s="1"/>
  <c r="O182" i="2"/>
  <c r="N138" i="1" s="1"/>
  <c r="K223" i="2"/>
  <c r="K258" i="2"/>
  <c r="M320" i="2"/>
  <c r="L655" i="1" s="1"/>
  <c r="O27" i="2"/>
  <c r="N25" i="1" s="1"/>
  <c r="N24" i="1" s="1"/>
  <c r="K55" i="2"/>
  <c r="M85" i="2"/>
  <c r="L154" i="1" s="1"/>
  <c r="M80" i="2"/>
  <c r="L107" i="1" s="1"/>
  <c r="M76" i="2"/>
  <c r="L103" i="1" s="1"/>
  <c r="M86" i="2"/>
  <c r="L155" i="1" s="1"/>
  <c r="M81" i="2"/>
  <c r="L108" i="1" s="1"/>
  <c r="M77" i="2"/>
  <c r="L104" i="1" s="1"/>
  <c r="M79" i="2"/>
  <c r="L106" i="1" s="1"/>
  <c r="O84" i="2"/>
  <c r="N153" i="1" s="1"/>
  <c r="K106" i="2"/>
  <c r="J32" i="2"/>
  <c r="J45" i="2"/>
  <c r="O48" i="2"/>
  <c r="N341" i="1" s="1"/>
  <c r="M48" i="2"/>
  <c r="L341" i="1" s="1"/>
  <c r="O86" i="2"/>
  <c r="N155" i="1" s="1"/>
  <c r="O81" i="2"/>
  <c r="N108" i="1" s="1"/>
  <c r="O77" i="2"/>
  <c r="N104" i="1" s="1"/>
  <c r="O87" i="2"/>
  <c r="O83" i="2"/>
  <c r="N152" i="1" s="1"/>
  <c r="O78" i="2"/>
  <c r="N105" i="1" s="1"/>
  <c r="O79" i="2"/>
  <c r="N106" i="1" s="1"/>
  <c r="K158" i="2"/>
  <c r="H157" i="2"/>
  <c r="K126" i="2"/>
  <c r="H105" i="2"/>
  <c r="H50" i="2"/>
  <c r="K50" i="2" s="1"/>
  <c r="K56" i="2"/>
  <c r="H74" i="2"/>
  <c r="O76" i="2"/>
  <c r="N103" i="1" s="1"/>
  <c r="O80" i="2"/>
  <c r="N107" i="1" s="1"/>
  <c r="M84" i="2"/>
  <c r="L153" i="1" s="1"/>
  <c r="M88" i="2"/>
  <c r="J74" i="2"/>
  <c r="J73" i="2" s="1"/>
  <c r="K115" i="2"/>
  <c r="K46" i="2"/>
  <c r="O90" i="2"/>
  <c r="N117" i="1" s="1"/>
  <c r="M93" i="2"/>
  <c r="L120" i="1" s="1"/>
  <c r="O94" i="2"/>
  <c r="N121" i="1" s="1"/>
  <c r="M98" i="2"/>
  <c r="O99" i="2"/>
  <c r="N168" i="1" s="1"/>
  <c r="O159" i="2"/>
  <c r="N230" i="1" s="1"/>
  <c r="M163" i="2"/>
  <c r="L238" i="1" s="1"/>
  <c r="O164" i="2"/>
  <c r="N239" i="1" s="1"/>
  <c r="M168" i="2"/>
  <c r="L271" i="1" s="1"/>
  <c r="O169" i="2"/>
  <c r="N275" i="1" s="1"/>
  <c r="M173" i="2"/>
  <c r="L280" i="1" s="1"/>
  <c r="O174" i="2"/>
  <c r="N281" i="1" s="1"/>
  <c r="M176" i="2"/>
  <c r="M179" i="2"/>
  <c r="L135" i="1" s="1"/>
  <c r="O180" i="2"/>
  <c r="N136" i="1" s="1"/>
  <c r="M183" i="2"/>
  <c r="L139" i="1" s="1"/>
  <c r="O184" i="2"/>
  <c r="N140" i="1" s="1"/>
  <c r="O189" i="2"/>
  <c r="N183" i="1" s="1"/>
  <c r="M192" i="2"/>
  <c r="L186" i="1" s="1"/>
  <c r="O193" i="2"/>
  <c r="N187" i="1" s="1"/>
  <c r="M196" i="2"/>
  <c r="L190" i="1" s="1"/>
  <c r="O197" i="2"/>
  <c r="M283" i="2"/>
  <c r="L750" i="1" s="1"/>
  <c r="O320" i="2"/>
  <c r="M325" i="2"/>
  <c r="L542" i="1" s="1"/>
  <c r="O326" i="2"/>
  <c r="N543" i="1" s="1"/>
  <c r="M329" i="2"/>
  <c r="L546" i="1" s="1"/>
  <c r="O330" i="2"/>
  <c r="N547" i="1" s="1"/>
  <c r="M333" i="2"/>
  <c r="L550" i="1" s="1"/>
  <c r="M336" i="2"/>
  <c r="L565" i="1" s="1"/>
  <c r="O337" i="2"/>
  <c r="N566" i="1" s="1"/>
  <c r="M340" i="2"/>
  <c r="L569" i="1" s="1"/>
  <c r="O341" i="2"/>
  <c r="N570" i="1" s="1"/>
  <c r="M344" i="2"/>
  <c r="L573" i="1" s="1"/>
  <c r="O345" i="2"/>
  <c r="K407" i="2"/>
  <c r="M92" i="2"/>
  <c r="L119" i="1" s="1"/>
  <c r="O93" i="2"/>
  <c r="N120" i="1" s="1"/>
  <c r="M97" i="2"/>
  <c r="L166" i="1" s="1"/>
  <c r="M161" i="2"/>
  <c r="L235" i="1" s="1"/>
  <c r="O163" i="2"/>
  <c r="N238" i="1" s="1"/>
  <c r="J167" i="2"/>
  <c r="O173" i="2"/>
  <c r="N280" i="1" s="1"/>
  <c r="M178" i="2"/>
  <c r="L134" i="1" s="1"/>
  <c r="O179" i="2"/>
  <c r="N135" i="1" s="1"/>
  <c r="M182" i="2"/>
  <c r="L138" i="1" s="1"/>
  <c r="O183" i="2"/>
  <c r="N139" i="1" s="1"/>
  <c r="M186" i="2"/>
  <c r="L142" i="1" s="1"/>
  <c r="M191" i="2"/>
  <c r="L185" i="1" s="1"/>
  <c r="O192" i="2"/>
  <c r="N186" i="1" s="1"/>
  <c r="M195" i="2"/>
  <c r="L189" i="1" s="1"/>
  <c r="O196" i="2"/>
  <c r="N190" i="1" s="1"/>
  <c r="K281" i="2"/>
  <c r="O283" i="2"/>
  <c r="M324" i="2"/>
  <c r="L541" i="1" s="1"/>
  <c r="O325" i="2"/>
  <c r="N542" i="1" s="1"/>
  <c r="M328" i="2"/>
  <c r="L545" i="1" s="1"/>
  <c r="O329" i="2"/>
  <c r="N546" i="1" s="1"/>
  <c r="M332" i="2"/>
  <c r="L549" i="1" s="1"/>
  <c r="O333" i="2"/>
  <c r="N550" i="1" s="1"/>
  <c r="O336" i="2"/>
  <c r="N565" i="1" s="1"/>
  <c r="M339" i="2"/>
  <c r="L568" i="1" s="1"/>
  <c r="O340" i="2"/>
  <c r="N569" i="1" s="1"/>
  <c r="M343" i="2"/>
  <c r="L572" i="1" s="1"/>
  <c r="O344" i="2"/>
  <c r="N573" i="1" s="1"/>
  <c r="M181" i="2"/>
  <c r="L137" i="1" s="1"/>
  <c r="M185" i="2"/>
  <c r="L141" i="1" s="1"/>
  <c r="M190" i="2"/>
  <c r="L184" i="1" s="1"/>
  <c r="O191" i="2"/>
  <c r="N185" i="1" s="1"/>
  <c r="M194" i="2"/>
  <c r="O195" i="2"/>
  <c r="N189" i="1" s="1"/>
  <c r="O324" i="2"/>
  <c r="N541" i="1" s="1"/>
  <c r="M327" i="2"/>
  <c r="L544" i="1" s="1"/>
  <c r="O328" i="2"/>
  <c r="N545" i="1" s="1"/>
  <c r="M331" i="2"/>
  <c r="L548" i="1" s="1"/>
  <c r="O332" i="2"/>
  <c r="N549" i="1" s="1"/>
  <c r="M338" i="2"/>
  <c r="L567" i="1" s="1"/>
  <c r="O339" i="2"/>
  <c r="N568" i="1" s="1"/>
  <c r="M342" i="2"/>
  <c r="O343" i="2"/>
  <c r="N572" i="1" s="1"/>
  <c r="K424" i="2"/>
  <c r="M180" i="2"/>
  <c r="O181" i="2"/>
  <c r="N137" i="1" s="1"/>
  <c r="M184" i="2"/>
  <c r="L140" i="1" s="1"/>
  <c r="O185" i="2"/>
  <c r="N141" i="1" s="1"/>
  <c r="M189" i="2"/>
  <c r="L183" i="1" s="1"/>
  <c r="O190" i="2"/>
  <c r="N184" i="1" s="1"/>
  <c r="M193" i="2"/>
  <c r="L187" i="1" s="1"/>
  <c r="M326" i="2"/>
  <c r="L543" i="1" s="1"/>
  <c r="O327" i="2"/>
  <c r="N544" i="1" s="1"/>
  <c r="M330" i="2"/>
  <c r="L547" i="1" s="1"/>
  <c r="O331" i="2"/>
  <c r="N548" i="1" s="1"/>
  <c r="M337" i="2"/>
  <c r="L566" i="1" s="1"/>
  <c r="O338" i="2"/>
  <c r="N567" i="1" s="1"/>
  <c r="M341" i="2"/>
  <c r="L570" i="1" s="1"/>
  <c r="K23" i="2"/>
  <c r="L904" i="1"/>
  <c r="O904" i="1" s="1"/>
  <c r="L938" i="1"/>
  <c r="L929" i="1"/>
  <c r="L914" i="1"/>
  <c r="O914" i="1" s="1"/>
  <c r="I118" i="10" l="1"/>
  <c r="G122" i="10" s="1"/>
  <c r="K122" i="10" s="1"/>
  <c r="K8" i="10" s="1"/>
  <c r="D38" i="13" s="1"/>
  <c r="D11" i="13"/>
  <c r="K127" i="9"/>
  <c r="L426" i="2"/>
  <c r="S426" i="2" s="1"/>
  <c r="I125" i="9"/>
  <c r="G129" i="9" s="1"/>
  <c r="K129" i="9" s="1"/>
  <c r="S20" i="2"/>
  <c r="S271" i="2"/>
  <c r="S393" i="2"/>
  <c r="J394" i="2"/>
  <c r="J449" i="2" s="1"/>
  <c r="J454" i="2" s="1"/>
  <c r="I394" i="2"/>
  <c r="I449" i="2" s="1"/>
  <c r="I454" i="2" s="1"/>
  <c r="S23" i="2"/>
  <c r="S273" i="2"/>
  <c r="H394" i="2"/>
  <c r="K167" i="2"/>
  <c r="O274" i="2"/>
  <c r="O616" i="1"/>
  <c r="N156" i="1"/>
  <c r="O156" i="1" s="1"/>
  <c r="N750" i="1"/>
  <c r="N670" i="1" s="1"/>
  <c r="N1029" i="1" s="1"/>
  <c r="N574" i="1"/>
  <c r="O574" i="1" s="1"/>
  <c r="N35" i="1"/>
  <c r="N32" i="1" s="1"/>
  <c r="N19" i="1" s="1"/>
  <c r="O281" i="1"/>
  <c r="N191" i="1"/>
  <c r="O191" i="1" s="1"/>
  <c r="N655" i="1"/>
  <c r="O655" i="1" s="1"/>
  <c r="M750" i="1"/>
  <c r="N170" i="1"/>
  <c r="O170" i="1" s="1"/>
  <c r="K322" i="2"/>
  <c r="L571" i="1"/>
  <c r="O571" i="1" s="1"/>
  <c r="L136" i="1"/>
  <c r="O136" i="1" s="1"/>
  <c r="L188" i="1"/>
  <c r="O188" i="1" s="1"/>
  <c r="L167" i="1"/>
  <c r="O167" i="1" s="1"/>
  <c r="L157" i="1"/>
  <c r="O157" i="1" s="1"/>
  <c r="N237" i="1"/>
  <c r="N228" i="1" s="1"/>
  <c r="O140" i="1"/>
  <c r="O276" i="1"/>
  <c r="O543" i="1"/>
  <c r="O697" i="1"/>
  <c r="O701" i="1"/>
  <c r="K45" i="2"/>
  <c r="O705" i="1"/>
  <c r="K396" i="2"/>
  <c r="J437" i="2"/>
  <c r="J455" i="2" s="1"/>
  <c r="J458" i="2" s="1"/>
  <c r="J462" i="2" s="1"/>
  <c r="I437" i="2"/>
  <c r="I455" i="2" s="1"/>
  <c r="I458" i="2" s="1"/>
  <c r="I462" i="2" s="1"/>
  <c r="O547" i="1"/>
  <c r="K19" i="2"/>
  <c r="K246" i="2"/>
  <c r="O32" i="2"/>
  <c r="O235" i="1"/>
  <c r="M317" i="2"/>
  <c r="O187" i="1"/>
  <c r="O570" i="1"/>
  <c r="L965" i="1"/>
  <c r="O965" i="1" s="1"/>
  <c r="O138" i="1"/>
  <c r="O142" i="1"/>
  <c r="O704" i="1"/>
  <c r="O137" i="1"/>
  <c r="O153" i="1"/>
  <c r="O234" i="1"/>
  <c r="O206" i="1"/>
  <c r="L978" i="1"/>
  <c r="O978" i="1" s="1"/>
  <c r="O239" i="1"/>
  <c r="O118" i="1"/>
  <c r="N278" i="1"/>
  <c r="O154" i="1"/>
  <c r="O700" i="1"/>
  <c r="O119" i="1"/>
  <c r="O548" i="1"/>
  <c r="O141" i="1"/>
  <c r="O549" i="1"/>
  <c r="O189" i="1"/>
  <c r="O186" i="1"/>
  <c r="N102" i="1"/>
  <c r="O183" i="1"/>
  <c r="O568" i="1"/>
  <c r="L670" i="1"/>
  <c r="O238" i="1"/>
  <c r="L237" i="1"/>
  <c r="L669" i="1"/>
  <c r="L1028" i="1" s="1"/>
  <c r="O706" i="1"/>
  <c r="N133" i="1"/>
  <c r="O892" i="1"/>
  <c r="L870" i="1"/>
  <c r="N46" i="2"/>
  <c r="M340" i="1"/>
  <c r="M339" i="1" s="1"/>
  <c r="M326" i="1" s="1"/>
  <c r="M321" i="1" s="1"/>
  <c r="M318" i="1" s="1"/>
  <c r="O33" i="2"/>
  <c r="O566" i="1"/>
  <c r="O567" i="1"/>
  <c r="O544" i="1"/>
  <c r="O545" i="1"/>
  <c r="O166" i="1"/>
  <c r="O573" i="1"/>
  <c r="O565" i="1"/>
  <c r="O135" i="1"/>
  <c r="O120" i="1"/>
  <c r="O702" i="1"/>
  <c r="N339" i="1"/>
  <c r="N326" i="1" s="1"/>
  <c r="N321" i="1" s="1"/>
  <c r="N318" i="1" s="1"/>
  <c r="O155" i="1"/>
  <c r="O230" i="1"/>
  <c r="O168" i="1"/>
  <c r="M696" i="1"/>
  <c r="M695" i="1" s="1"/>
  <c r="M319" i="1"/>
  <c r="M982" i="1" s="1"/>
  <c r="M320" i="1"/>
  <c r="M983" i="1" s="1"/>
  <c r="O459" i="1"/>
  <c r="L458" i="1"/>
  <c r="O546" i="1"/>
  <c r="O279" i="1"/>
  <c r="L278" i="1"/>
  <c r="O340" i="1"/>
  <c r="L339" i="1"/>
  <c r="O108" i="1"/>
  <c r="O152" i="1"/>
  <c r="O121" i="1"/>
  <c r="N540" i="1"/>
  <c r="O184" i="1"/>
  <c r="O572" i="1"/>
  <c r="O185" i="1"/>
  <c r="O550" i="1"/>
  <c r="O542" i="1"/>
  <c r="O190" i="1"/>
  <c r="N116" i="1"/>
  <c r="O341" i="1"/>
  <c r="L320" i="1"/>
  <c r="L983" i="1" s="1"/>
  <c r="L319" i="1"/>
  <c r="L982" i="1" s="1"/>
  <c r="K32" i="2"/>
  <c r="O106" i="1"/>
  <c r="O103" i="1"/>
  <c r="L102" i="1"/>
  <c r="L653" i="1"/>
  <c r="L588" i="1" s="1"/>
  <c r="L1012" i="1" s="1"/>
  <c r="O275" i="1"/>
  <c r="O169" i="1"/>
  <c r="O105" i="1"/>
  <c r="O33" i="1"/>
  <c r="L32" i="1"/>
  <c r="N281" i="2"/>
  <c r="M749" i="1" s="1"/>
  <c r="O541" i="1"/>
  <c r="L540" i="1"/>
  <c r="O134" i="1"/>
  <c r="O569" i="1"/>
  <c r="O139" i="1"/>
  <c r="N320" i="1"/>
  <c r="N983" i="1" s="1"/>
  <c r="N319" i="1"/>
  <c r="N982" i="1" s="1"/>
  <c r="O104" i="1"/>
  <c r="O107" i="1"/>
  <c r="N696" i="1"/>
  <c r="N695" i="1" s="1"/>
  <c r="O240" i="1"/>
  <c r="O280" i="1"/>
  <c r="O117" i="1"/>
  <c r="L116" i="1"/>
  <c r="O703" i="1"/>
  <c r="O25" i="1"/>
  <c r="L24" i="1"/>
  <c r="O614" i="1"/>
  <c r="L591" i="1"/>
  <c r="O296" i="1"/>
  <c r="L294" i="1"/>
  <c r="O264" i="1"/>
  <c r="L903" i="1"/>
  <c r="N33" i="2"/>
  <c r="L255" i="1"/>
  <c r="L472" i="1"/>
  <c r="O472" i="1" s="1"/>
  <c r="O929" i="1"/>
  <c r="L937" i="1"/>
  <c r="O937" i="1" s="1"/>
  <c r="O938" i="1"/>
  <c r="M32" i="2"/>
  <c r="M25" i="2"/>
  <c r="M322" i="2"/>
  <c r="O199" i="2"/>
  <c r="H104" i="2"/>
  <c r="K104" i="2" s="1"/>
  <c r="K105" i="2"/>
  <c r="H156" i="2"/>
  <c r="O46" i="2"/>
  <c r="O73" i="2"/>
  <c r="K74" i="2"/>
  <c r="H73" i="2"/>
  <c r="K73" i="2" s="1"/>
  <c r="M46" i="2"/>
  <c r="O317" i="2"/>
  <c r="M73" i="2"/>
  <c r="O25" i="2"/>
  <c r="M157" i="2"/>
  <c r="J157" i="2"/>
  <c r="J156" i="2" s="1"/>
  <c r="O74" i="2"/>
  <c r="O281" i="2"/>
  <c r="N749" i="1" s="1"/>
  <c r="M199" i="2"/>
  <c r="O322" i="2"/>
  <c r="M281" i="2"/>
  <c r="L749" i="1" s="1"/>
  <c r="M74" i="2"/>
  <c r="K17" i="2"/>
  <c r="F11" i="13" l="1"/>
  <c r="E11" i="13"/>
  <c r="F38" i="13"/>
  <c r="E38" i="13"/>
  <c r="K8" i="9"/>
  <c r="D25" i="13" s="1"/>
  <c r="K394" i="2"/>
  <c r="H438" i="2"/>
  <c r="H449" i="2"/>
  <c r="H454" i="2" s="1"/>
  <c r="L748" i="1"/>
  <c r="L741" i="1" s="1"/>
  <c r="O749" i="1"/>
  <c r="M748" i="1"/>
  <c r="M741" i="1" s="1"/>
  <c r="M694" i="1" s="1"/>
  <c r="M668" i="1" s="1"/>
  <c r="M901" i="1" s="1"/>
  <c r="I438" i="2"/>
  <c r="K437" i="2"/>
  <c r="N564" i="1"/>
  <c r="N551" i="1" s="1"/>
  <c r="O750" i="1"/>
  <c r="N151" i="1"/>
  <c r="N653" i="1"/>
  <c r="O653" i="1" s="1"/>
  <c r="N748" i="1"/>
  <c r="N741" i="1" s="1"/>
  <c r="N694" i="1" s="1"/>
  <c r="N668" i="1" s="1"/>
  <c r="N165" i="1"/>
  <c r="N669" i="1"/>
  <c r="N1028" i="1" s="1"/>
  <c r="O1028" i="1" s="1"/>
  <c r="N182" i="1"/>
  <c r="M669" i="1"/>
  <c r="M1028" i="1" s="1"/>
  <c r="M670" i="1"/>
  <c r="M1029" i="1" s="1"/>
  <c r="O35" i="1"/>
  <c r="O32" i="1"/>
  <c r="L564" i="1"/>
  <c r="L551" i="1" s="1"/>
  <c r="L182" i="1"/>
  <c r="L133" i="1"/>
  <c r="L73" i="1" s="1"/>
  <c r="L151" i="1"/>
  <c r="L165" i="1"/>
  <c r="O237" i="1"/>
  <c r="N204" i="1"/>
  <c r="N986" i="1" s="1"/>
  <c r="N205" i="1"/>
  <c r="N987" i="1" s="1"/>
  <c r="J438" i="2"/>
  <c r="O983" i="1"/>
  <c r="O982" i="1"/>
  <c r="O294" i="1"/>
  <c r="L980" i="1"/>
  <c r="O980" i="1" s="1"/>
  <c r="L959" i="1"/>
  <c r="O959" i="1" s="1"/>
  <c r="L955" i="1"/>
  <c r="O955" i="1" s="1"/>
  <c r="L960" i="1"/>
  <c r="O960" i="1" s="1"/>
  <c r="L957" i="1"/>
  <c r="O957" i="1" s="1"/>
  <c r="L961" i="1"/>
  <c r="O961" i="1" s="1"/>
  <c r="L956" i="1"/>
  <c r="O956" i="1" s="1"/>
  <c r="L962" i="1"/>
  <c r="O962" i="1" s="1"/>
  <c r="L958" i="1"/>
  <c r="O958" i="1" s="1"/>
  <c r="L954" i="1"/>
  <c r="O954" i="1" s="1"/>
  <c r="O278" i="1"/>
  <c r="N17" i="1"/>
  <c r="N8" i="1" s="1"/>
  <c r="N951" i="1"/>
  <c r="O670" i="1"/>
  <c r="L1029" i="1"/>
  <c r="O1029" i="1" s="1"/>
  <c r="L204" i="1"/>
  <c r="O116" i="1"/>
  <c r="L228" i="1"/>
  <c r="O228" i="1" s="1"/>
  <c r="L205" i="1"/>
  <c r="O320" i="1"/>
  <c r="L269" i="1"/>
  <c r="N73" i="1"/>
  <c r="O591" i="1"/>
  <c r="L867" i="1"/>
  <c r="O870" i="1"/>
  <c r="L527" i="1"/>
  <c r="O540" i="1"/>
  <c r="L639" i="1"/>
  <c r="L457" i="1"/>
  <c r="O458" i="1"/>
  <c r="N208" i="1"/>
  <c r="O102" i="1"/>
  <c r="O319" i="1"/>
  <c r="N527" i="1"/>
  <c r="O24" i="1"/>
  <c r="L19" i="1"/>
  <c r="L951" i="1" s="1"/>
  <c r="O339" i="1"/>
  <c r="L326" i="1"/>
  <c r="O255" i="1"/>
  <c r="L946" i="1"/>
  <c r="O903" i="1"/>
  <c r="L202" i="1"/>
  <c r="H277" i="2"/>
  <c r="H443" i="2" s="1"/>
  <c r="H448" i="2" s="1"/>
  <c r="K157" i="2"/>
  <c r="K156" i="2"/>
  <c r="F9" i="10" l="1"/>
  <c r="H11" i="13"/>
  <c r="H12" i="13"/>
  <c r="E25" i="13"/>
  <c r="F25" i="13"/>
  <c r="S310" i="2"/>
  <c r="L367" i="2"/>
  <c r="S367" i="2" s="1"/>
  <c r="H459" i="2"/>
  <c r="K438" i="2"/>
  <c r="D9" i="13" s="1"/>
  <c r="O741" i="1"/>
  <c r="O748" i="1"/>
  <c r="N522" i="1"/>
  <c r="N1058" i="1" s="1"/>
  <c r="O551" i="1"/>
  <c r="N524" i="1"/>
  <c r="N1013" i="1" s="1"/>
  <c r="O564" i="1"/>
  <c r="N70" i="1"/>
  <c r="N68" i="1" s="1"/>
  <c r="O151" i="1"/>
  <c r="N143" i="1"/>
  <c r="O165" i="1"/>
  <c r="O669" i="1"/>
  <c r="O133" i="1"/>
  <c r="O182" i="1"/>
  <c r="N639" i="1"/>
  <c r="N586" i="1" s="1"/>
  <c r="N588" i="1"/>
  <c r="L524" i="1"/>
  <c r="L1013" i="1" s="1"/>
  <c r="L143" i="1"/>
  <c r="L70" i="1"/>
  <c r="L975" i="1" s="1"/>
  <c r="O946" i="1"/>
  <c r="H462" i="2"/>
  <c r="I461" i="2"/>
  <c r="O951" i="1"/>
  <c r="L963" i="1"/>
  <c r="O963" i="1" s="1"/>
  <c r="L208" i="1"/>
  <c r="O208" i="1" s="1"/>
  <c r="O202" i="1"/>
  <c r="L964" i="1"/>
  <c r="O964" i="1" s="1"/>
  <c r="O205" i="1"/>
  <c r="L987" i="1"/>
  <c r="O987" i="1" s="1"/>
  <c r="L254" i="1"/>
  <c r="O204" i="1"/>
  <c r="L986" i="1"/>
  <c r="O986" i="1" s="1"/>
  <c r="L203" i="1"/>
  <c r="O73" i="1"/>
  <c r="O457" i="1"/>
  <c r="L456" i="1"/>
  <c r="O326" i="1"/>
  <c r="L321" i="1"/>
  <c r="O527" i="1"/>
  <c r="L522" i="1"/>
  <c r="O867" i="1"/>
  <c r="L833" i="1"/>
  <c r="L586" i="1"/>
  <c r="O19" i="1"/>
  <c r="L17" i="1"/>
  <c r="H439" i="2"/>
  <c r="F9" i="13" l="1"/>
  <c r="E9" i="13"/>
  <c r="O143" i="1"/>
  <c r="N901" i="1"/>
  <c r="J461" i="2" s="1"/>
  <c r="O1013" i="1"/>
  <c r="N975" i="1"/>
  <c r="O975" i="1" s="1"/>
  <c r="O586" i="1"/>
  <c r="N1012" i="1"/>
  <c r="O1012" i="1" s="1"/>
  <c r="O588" i="1"/>
  <c r="O639" i="1"/>
  <c r="O70" i="1"/>
  <c r="O524" i="1"/>
  <c r="L68" i="1"/>
  <c r="O68" i="1" s="1"/>
  <c r="O522" i="1"/>
  <c r="L1058" i="1"/>
  <c r="O1058" i="1" s="1"/>
  <c r="L201" i="1"/>
  <c r="L952" i="1"/>
  <c r="O456" i="1"/>
  <c r="L452" i="1"/>
  <c r="O833" i="1"/>
  <c r="L786" i="1"/>
  <c r="O786" i="1" s="1"/>
  <c r="O321" i="1"/>
  <c r="L318" i="1"/>
  <c r="O318" i="1" s="1"/>
  <c r="O17" i="1"/>
  <c r="L8" i="1"/>
  <c r="O8" i="1" s="1"/>
  <c r="H9" i="13" l="1"/>
  <c r="O452" i="1"/>
  <c r="L362" i="1"/>
  <c r="O362" i="1" s="1"/>
  <c r="L496" i="1" l="1"/>
  <c r="H460" i="2" l="1"/>
  <c r="N189" i="2"/>
  <c r="N199" i="2" s="1"/>
  <c r="N159" i="2"/>
  <c r="M230" i="1" s="1"/>
  <c r="M228" i="1" s="1"/>
  <c r="M208" i="1" s="1"/>
  <c r="M183" i="1" l="1"/>
  <c r="M182" i="1" s="1"/>
  <c r="M70" i="1" s="1"/>
  <c r="I272" i="2"/>
  <c r="I266" i="2" s="1"/>
  <c r="I265" i="2" s="1"/>
  <c r="I277" i="2" s="1"/>
  <c r="I443" i="2" s="1"/>
  <c r="I448" i="2" s="1"/>
  <c r="N168" i="2"/>
  <c r="M143" i="1" l="1"/>
  <c r="I439" i="2"/>
  <c r="N157" i="2"/>
  <c r="M271" i="1"/>
  <c r="M269" i="1" s="1"/>
  <c r="M975" i="1"/>
  <c r="M68" i="1"/>
  <c r="I459" i="2"/>
  <c r="M203" i="1" l="1"/>
  <c r="M952" i="1" s="1"/>
  <c r="M254" i="1"/>
  <c r="M201" i="1" s="1"/>
  <c r="M496" i="1" s="1"/>
  <c r="M947" i="1" l="1"/>
  <c r="I460" i="2"/>
  <c r="K274" i="2"/>
  <c r="L274" i="2" s="1"/>
  <c r="S274" i="2" s="1"/>
  <c r="J272" i="2"/>
  <c r="K272" i="2" s="1"/>
  <c r="O168" i="2"/>
  <c r="O157" i="2" s="1"/>
  <c r="N271" i="1" l="1"/>
  <c r="O271" i="1" s="1"/>
  <c r="J266" i="2"/>
  <c r="N269" i="1" l="1"/>
  <c r="N254" i="1" s="1"/>
  <c r="J265" i="2"/>
  <c r="K266" i="2"/>
  <c r="O269" i="1" l="1"/>
  <c r="N203" i="1"/>
  <c r="N952" i="1" s="1"/>
  <c r="O952" i="1" s="1"/>
  <c r="K265" i="2"/>
  <c r="J277" i="2"/>
  <c r="N201" i="1"/>
  <c r="O254" i="1"/>
  <c r="O203" i="1" l="1"/>
  <c r="N496" i="1"/>
  <c r="O201" i="1"/>
  <c r="J443" i="2"/>
  <c r="J448" i="2" s="1"/>
  <c r="K277" i="2"/>
  <c r="D8" i="13" s="1"/>
  <c r="J439" i="2"/>
  <c r="K439" i="2" s="1"/>
  <c r="F8" i="13" l="1"/>
  <c r="E8" i="13"/>
  <c r="L439" i="2"/>
  <c r="S439" i="2" s="1"/>
  <c r="L250" i="2"/>
  <c r="S250" i="2" s="1"/>
  <c r="L8" i="2"/>
  <c r="S8" i="2" s="1"/>
  <c r="L10" i="2"/>
  <c r="S10" i="2" s="1"/>
  <c r="L11" i="2"/>
  <c r="S11" i="2" s="1"/>
  <c r="J460" i="2"/>
  <c r="J459" i="2"/>
  <c r="O496" i="1"/>
  <c r="N947" i="1"/>
  <c r="D14" i="13" l="1"/>
  <c r="F14" i="13" s="1"/>
  <c r="H14" i="13" s="1"/>
  <c r="H8" i="13"/>
  <c r="H4" i="13"/>
  <c r="I3" i="13" s="1"/>
  <c r="H5" i="13"/>
  <c r="H6" i="13"/>
  <c r="J12" i="2" l="1"/>
  <c r="J13" i="2" s="1"/>
  <c r="E14" i="13"/>
  <c r="L698" i="1"/>
  <c r="L699" i="1" l="1"/>
  <c r="O698" i="1"/>
  <c r="O699" i="1" l="1"/>
  <c r="L696" i="1"/>
  <c r="O696" i="1" s="1"/>
  <c r="M33" i="2"/>
  <c r="L695" i="1" l="1"/>
  <c r="O695" i="1" s="1"/>
  <c r="L694" i="1" l="1"/>
  <c r="O694" i="1" s="1"/>
  <c r="L668" i="1" l="1"/>
  <c r="O668" i="1" s="1"/>
  <c r="L901" i="1" l="1"/>
  <c r="H461" i="2" s="1"/>
  <c r="O901" i="1" l="1"/>
  <c r="L947" i="1"/>
  <c r="O9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Katrina Marie F. Reyes</author>
  </authors>
  <commentList>
    <comment ref="G163" authorId="0" shapeId="0" xr:uid="{00000000-0006-0000-0100-000001000000}">
      <text>
        <r>
          <rPr>
            <sz val="9"/>
            <color indexed="81"/>
            <rFont val="Tahoma"/>
            <family val="2"/>
          </rPr>
          <t>Collateral loans
Guaranteed loans
Chattel Mortgage loans
Policy loans
Car loans
Purchase money mortgages
Salary loans
Other loans</t>
        </r>
      </text>
    </comment>
    <comment ref="G164" authorId="0" shapeId="0" xr:uid="{00000000-0006-0000-0100-000002000000}">
      <text>
        <r>
          <rPr>
            <sz val="9"/>
            <color indexed="81"/>
            <rFont val="Tahoma"/>
            <family val="2"/>
          </rPr>
          <t>Real estate mortgage loans
Housing loans
Low cost housing
Sales contract receivable</t>
        </r>
      </text>
    </comment>
    <comment ref="G172" authorId="0" shapeId="0" xr:uid="{00000000-0006-0000-0100-000003000000}">
      <text>
        <r>
          <rPr>
            <sz val="9"/>
            <color indexed="81"/>
            <rFont val="Tahoma"/>
            <family val="2"/>
          </rPr>
          <t>Collateral loans
Guaranteed loans
Chattel Mortgage loans
Policy loans
Car loans
Purchase money mortgages
Salary loans
Other loans</t>
        </r>
      </text>
    </comment>
    <comment ref="G173" authorId="0" shapeId="0" xr:uid="{00000000-0006-0000-0100-000004000000}">
      <text>
        <r>
          <rPr>
            <sz val="9"/>
            <color indexed="81"/>
            <rFont val="Tahoma"/>
            <family val="2"/>
          </rPr>
          <t>Real estate mortgage loans
Housing loans
Low cost housing
Sales contract receivable</t>
        </r>
      </text>
    </comment>
    <comment ref="G321" authorId="0" shapeId="0" xr:uid="{00000000-0006-0000-0100-000007000000}">
      <text>
        <r>
          <rPr>
            <b/>
            <sz val="9"/>
            <color indexed="81"/>
            <rFont val="Tahoma"/>
            <family val="2"/>
          </rPr>
          <t>How much from the "Loans payable and finance lease liability" is payable to "Nonresidents"?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<sst xmlns="http://schemas.openxmlformats.org/spreadsheetml/2006/main" count="4008" uniqueCount="1971">
  <si>
    <t>IC-LIFE AND NONLIFE</t>
  </si>
  <si>
    <t>MASTER CODE</t>
  </si>
  <si>
    <t>ACCOUNT DESCRIPTION</t>
  </si>
  <si>
    <t>In Domestic Currency</t>
  </si>
  <si>
    <t>ASSET ACCOUNTS</t>
  </si>
  <si>
    <t>A1</t>
  </si>
  <si>
    <t>CURRENCY AND DEPOSITS</t>
  </si>
  <si>
    <t>A1.1</t>
  </si>
  <si>
    <t>A.</t>
  </si>
  <si>
    <t>CURRENCY</t>
  </si>
  <si>
    <t>A1.1.1</t>
  </si>
  <si>
    <t>Cash on hand</t>
  </si>
  <si>
    <t>A4.1.2</t>
  </si>
  <si>
    <t>A1.2</t>
  </si>
  <si>
    <t>B.</t>
  </si>
  <si>
    <t>TRANSFERABLE DEPOSITS</t>
  </si>
  <si>
    <t>A1.2.1</t>
  </si>
  <si>
    <t>Current accounts</t>
  </si>
  <si>
    <t>A1.2.1.1</t>
  </si>
  <si>
    <t>Central Bank</t>
  </si>
  <si>
    <t>A1.2.1.2</t>
  </si>
  <si>
    <t>Other Depository Corporations</t>
  </si>
  <si>
    <t>A1.2.1.3</t>
  </si>
  <si>
    <t>Nonresidents</t>
  </si>
  <si>
    <t>A1.2.2</t>
  </si>
  <si>
    <t>Treasury/Agency Cash Accounts</t>
  </si>
  <si>
    <t>A1.2.2.1</t>
  </si>
  <si>
    <t>A1.2.2.2</t>
  </si>
  <si>
    <t>Other Financial Corporations</t>
  </si>
  <si>
    <t>A1.2.2.3</t>
  </si>
  <si>
    <t>A1.2.3</t>
  </si>
  <si>
    <t>A1.2.3.1</t>
  </si>
  <si>
    <t>A1.2.3.2</t>
  </si>
  <si>
    <t>A1.3.4</t>
  </si>
  <si>
    <t>C.</t>
  </si>
  <si>
    <t>OTHER DEPOSITS</t>
  </si>
  <si>
    <t>A1.3.4.1</t>
  </si>
  <si>
    <t>Savings account</t>
  </si>
  <si>
    <t>A1.3.4.1.1</t>
  </si>
  <si>
    <t>A1.3.4.1.2</t>
  </si>
  <si>
    <t>A1.3.4.2</t>
  </si>
  <si>
    <t>Time Deposits</t>
  </si>
  <si>
    <t>A2.1</t>
  </si>
  <si>
    <t>A1.3.4.2.1</t>
  </si>
  <si>
    <t>A2.2</t>
  </si>
  <si>
    <t>A1.3.4.2.2</t>
  </si>
  <si>
    <t>A1.3.4.3</t>
  </si>
  <si>
    <t>Sinking Fund And Other Restricted Deposits</t>
  </si>
  <si>
    <t>A1.3.4.3.1</t>
  </si>
  <si>
    <t>A1.3.4.3.2</t>
  </si>
  <si>
    <t>A1.3.4.3.3</t>
  </si>
  <si>
    <t>A1.3.4.3.4</t>
  </si>
  <si>
    <t>A1.3.4.4</t>
  </si>
  <si>
    <t>A1.3.4.4.1</t>
  </si>
  <si>
    <t>Central Bank - BSP</t>
  </si>
  <si>
    <t>A1.3.4.4.2</t>
  </si>
  <si>
    <t>A1.3.4.4.3</t>
  </si>
  <si>
    <t>A2</t>
  </si>
  <si>
    <t>DEBT SECURITIES</t>
  </si>
  <si>
    <t>A2.1.1</t>
  </si>
  <si>
    <t>Cash Equivalents</t>
  </si>
  <si>
    <t>Central Government</t>
  </si>
  <si>
    <t>State and Local Government</t>
  </si>
  <si>
    <t>Social Security Agencies</t>
  </si>
  <si>
    <t>Public Nonfinancial Corporations</t>
  </si>
  <si>
    <t>Other Nonfinancial Corporations</t>
  </si>
  <si>
    <t>Households and nonprofit institutions serving households</t>
  </si>
  <si>
    <t>A2.1.2</t>
  </si>
  <si>
    <t>A10.1.1</t>
  </si>
  <si>
    <t>A10.1.2</t>
  </si>
  <si>
    <t>A10.1.3</t>
  </si>
  <si>
    <t>A10.1.4</t>
  </si>
  <si>
    <t>A10.1.5</t>
  </si>
  <si>
    <t>A10.1.6</t>
  </si>
  <si>
    <t>A2.1.3</t>
  </si>
  <si>
    <t>A10.3.1</t>
  </si>
  <si>
    <t>A6.1.1</t>
  </si>
  <si>
    <t>A8.1.1</t>
  </si>
  <si>
    <t>A10.3.2</t>
  </si>
  <si>
    <t>A8.1.2</t>
  </si>
  <si>
    <t>A10.3.3</t>
  </si>
  <si>
    <t>A10.3.4</t>
  </si>
  <si>
    <t>Households and NPISHs</t>
  </si>
  <si>
    <t>A10.3.5</t>
  </si>
  <si>
    <t>A2.1.4</t>
  </si>
  <si>
    <t>A10.2.1</t>
  </si>
  <si>
    <t>A8.2.3</t>
  </si>
  <si>
    <t>A2.1.4.1</t>
  </si>
  <si>
    <t>A10.2.2</t>
  </si>
  <si>
    <t>A3.2.2</t>
  </si>
  <si>
    <t>A2.1.4.2</t>
  </si>
  <si>
    <t>A10.2.3</t>
  </si>
  <si>
    <t>A2.1.4.3</t>
  </si>
  <si>
    <t>A10.2.4</t>
  </si>
  <si>
    <t>A2.1.4.4</t>
  </si>
  <si>
    <t>A10.2.5</t>
  </si>
  <si>
    <t>A2.1.4.5</t>
  </si>
  <si>
    <t>A10.2.6</t>
  </si>
  <si>
    <t>A2.1.4.6</t>
  </si>
  <si>
    <t>A2.1.5</t>
  </si>
  <si>
    <t>A10.4.1</t>
  </si>
  <si>
    <t>A6.2.1</t>
  </si>
  <si>
    <t>A2.1.5.1</t>
  </si>
  <si>
    <t>A10.4.2</t>
  </si>
  <si>
    <t>A6.2.2</t>
  </si>
  <si>
    <t>A8.2.2</t>
  </si>
  <si>
    <t>A2.1.5.2</t>
  </si>
  <si>
    <t>A10.4.3</t>
  </si>
  <si>
    <t>A6.2.3</t>
  </si>
  <si>
    <t>A2.1.5.3</t>
  </si>
  <si>
    <t>A10.4.4</t>
  </si>
  <si>
    <t>A6.2.4</t>
  </si>
  <si>
    <t>A2.1.5.4</t>
  </si>
  <si>
    <t>A10.4.5</t>
  </si>
  <si>
    <t>A6.2.5</t>
  </si>
  <si>
    <t>A2.1.5.5</t>
  </si>
  <si>
    <t>A2.2.1</t>
  </si>
  <si>
    <t>A15.3.2</t>
  </si>
  <si>
    <t>A15.3.3</t>
  </si>
  <si>
    <t>A15.3.4</t>
  </si>
  <si>
    <t>A15.3.5</t>
  </si>
  <si>
    <t>A15.3.6</t>
  </si>
  <si>
    <t>A15.3.7</t>
  </si>
  <si>
    <t>A15.3.8</t>
  </si>
  <si>
    <t>A15.3.9</t>
  </si>
  <si>
    <t>A15.3.10</t>
  </si>
  <si>
    <t>A2.2.2</t>
  </si>
  <si>
    <t>A15.4.2</t>
  </si>
  <si>
    <t>A9.1</t>
  </si>
  <si>
    <t>A2.2.2.2</t>
  </si>
  <si>
    <t>A15.4.3</t>
  </si>
  <si>
    <t>A9.2</t>
  </si>
  <si>
    <t>A2.2.2.3</t>
  </si>
  <si>
    <t>A15.4.4</t>
  </si>
  <si>
    <t>A9.3</t>
  </si>
  <si>
    <t>A2.2.2.4</t>
  </si>
  <si>
    <t>A15.4.5</t>
  </si>
  <si>
    <t>A9.4</t>
  </si>
  <si>
    <t>A2.2.2.5</t>
  </si>
  <si>
    <t>A15.4.6</t>
  </si>
  <si>
    <t>A2.2.2.6</t>
  </si>
  <si>
    <t>A15.4.7</t>
  </si>
  <si>
    <t>A2.2.2.7</t>
  </si>
  <si>
    <t>A15.4.8</t>
  </si>
  <si>
    <t>A2.2.2.8</t>
  </si>
  <si>
    <t>A15.4.9</t>
  </si>
  <si>
    <t>A2.2.2.9</t>
  </si>
  <si>
    <t>A15.4.10</t>
  </si>
  <si>
    <t>A2.2.2.10</t>
  </si>
  <si>
    <t>A2.2.3</t>
  </si>
  <si>
    <t>Non-Participating Preferred Shares</t>
  </si>
  <si>
    <t>A11.2.1</t>
  </si>
  <si>
    <t>A4.2.1</t>
  </si>
  <si>
    <t>A2.2.3.1</t>
  </si>
  <si>
    <t>A11.2.2</t>
  </si>
  <si>
    <t>A4.2.2</t>
  </si>
  <si>
    <t>A2.2.3.2</t>
  </si>
  <si>
    <t>A11.2.3</t>
  </si>
  <si>
    <t>A4.2.3</t>
  </si>
  <si>
    <t>A2.2.3.3</t>
  </si>
  <si>
    <t>A11.2.4</t>
  </si>
  <si>
    <t>A2.2.3.4</t>
  </si>
  <si>
    <t>A11.2.5</t>
  </si>
  <si>
    <t>A2.2.3.5</t>
  </si>
  <si>
    <t>A11.2.6</t>
  </si>
  <si>
    <t>A2.2.3.6</t>
  </si>
  <si>
    <t>A11.2.7</t>
  </si>
  <si>
    <t>A2.2.3.7</t>
  </si>
  <si>
    <t>A3</t>
  </si>
  <si>
    <t>LOANS</t>
  </si>
  <si>
    <t>A3.1</t>
  </si>
  <si>
    <t>Repurchase Agreements</t>
  </si>
  <si>
    <t>A10.1</t>
  </si>
  <si>
    <t>A14.1</t>
  </si>
  <si>
    <t>A7.1</t>
  </si>
  <si>
    <t>A10.2</t>
  </si>
  <si>
    <t>A14.2</t>
  </si>
  <si>
    <t>A7.2</t>
  </si>
  <si>
    <t>A10.3</t>
  </si>
  <si>
    <t>A14.3</t>
  </si>
  <si>
    <t>A10.4</t>
  </si>
  <si>
    <t>A3.2</t>
  </si>
  <si>
    <t>A15.1.2</t>
  </si>
  <si>
    <t>A15.1.3</t>
  </si>
  <si>
    <t>A15.1.8</t>
  </si>
  <si>
    <t>Nonprofit Institutions Serving Households</t>
  </si>
  <si>
    <t>A15.1.10</t>
  </si>
  <si>
    <t>Households (employees, individuals)</t>
  </si>
  <si>
    <t>A15.1.10.1</t>
  </si>
  <si>
    <t>A11.1.1</t>
  </si>
  <si>
    <t>For Consumption purposes</t>
  </si>
  <si>
    <t>A15.1.10.2</t>
  </si>
  <si>
    <t>A11.1.2</t>
  </si>
  <si>
    <t>For Production purposes</t>
  </si>
  <si>
    <t>A15.1.11</t>
  </si>
  <si>
    <t>A3.2.2.1</t>
  </si>
  <si>
    <t>A15.2.2</t>
  </si>
  <si>
    <t>A3.2.2.3</t>
  </si>
  <si>
    <t>A15.2.3</t>
  </si>
  <si>
    <t>A3.2.2.4</t>
  </si>
  <si>
    <t>A3.2.2.5</t>
  </si>
  <si>
    <t>A3.2.2.6</t>
  </si>
  <si>
    <t>A3.2.2.7</t>
  </si>
  <si>
    <t>A15.2.7</t>
  </si>
  <si>
    <t>A3.2.2.8</t>
  </si>
  <si>
    <t>A3.2.2.9</t>
  </si>
  <si>
    <t>A15.2.9</t>
  </si>
  <si>
    <t>A3.2.2.10</t>
  </si>
  <si>
    <t>A15.2.10</t>
  </si>
  <si>
    <t>A3.2.2.11</t>
  </si>
  <si>
    <t>A15.2.10.1</t>
  </si>
  <si>
    <t>A3.2.2.12</t>
  </si>
  <si>
    <t>A15.2.10.2</t>
  </si>
  <si>
    <t>A3.2.2.13</t>
  </si>
  <si>
    <t>A3.3</t>
  </si>
  <si>
    <t>A3.3.3.5</t>
  </si>
  <si>
    <t>A3.3.3.6</t>
  </si>
  <si>
    <t>A4</t>
  </si>
  <si>
    <t>INVESTMENT FUND SHARES</t>
  </si>
  <si>
    <t>A4.1</t>
  </si>
  <si>
    <t>A12.1</t>
  </si>
  <si>
    <t>A5.1</t>
  </si>
  <si>
    <t>A8.1</t>
  </si>
  <si>
    <t>A4.1.1</t>
  </si>
  <si>
    <t>Money Market Funds</t>
  </si>
  <si>
    <t>A12.2</t>
  </si>
  <si>
    <t>A5.2</t>
  </si>
  <si>
    <t>A8.2</t>
  </si>
  <si>
    <t>Non Money Market Funds</t>
  </si>
  <si>
    <t>A12.3</t>
  </si>
  <si>
    <t>A4.1.3</t>
  </si>
  <si>
    <t>Investment Fund Shares Nonresidents</t>
  </si>
  <si>
    <t>A4.2</t>
  </si>
  <si>
    <t>Segregated Fund Assets</t>
  </si>
  <si>
    <t>A17.1</t>
  </si>
  <si>
    <t>A17.2</t>
  </si>
  <si>
    <t>A17.3</t>
  </si>
  <si>
    <t>A4.3</t>
  </si>
  <si>
    <t>A4.4</t>
  </si>
  <si>
    <t>D.</t>
  </si>
  <si>
    <t>A5</t>
  </si>
  <si>
    <t>EQUITY</t>
  </si>
  <si>
    <t>SHARES</t>
  </si>
  <si>
    <t>A5.1.1</t>
  </si>
  <si>
    <t>Common and Participating Preferred Shares</t>
  </si>
  <si>
    <t>A5.1.1.1</t>
  </si>
  <si>
    <t>A5.1.1.2</t>
  </si>
  <si>
    <t>A11.1.3</t>
  </si>
  <si>
    <t>A5.1.1.3</t>
  </si>
  <si>
    <t>A11.1.4</t>
  </si>
  <si>
    <t>A5.1.1.4</t>
  </si>
  <si>
    <t>A11.1.5</t>
  </si>
  <si>
    <t>A5.1.1.5</t>
  </si>
  <si>
    <t>A11.1.6</t>
  </si>
  <si>
    <t>A5.1.1.6</t>
  </si>
  <si>
    <t>A11.1.7</t>
  </si>
  <si>
    <t>A5.1.1.7</t>
  </si>
  <si>
    <t>A11.3</t>
  </si>
  <si>
    <t>A5.1.2</t>
  </si>
  <si>
    <t>Proprietary membership shares</t>
  </si>
  <si>
    <t>OTHER EQUITY</t>
  </si>
  <si>
    <t>A5.2.1</t>
  </si>
  <si>
    <t>Investment in joint venture / Net assets acquired</t>
  </si>
  <si>
    <t>A11.4.1</t>
  </si>
  <si>
    <t>A5.2.1.1</t>
  </si>
  <si>
    <t>A11.4.2</t>
  </si>
  <si>
    <t>A5.2.1.2</t>
  </si>
  <si>
    <t>A11.4.3</t>
  </si>
  <si>
    <t>A5.2.1.3</t>
  </si>
  <si>
    <t>A11.4.4</t>
  </si>
  <si>
    <t>A5.2.1.4</t>
  </si>
  <si>
    <t>A11.4.5</t>
  </si>
  <si>
    <t>A5.2.1.5</t>
  </si>
  <si>
    <t>A11.4.6</t>
  </si>
  <si>
    <t>A5.2.1.6</t>
  </si>
  <si>
    <t>A11.4.7</t>
  </si>
  <si>
    <t>A5.2.1.7</t>
  </si>
  <si>
    <t>A11.4.8</t>
  </si>
  <si>
    <t>A5.2.1.8</t>
  </si>
  <si>
    <t>Households &amp; nonprofit institutions serving households</t>
  </si>
  <si>
    <t>A6</t>
  </si>
  <si>
    <t>INSURANCE, PENSION, AND STANDARDIZED GUARANTEE SCHEMES</t>
  </si>
  <si>
    <t>A6.1</t>
  </si>
  <si>
    <t>NONLIFE INSURANCE TECHNICAL RESERVES</t>
  </si>
  <si>
    <t>Loss Reserve Withheld by Ceding Cos.</t>
  </si>
  <si>
    <t>A6.1.1.1</t>
  </si>
  <si>
    <t>A6.2</t>
  </si>
  <si>
    <t>A6.1.1.2</t>
  </si>
  <si>
    <t>REINSURANCE</t>
  </si>
  <si>
    <t>Premium Due from Ceding Cos.</t>
  </si>
  <si>
    <t>A6.2.1.1</t>
  </si>
  <si>
    <t>A6.2.1.2</t>
  </si>
  <si>
    <t>Funds held by Ceding Cos.</t>
  </si>
  <si>
    <t>A6.2.2.1</t>
  </si>
  <si>
    <t>A6.2.2.2</t>
  </si>
  <si>
    <t>A7</t>
  </si>
  <si>
    <t>Amounts recoverable from Reinsurers</t>
  </si>
  <si>
    <t>A6.2.3.1</t>
  </si>
  <si>
    <t>A6.2.3.2</t>
  </si>
  <si>
    <t>A8</t>
  </si>
  <si>
    <t>Other reinsurance accounts receivable</t>
  </si>
  <si>
    <t>A6.2.4.1</t>
  </si>
  <si>
    <t>A6.2.4.2</t>
  </si>
  <si>
    <t>A25</t>
  </si>
  <si>
    <t>A6.2.5.1</t>
  </si>
  <si>
    <t>A6.2.5.2</t>
  </si>
  <si>
    <t>A26</t>
  </si>
  <si>
    <t>A6.3</t>
  </si>
  <si>
    <t>LIFE INSURANCE AND ANNUITY ENTITLEMENTS</t>
  </si>
  <si>
    <t>A6.4</t>
  </si>
  <si>
    <t>CLAIMS OF PENSION FUNDS ON THE PENSION MANAGER</t>
  </si>
  <si>
    <t>A6.4.1</t>
  </si>
  <si>
    <t>A6.5</t>
  </si>
  <si>
    <t>E.</t>
  </si>
  <si>
    <t>PROVISIONS FOR CALLS UNDER STANDARDIZED GUARANTEES</t>
  </si>
  <si>
    <t>State And Local Government</t>
  </si>
  <si>
    <t>Households</t>
  </si>
  <si>
    <t>FINANCIAL DERIVATIVES</t>
  </si>
  <si>
    <t>Derivative Assets</t>
  </si>
  <si>
    <t>A13.1</t>
  </si>
  <si>
    <t>A7.1.1</t>
  </si>
  <si>
    <t>A13.2</t>
  </si>
  <si>
    <t>A7.1.2</t>
  </si>
  <si>
    <t>A13.3</t>
  </si>
  <si>
    <t>A7.1.3</t>
  </si>
  <si>
    <t>A13.4</t>
  </si>
  <si>
    <t>A7.1.4</t>
  </si>
  <si>
    <t>A7.1.5</t>
  </si>
  <si>
    <t>A7.1.6</t>
  </si>
  <si>
    <t>A7.1.7</t>
  </si>
  <si>
    <t>A7.1.8</t>
  </si>
  <si>
    <t>OTHER ACCOUNTS RECEIVABLE</t>
  </si>
  <si>
    <t>TRADE CREDIT AND ADVANCES</t>
  </si>
  <si>
    <t>ACCOUNTS RECEIVABLE</t>
  </si>
  <si>
    <t>A8.1.1.1</t>
  </si>
  <si>
    <t>a.</t>
  </si>
  <si>
    <t xml:space="preserve">Accounts Receivables - Trade </t>
  </si>
  <si>
    <t>A8.1.1.1.1</t>
  </si>
  <si>
    <t>A8.1.1.1.2</t>
  </si>
  <si>
    <t>A8.1.1.1.3</t>
  </si>
  <si>
    <t>A8.1.1.1.4</t>
  </si>
  <si>
    <t>A8.1.1.1.5</t>
  </si>
  <si>
    <t>A8.1.1.1.6</t>
  </si>
  <si>
    <t>A8.1.1.1.7</t>
  </si>
  <si>
    <t>A8.1.1.1.8</t>
  </si>
  <si>
    <t>A8.1.1.1.9</t>
  </si>
  <si>
    <t>A8.1.1.1.10</t>
  </si>
  <si>
    <t>A8.1.1.2</t>
  </si>
  <si>
    <t>b.</t>
  </si>
  <si>
    <t>Accounts Receivable - Other</t>
  </si>
  <si>
    <t>A16.1</t>
  </si>
  <si>
    <t>A8.1.1.2.1</t>
  </si>
  <si>
    <t>A16.2</t>
  </si>
  <si>
    <t>A8.1.1.2.2</t>
  </si>
  <si>
    <t>A8.1.1.2.3</t>
  </si>
  <si>
    <t>A8.1.1.2.4</t>
  </si>
  <si>
    <t>A8.1.1.2.5</t>
  </si>
  <si>
    <t>OTHER RECEIVABLES</t>
  </si>
  <si>
    <t>A8.1.2.1</t>
  </si>
  <si>
    <t>A8.1.2.1.1</t>
  </si>
  <si>
    <t>A8.1.2.1.2</t>
  </si>
  <si>
    <t>A8.1.2.1.3</t>
  </si>
  <si>
    <t>A3.4</t>
  </si>
  <si>
    <t>A8.1.2.1.4</t>
  </si>
  <si>
    <t>A3.5</t>
  </si>
  <si>
    <t>A8.1.2.1.5</t>
  </si>
  <si>
    <t>A3.6</t>
  </si>
  <si>
    <t>A8.1.2.1.6</t>
  </si>
  <si>
    <t>A3.7</t>
  </si>
  <si>
    <t>A8.1.2.1.7</t>
  </si>
  <si>
    <t>A3.8</t>
  </si>
  <si>
    <t>A8.1.2.1.8</t>
  </si>
  <si>
    <t>A8.1.2.1.9</t>
  </si>
  <si>
    <t>A3.9</t>
  </si>
  <si>
    <t>A8.1.2.1.10</t>
  </si>
  <si>
    <t>A3.10</t>
  </si>
  <si>
    <t>A8.1.2.1.11</t>
  </si>
  <si>
    <t>A8.1.2.2</t>
  </si>
  <si>
    <t>Surety losses recoverable</t>
  </si>
  <si>
    <t>A8.1.2.2.1</t>
  </si>
  <si>
    <t>A8.1.2.2.2</t>
  </si>
  <si>
    <t>A8.1.2.2.3</t>
  </si>
  <si>
    <t>A8.1.2.2.4</t>
  </si>
  <si>
    <t>A8.1.2.3</t>
  </si>
  <si>
    <t>c.</t>
  </si>
  <si>
    <t>Receivable from Life Insurance Pools</t>
  </si>
  <si>
    <t>A21.1</t>
  </si>
  <si>
    <t>A8.1.2.3.1</t>
  </si>
  <si>
    <t>A21.2</t>
  </si>
  <si>
    <t>A8.1.2.3.2</t>
  </si>
  <si>
    <t>A21.3</t>
  </si>
  <si>
    <t>A8.1.2.3.3</t>
  </si>
  <si>
    <t>A21.4</t>
  </si>
  <si>
    <t>A8.1.2.3.4</t>
  </si>
  <si>
    <t>A21.5</t>
  </si>
  <si>
    <t>A8.1.2.3.5</t>
  </si>
  <si>
    <t>A21.6</t>
  </si>
  <si>
    <t>A8.1.2.3.6</t>
  </si>
  <si>
    <t>A8.1.2.4</t>
  </si>
  <si>
    <t>d.</t>
  </si>
  <si>
    <t>Inter-Agency Receivables</t>
  </si>
  <si>
    <t>A8.1.2.4.1</t>
  </si>
  <si>
    <t>A8.1.2.4.2</t>
  </si>
  <si>
    <t>A8.1.2.4.3</t>
  </si>
  <si>
    <t>A8.1.2.4.4</t>
  </si>
  <si>
    <t>A8.1.2.4.5</t>
  </si>
  <si>
    <t>A8.1.2.4.6</t>
  </si>
  <si>
    <t>A8.1.2.4.7</t>
  </si>
  <si>
    <t>A8.1.2.5</t>
  </si>
  <si>
    <t>e.</t>
  </si>
  <si>
    <t>h.</t>
  </si>
  <si>
    <t>i.</t>
  </si>
  <si>
    <t>OTHER ACCOUNTS RECEIVABLE - OTHER</t>
  </si>
  <si>
    <t>DIVIDENDS RECEIVABLE</t>
  </si>
  <si>
    <t>A10</t>
  </si>
  <si>
    <t>A12</t>
  </si>
  <si>
    <t>A17</t>
  </si>
  <si>
    <t>SETTLEMENT ACCOUNTS</t>
  </si>
  <si>
    <t>A19.1</t>
  </si>
  <si>
    <t>A8.2.2.3</t>
  </si>
  <si>
    <t>A8.2.2.3.1</t>
  </si>
  <si>
    <t>A8.2.2.3.2</t>
  </si>
  <si>
    <t>A8.2.2.3.3</t>
  </si>
  <si>
    <t>A8.2.2.3.4</t>
  </si>
  <si>
    <t>A8.2.2.3.5</t>
  </si>
  <si>
    <t>A8.2.2.5</t>
  </si>
  <si>
    <t>Subscription Receivable / Deposit for future stock subscription</t>
  </si>
  <si>
    <t>A22.1</t>
  </si>
  <si>
    <t>A8.2.2.5.1</t>
  </si>
  <si>
    <t>A22.2</t>
  </si>
  <si>
    <t>A8.2.2.5.2</t>
  </si>
  <si>
    <t>A22.3</t>
  </si>
  <si>
    <t>A8.2.2.5.3</t>
  </si>
  <si>
    <t>A22.4</t>
  </si>
  <si>
    <t>A8.2.2.5.4</t>
  </si>
  <si>
    <t>A22.5</t>
  </si>
  <si>
    <t>A8.2.2.5.5</t>
  </si>
  <si>
    <t>A22.6</t>
  </si>
  <si>
    <t>A8.2.2.5.6</t>
  </si>
  <si>
    <t>A22.7</t>
  </si>
  <si>
    <t>A8.2.2.5.7</t>
  </si>
  <si>
    <t>A22.8</t>
  </si>
  <si>
    <t>A8.2.2.5.8</t>
  </si>
  <si>
    <t>A22.9</t>
  </si>
  <si>
    <t>A8.2.2.5.9</t>
  </si>
  <si>
    <t>ITEMS IN THE PROCESS OF COLLECTION</t>
  </si>
  <si>
    <t>MISCELLANEOUS ASSET ITEMS</t>
  </si>
  <si>
    <t>A8.2.4.1</t>
  </si>
  <si>
    <t>SUSPENSE ACCOUNTS</t>
  </si>
  <si>
    <t>A8.2.4.1.1</t>
  </si>
  <si>
    <t>Proper Classification Not Determined</t>
  </si>
  <si>
    <t>A19.2</t>
  </si>
  <si>
    <t>Other assets</t>
  </si>
  <si>
    <t>A8.2.4.1.2</t>
  </si>
  <si>
    <t>ii.</t>
  </si>
  <si>
    <t>Awaiting Instruction / Documentation For Completion</t>
  </si>
  <si>
    <t>A19.3</t>
  </si>
  <si>
    <t>A8.2.4.1.3</t>
  </si>
  <si>
    <t>iii.</t>
  </si>
  <si>
    <t>Under Litigation / In Dispute</t>
  </si>
  <si>
    <t>A8.2.4.1.3.2</t>
  </si>
  <si>
    <t>Disallowances/Charges &amp; Other Receivables</t>
  </si>
  <si>
    <t>Households &amp; Nonprofit Institutions Serving Households</t>
  </si>
  <si>
    <t>A8.2.4.2</t>
  </si>
  <si>
    <t>AMOUNTS RELATED TO TAXES / PREPAID TAXES</t>
  </si>
  <si>
    <t>A8.2.4.3</t>
  </si>
  <si>
    <t>AMOUNTS RELATED TO RENT</t>
  </si>
  <si>
    <t>A16.3</t>
  </si>
  <si>
    <t>A8.2.4.3.3</t>
  </si>
  <si>
    <t>Operating lease receivable</t>
  </si>
  <si>
    <t>A8.2.4.4</t>
  </si>
  <si>
    <t>AMOUNTS RELATED TO SALARIES / WAGES OF EMPLOYEES</t>
  </si>
  <si>
    <t>A8.2.4.4.2</t>
  </si>
  <si>
    <t>Due from officers and employees (payroll, operating expenses)</t>
  </si>
  <si>
    <t>A8.2.4.5</t>
  </si>
  <si>
    <t>A23</t>
  </si>
  <si>
    <t>A8.2.4.1.1.3</t>
  </si>
  <si>
    <t>A8.2.4.1.1.5</t>
  </si>
  <si>
    <t>Intra-Agency Receivables</t>
  </si>
  <si>
    <t>A8.2.4.1.1.6</t>
  </si>
  <si>
    <t>iv.</t>
  </si>
  <si>
    <t>Non-trade accounts receivable</t>
  </si>
  <si>
    <t>v.</t>
  </si>
  <si>
    <t>vi.</t>
  </si>
  <si>
    <t>vii.</t>
  </si>
  <si>
    <t>A16</t>
  </si>
  <si>
    <t>A13</t>
  </si>
  <si>
    <t>A8.2.4.7.3</t>
  </si>
  <si>
    <t>A9</t>
  </si>
  <si>
    <t>NONFINANCIAL ASSETS</t>
  </si>
  <si>
    <t>FIXED ASSETS</t>
  </si>
  <si>
    <t>A18.2</t>
  </si>
  <si>
    <t>Property Plant and Equipment</t>
  </si>
  <si>
    <t>A28.1</t>
  </si>
  <si>
    <t>A15.3</t>
  </si>
  <si>
    <t>Patents, trademarks, copyrights, etc.</t>
  </si>
  <si>
    <t>A15.1</t>
  </si>
  <si>
    <t>REPOSSESSED/FORECLOSED ASSETS</t>
  </si>
  <si>
    <t>A11.1</t>
  </si>
  <si>
    <t>Investment Properties - Foreclosed/ROPA</t>
  </si>
  <si>
    <t>OTHER NONFINANCIAL ASSETS</t>
  </si>
  <si>
    <t>A18.1</t>
  </si>
  <si>
    <t>Land</t>
  </si>
  <si>
    <t>A11.2</t>
  </si>
  <si>
    <t>A20</t>
  </si>
  <si>
    <t>Non-Current Assets Held For Sale</t>
  </si>
  <si>
    <t>A28.2</t>
  </si>
  <si>
    <t>Goodwill</t>
  </si>
  <si>
    <t>A15</t>
  </si>
  <si>
    <t>Inventories</t>
  </si>
  <si>
    <t>Service concession asset</t>
  </si>
  <si>
    <t>LESS: ACCUMULATED DEPRECIATION</t>
  </si>
  <si>
    <t>A18.3</t>
  </si>
  <si>
    <t>Investment Properties</t>
  </si>
  <si>
    <t>A28.3</t>
  </si>
  <si>
    <t>A15.4</t>
  </si>
  <si>
    <t>Intangible Assets</t>
  </si>
  <si>
    <t>Other Properties</t>
  </si>
  <si>
    <t>TOTAL ASSETS</t>
  </si>
  <si>
    <t>LIABILITY ACCOUNTS</t>
  </si>
  <si>
    <t>L1</t>
  </si>
  <si>
    <t>DEPOSITS EXCLUDED FROM BROAD MONEY</t>
  </si>
  <si>
    <t>L1.1</t>
  </si>
  <si>
    <t>Deposit for Real Estate Under Contract to Sell</t>
  </si>
  <si>
    <t>L10.1</t>
  </si>
  <si>
    <t>L1.1.1</t>
  </si>
  <si>
    <t>L10.2</t>
  </si>
  <si>
    <t>L1.1.2</t>
  </si>
  <si>
    <t>L10.3</t>
  </si>
  <si>
    <t>L1.1.3</t>
  </si>
  <si>
    <t>L10.4</t>
  </si>
  <si>
    <t>L1.1.4</t>
  </si>
  <si>
    <t>L10.5</t>
  </si>
  <si>
    <t>L1.1.5</t>
  </si>
  <si>
    <t xml:space="preserve">Nonresidents </t>
  </si>
  <si>
    <t>L1.2</t>
  </si>
  <si>
    <t>Guaranty / Security and Customers' deposits payable</t>
  </si>
  <si>
    <t>L1.2.1</t>
  </si>
  <si>
    <t>L1.2.2</t>
  </si>
  <si>
    <t>L1.2.3</t>
  </si>
  <si>
    <t>L1.2.4</t>
  </si>
  <si>
    <t>L1.2.5</t>
  </si>
  <si>
    <t>L1.2.6</t>
  </si>
  <si>
    <t>L1.2.7</t>
  </si>
  <si>
    <t>L1.2.8</t>
  </si>
  <si>
    <t>L1.2.9</t>
  </si>
  <si>
    <t>L1.3</t>
  </si>
  <si>
    <t>L5.1.5</t>
  </si>
  <si>
    <t>L1.4</t>
  </si>
  <si>
    <t>L5.1.7</t>
  </si>
  <si>
    <t>L4</t>
  </si>
  <si>
    <t>L1.5</t>
  </si>
  <si>
    <t>L2</t>
  </si>
  <si>
    <t>DEBT SECURITIES EXCLUDED FROM BROAD MONEY</t>
  </si>
  <si>
    <t>L2.1</t>
  </si>
  <si>
    <t>L15.1.1</t>
  </si>
  <si>
    <t>L2.1.1</t>
  </si>
  <si>
    <t>L15.1.2</t>
  </si>
  <si>
    <t>L4.1.1</t>
  </si>
  <si>
    <t>L2.1.2</t>
  </si>
  <si>
    <t>L15.1.3</t>
  </si>
  <si>
    <t>L2.1.3</t>
  </si>
  <si>
    <t>L15.1.4</t>
  </si>
  <si>
    <t>L2.1.4</t>
  </si>
  <si>
    <t>L15.1.5</t>
  </si>
  <si>
    <t>L2.1.5</t>
  </si>
  <si>
    <t>L15.1.6</t>
  </si>
  <si>
    <t>L2.1.6</t>
  </si>
  <si>
    <t>L15.1.7</t>
  </si>
  <si>
    <t>L2.1.7</t>
  </si>
  <si>
    <t>L15.1.8</t>
  </si>
  <si>
    <t>L2.1.8</t>
  </si>
  <si>
    <t>L15.1.9</t>
  </si>
  <si>
    <t>L2.1.9</t>
  </si>
  <si>
    <t>L15.1.10</t>
  </si>
  <si>
    <t>L2.1.10</t>
  </si>
  <si>
    <t>L2.2</t>
  </si>
  <si>
    <t>L15.2.1</t>
  </si>
  <si>
    <t>L2.2.1</t>
  </si>
  <si>
    <t>L15.2.2</t>
  </si>
  <si>
    <t>L2.2.2</t>
  </si>
  <si>
    <t>L15.2.3</t>
  </si>
  <si>
    <t>L2.2.3</t>
  </si>
  <si>
    <t>L15.2.4</t>
  </si>
  <si>
    <t>L2.2.4</t>
  </si>
  <si>
    <t>L15.2.5</t>
  </si>
  <si>
    <t>L2.2.5</t>
  </si>
  <si>
    <t>L15.2.6</t>
  </si>
  <si>
    <t>L2.2.6</t>
  </si>
  <si>
    <t>L15.2.7</t>
  </si>
  <si>
    <t>L2.2.7</t>
  </si>
  <si>
    <t>L15.2.8</t>
  </si>
  <si>
    <t>L2.2.8</t>
  </si>
  <si>
    <t>L15.2.9</t>
  </si>
  <si>
    <t>L2.2.9</t>
  </si>
  <si>
    <t>L15.2.10</t>
  </si>
  <si>
    <t>L2.2.10</t>
  </si>
  <si>
    <t>L2.3</t>
  </si>
  <si>
    <t>Nonparticipating preferred stock</t>
  </si>
  <si>
    <t>E1.1.2.1</t>
  </si>
  <si>
    <t>L2.3.1</t>
  </si>
  <si>
    <t>E1.1.2.2</t>
  </si>
  <si>
    <t>L2.3.2</t>
  </si>
  <si>
    <t>E1.1.2.3</t>
  </si>
  <si>
    <t>L2.3.3</t>
  </si>
  <si>
    <t>E1.1.2.4</t>
  </si>
  <si>
    <t>L2.3.4</t>
  </si>
  <si>
    <t>E1.1.2.5</t>
  </si>
  <si>
    <t>L2.3.5</t>
  </si>
  <si>
    <t>E1.1.2.6</t>
  </si>
  <si>
    <t>L2.3.6</t>
  </si>
  <si>
    <t>E1.1.2.7</t>
  </si>
  <si>
    <t>L2.3.7</t>
  </si>
  <si>
    <t>E1.1.2.8</t>
  </si>
  <si>
    <t>L2.3.8</t>
  </si>
  <si>
    <t>L2.3.9</t>
  </si>
  <si>
    <t>L3</t>
  </si>
  <si>
    <t>L3.1</t>
  </si>
  <si>
    <t>L3.1.1</t>
  </si>
  <si>
    <t>L6.1</t>
  </si>
  <si>
    <t>L6.2</t>
  </si>
  <si>
    <t>L3.2</t>
  </si>
  <si>
    <t>L3.2.1</t>
  </si>
  <si>
    <t>Current accounts (overdrafts)</t>
  </si>
  <si>
    <t>L7.1.1</t>
  </si>
  <si>
    <t>L7.1.2</t>
  </si>
  <si>
    <t>L7.2.1</t>
  </si>
  <si>
    <t>L7.2.2</t>
  </si>
  <si>
    <t>L7.2.3</t>
  </si>
  <si>
    <t>NON–MONEY MARKET FUND SHARES</t>
  </si>
  <si>
    <t>L4.1</t>
  </si>
  <si>
    <t>Segregated Fund Liabilities</t>
  </si>
  <si>
    <t>L5.1.6</t>
  </si>
  <si>
    <t>L5</t>
  </si>
  <si>
    <t>L5.1</t>
  </si>
  <si>
    <t>LIFE INSURANCE AND ANNUITY ENTITLEMENTS OF HOUSEHOLDS</t>
  </si>
  <si>
    <t>L5.1.1</t>
  </si>
  <si>
    <t>L5.1.1.1</t>
  </si>
  <si>
    <t>Aggregate Reserve for Life Policies</t>
  </si>
  <si>
    <t>L5.1.2</t>
  </si>
  <si>
    <t>L5.1.1.2</t>
  </si>
  <si>
    <t>Aggregate Reserve for Accident and Health Policies</t>
  </si>
  <si>
    <t>L5.1.3</t>
  </si>
  <si>
    <t>L5.1.1.3</t>
  </si>
  <si>
    <t>Reserve for Supplementary Contracts Without Life Contingencies</t>
  </si>
  <si>
    <t>L5.1.4</t>
  </si>
  <si>
    <t>L5.1.1.4</t>
  </si>
  <si>
    <t>Policy and Contract Claims Payable</t>
  </si>
  <si>
    <t>L5.1.10</t>
  </si>
  <si>
    <t>L5.1.1.5</t>
  </si>
  <si>
    <t>Policyholders' Dividends Due and Unpaid</t>
  </si>
  <si>
    <t>L5.1.11</t>
  </si>
  <si>
    <t>L5.1.1.6</t>
  </si>
  <si>
    <t>Policyholders' Dividends Accumulations/ Dividends Held on Deposit</t>
  </si>
  <si>
    <t>L5.1.12</t>
  </si>
  <si>
    <t>L5.1.1.7</t>
  </si>
  <si>
    <t>Maturities and Surrenders Payables</t>
  </si>
  <si>
    <t>Pre-need Reserves</t>
  </si>
  <si>
    <t>Insurance Premium Reserve</t>
  </si>
  <si>
    <t>Planholders' Benefits Payable</t>
  </si>
  <si>
    <t>L5.2.1</t>
  </si>
  <si>
    <t>L5.2.2</t>
  </si>
  <si>
    <t>L5.2</t>
  </si>
  <si>
    <t>PENSION ENTITLEMENTS OF HOUSEHOLDS</t>
  </si>
  <si>
    <t>PENSION ENTITLEMENTS</t>
  </si>
  <si>
    <t>L5.2.1.1</t>
  </si>
  <si>
    <t>L23.2</t>
  </si>
  <si>
    <t>L5.2.1.3</t>
  </si>
  <si>
    <t>Agency Retirement Plan</t>
  </si>
  <si>
    <t>L15.1</t>
  </si>
  <si>
    <t>L5.2.1.4</t>
  </si>
  <si>
    <t>Pension Benefits Payable</t>
  </si>
  <si>
    <t>L5.2.1.5</t>
  </si>
  <si>
    <t>Retirement Gratuity Payable</t>
  </si>
  <si>
    <t>NONPENSION ENTITLEMENTS</t>
  </si>
  <si>
    <t>L5.2.2.1</t>
  </si>
  <si>
    <t>Accrual For Other Long Term Employee Benefits</t>
  </si>
  <si>
    <t>L23.3</t>
  </si>
  <si>
    <t>L5.2.2.2</t>
  </si>
  <si>
    <t>Agency Group Hospitalization Plan</t>
  </si>
  <si>
    <t>L23.4</t>
  </si>
  <si>
    <t>L5.2.2.3</t>
  </si>
  <si>
    <t>Agency Group Term Plan</t>
  </si>
  <si>
    <t>L5.2.2.4</t>
  </si>
  <si>
    <t>L15.2</t>
  </si>
  <si>
    <t>L5.2.2.5</t>
  </si>
  <si>
    <t>Leave Benefits Payable</t>
  </si>
  <si>
    <t>L5.3</t>
  </si>
  <si>
    <t>L5.3.1</t>
  </si>
  <si>
    <t>L5.3.1.1</t>
  </si>
  <si>
    <t>L5.3.1.2</t>
  </si>
  <si>
    <t>L5.3.1.3</t>
  </si>
  <si>
    <t>L5.3.1.4</t>
  </si>
  <si>
    <t>L5.3.1.5</t>
  </si>
  <si>
    <t>L5.3.1.6</t>
  </si>
  <si>
    <t>L5.3.1.7</t>
  </si>
  <si>
    <t>L5.3.1.8</t>
  </si>
  <si>
    <t>L5.3.1.9</t>
  </si>
  <si>
    <t>L5.3.1.10</t>
  </si>
  <si>
    <t>L5.3.3</t>
  </si>
  <si>
    <t xml:space="preserve">Reserve For Unearned Premiums </t>
  </si>
  <si>
    <t>L5.3.3.1</t>
  </si>
  <si>
    <t>L5.3.3.2</t>
  </si>
  <si>
    <t>L5.3.3.3</t>
  </si>
  <si>
    <t>L5.3.3.4</t>
  </si>
  <si>
    <t>L5.3.3.5</t>
  </si>
  <si>
    <t>L5.3.3.6</t>
  </si>
  <si>
    <t>L5.3.3.7</t>
  </si>
  <si>
    <t>L5.3.3.8</t>
  </si>
  <si>
    <t>L5.3.3.9</t>
  </si>
  <si>
    <t>L5.3.4</t>
  </si>
  <si>
    <t>Insured Deposit Claims Payable (For PDIC)</t>
  </si>
  <si>
    <t>L5.3.4.1</t>
  </si>
  <si>
    <t>L5.3.4.2</t>
  </si>
  <si>
    <t>L5.3.4.3</t>
  </si>
  <si>
    <t>L5.3.5</t>
  </si>
  <si>
    <t>Claims And Losses Payable</t>
  </si>
  <si>
    <t>L5.3.5.1</t>
  </si>
  <si>
    <t>L5.3.5.2</t>
  </si>
  <si>
    <t>L5.3.5.3</t>
  </si>
  <si>
    <t>L5.3.5.4</t>
  </si>
  <si>
    <t>L5.3.5.5</t>
  </si>
  <si>
    <t>L5.3.5.6</t>
  </si>
  <si>
    <t>L5.3.5.7</t>
  </si>
  <si>
    <t>L5.3.5.8</t>
  </si>
  <si>
    <t>L5.3.5.9</t>
  </si>
  <si>
    <t>L5.3.6</t>
  </si>
  <si>
    <t>Deferred insurance premium</t>
  </si>
  <si>
    <t>L5.3.6.1</t>
  </si>
  <si>
    <t>L5.3.6.2</t>
  </si>
  <si>
    <t>L5.3.6.3</t>
  </si>
  <si>
    <t>L5.3.6.4</t>
  </si>
  <si>
    <t>L5.3.6.5</t>
  </si>
  <si>
    <t>L5.3.6.6</t>
  </si>
  <si>
    <t>L5.3.6.7</t>
  </si>
  <si>
    <t>L5.3.6.8</t>
  </si>
  <si>
    <t>L5.3.6.9</t>
  </si>
  <si>
    <t>L5.4</t>
  </si>
  <si>
    <t>L5.4.1</t>
  </si>
  <si>
    <t>Premiums Due to Reinsurers</t>
  </si>
  <si>
    <t>L5.4.1.1</t>
  </si>
  <si>
    <t>L5.4.1.2</t>
  </si>
  <si>
    <t>L5.4.2</t>
  </si>
  <si>
    <t>Premium Reserve Withheld For Reinsurers</t>
  </si>
  <si>
    <t>L5.4.2.1</t>
  </si>
  <si>
    <t>L4.2</t>
  </si>
  <si>
    <t>L5.4.2.2</t>
  </si>
  <si>
    <t>L7.1</t>
  </si>
  <si>
    <t>L5.4.3</t>
  </si>
  <si>
    <t>L7.2</t>
  </si>
  <si>
    <t>L5.4.3.1</t>
  </si>
  <si>
    <t>L5.4.3.2</t>
  </si>
  <si>
    <t>L5.4.4</t>
  </si>
  <si>
    <t>Other Reinsurance Accounts Payable</t>
  </si>
  <si>
    <t>L24.1</t>
  </si>
  <si>
    <t>L5.4.4.1</t>
  </si>
  <si>
    <t>L24.2</t>
  </si>
  <si>
    <t>L5.4.4.2</t>
  </si>
  <si>
    <t>L5.5</t>
  </si>
  <si>
    <t>L5.6</t>
  </si>
  <si>
    <t>LIABILITIES OF PENSION FUNDS TO PENSION MANAGERS</t>
  </si>
  <si>
    <t>L6</t>
  </si>
  <si>
    <t>FINANCIAL DERIVATIVES AND EMPLOYEE STOCK OPTIONS</t>
  </si>
  <si>
    <t>L6.1.1</t>
  </si>
  <si>
    <t>Derivative Liabilities</t>
  </si>
  <si>
    <t>L16.1</t>
  </si>
  <si>
    <t>L6.1.1.1</t>
  </si>
  <si>
    <t>L16.2</t>
  </si>
  <si>
    <t>L6.1.1.2</t>
  </si>
  <si>
    <t>L6.1.1.3</t>
  </si>
  <si>
    <t>L6.1.1.4</t>
  </si>
  <si>
    <t>L6.1.1.5</t>
  </si>
  <si>
    <t>L6.1.1.6</t>
  </si>
  <si>
    <t>L6.1.1.7</t>
  </si>
  <si>
    <t>L6.1.1.8</t>
  </si>
  <si>
    <t>L16.9</t>
  </si>
  <si>
    <t>L6.1.1.9</t>
  </si>
  <si>
    <t>EMPLOYEE STOCK OPTIONS</t>
  </si>
  <si>
    <t>L6.2.1</t>
  </si>
  <si>
    <t>Cash-Settled Share Based Payment</t>
  </si>
  <si>
    <t>L6.2.1.1</t>
  </si>
  <si>
    <t>L6.2.1.2</t>
  </si>
  <si>
    <t>L6.2.1.3</t>
  </si>
  <si>
    <t>L6.2.1.4</t>
  </si>
  <si>
    <t>L6.2.1.5</t>
  </si>
  <si>
    <t>L6.2.2</t>
  </si>
  <si>
    <t>Equity-Settled Share Based Payment</t>
  </si>
  <si>
    <t>E5.1</t>
  </si>
  <si>
    <t>L6.2.2.1</t>
  </si>
  <si>
    <t>E5.2</t>
  </si>
  <si>
    <t>L6.2.2.2</t>
  </si>
  <si>
    <t>E5.3</t>
  </si>
  <si>
    <t>L6.2.2.3</t>
  </si>
  <si>
    <t>E5.4</t>
  </si>
  <si>
    <t>L6.2.2.4</t>
  </si>
  <si>
    <t>L6.2.2.5</t>
  </si>
  <si>
    <t>L7</t>
  </si>
  <si>
    <t>OTHER ACCOUNTS PAYABLE</t>
  </si>
  <si>
    <t>Accounts Payable - Trade</t>
  </si>
  <si>
    <t>L7.1.1.1</t>
  </si>
  <si>
    <t>L7.1.1.2</t>
  </si>
  <si>
    <t>L7.1.1.3</t>
  </si>
  <si>
    <t>L7.1.1.4</t>
  </si>
  <si>
    <t>L7.1.1.5</t>
  </si>
  <si>
    <t>L7.1.1.6</t>
  </si>
  <si>
    <t>L7.1.1.7</t>
  </si>
  <si>
    <t>L7.1.1.8</t>
  </si>
  <si>
    <t>L7.1.1.9</t>
  </si>
  <si>
    <t>Accounts Payable - Other</t>
  </si>
  <si>
    <t>L7.1.2.1</t>
  </si>
  <si>
    <t>L5.1.9</t>
  </si>
  <si>
    <t>L7.1.2.2</t>
  </si>
  <si>
    <t>L7.1.2.3</t>
  </si>
  <si>
    <t>L7.1.2.4</t>
  </si>
  <si>
    <t>Inter-agency payables - Due to NGAs, GOCCs, LGUs</t>
  </si>
  <si>
    <t>L7.1.2.4.1</t>
  </si>
  <si>
    <t>L7.1.2.4.2</t>
  </si>
  <si>
    <t>L7.1.2.4.3</t>
  </si>
  <si>
    <t>L7.1.2.4.4</t>
  </si>
  <si>
    <t>L7.1.2.4.5</t>
  </si>
  <si>
    <t>L7.1.2.8</t>
  </si>
  <si>
    <t>Liability on Life insurance Pool Business</t>
  </si>
  <si>
    <t>L25.1</t>
  </si>
  <si>
    <t>L7.1.2.8.1</t>
  </si>
  <si>
    <t>L25.2</t>
  </si>
  <si>
    <t>L7.1.2.8.2</t>
  </si>
  <si>
    <t>L25.3</t>
  </si>
  <si>
    <t>L7.1.2.8.3</t>
  </si>
  <si>
    <t>L25.4</t>
  </si>
  <si>
    <t>L7.1.2.8.4</t>
  </si>
  <si>
    <t>L25.5</t>
  </si>
  <si>
    <t>L7.1.2.8.5</t>
  </si>
  <si>
    <t>L25.6</t>
  </si>
  <si>
    <t>L7.1.2.8.6</t>
  </si>
  <si>
    <t>OTHER ACCOUNTS PAYABLE - OTHER</t>
  </si>
  <si>
    <t>PROVISIONS FOR LOSSES</t>
  </si>
  <si>
    <t>L7.2.1.1</t>
  </si>
  <si>
    <t>PROVISIONS FOR LOAN LOSSES</t>
  </si>
  <si>
    <t>A14.IL</t>
  </si>
  <si>
    <t>A7.IL</t>
  </si>
  <si>
    <t>L7.2.1.1.1</t>
  </si>
  <si>
    <t>Impairment Loss - Repo</t>
  </si>
  <si>
    <t>A15.1.2.IL</t>
  </si>
  <si>
    <t>A11.IL</t>
  </si>
  <si>
    <t>L7.2.1.1.2</t>
  </si>
  <si>
    <t>Impairment Loss - Loans</t>
  </si>
  <si>
    <t>L7.2.1.2</t>
  </si>
  <si>
    <t>PROVISIONS FOR OTHER LOSSES</t>
  </si>
  <si>
    <t>A3.IL</t>
  </si>
  <si>
    <t>L7.2.1.2.1</t>
  </si>
  <si>
    <t>Impairment Loss - Premiums receivable</t>
  </si>
  <si>
    <t>A4.IL</t>
  </si>
  <si>
    <t>L7.2.1.2.2</t>
  </si>
  <si>
    <t>Impairment Loss - Premium due fr ceding cos.</t>
  </si>
  <si>
    <t>A5.IL</t>
  </si>
  <si>
    <t>L7.2.1.2.3</t>
  </si>
  <si>
    <t>Impairment Loss - Funds held by ceding cos.</t>
  </si>
  <si>
    <t>A6.IL</t>
  </si>
  <si>
    <t>L7.2.1.2.4</t>
  </si>
  <si>
    <t>Impairment Loss - Loss reserve withheld by ceding cos.</t>
  </si>
  <si>
    <t>L7.2.1.2.5</t>
  </si>
  <si>
    <t>Impairment Loss - Amounts recoverable fr reinsurers</t>
  </si>
  <si>
    <t>L7.2.1.2.6</t>
  </si>
  <si>
    <t>Impairment Loss - Sinking fund and other resticted deposits</t>
  </si>
  <si>
    <t>A10.IL</t>
  </si>
  <si>
    <t>L7.2.1.2.7</t>
  </si>
  <si>
    <t>Impairment Loss - Debt securities</t>
  </si>
  <si>
    <t>L7.2.1.2.8</t>
  </si>
  <si>
    <t>Impairment Loss - Corporate bonds and other debt securities</t>
  </si>
  <si>
    <t>L7.2.1.2.9</t>
  </si>
  <si>
    <t>Impairment Loss - Notes receivable</t>
  </si>
  <si>
    <t>L7.2.1.2.10</t>
  </si>
  <si>
    <t>Impairment Loss - Equity securities and investments in subsidiaries, associates and joint venture</t>
  </si>
  <si>
    <t>L7.2.1.2.12</t>
  </si>
  <si>
    <t>A12.IL</t>
  </si>
  <si>
    <t>L7.2.1.2.14</t>
  </si>
  <si>
    <t>Impairment Loss - Mutual funds, UITFs, REITs, other funds</t>
  </si>
  <si>
    <t>A15.3.4.IL</t>
  </si>
  <si>
    <t>L7.2.1.2.15</t>
  </si>
  <si>
    <t>Impairment Loss - Notes and UDSCL</t>
  </si>
  <si>
    <t>A16.IL</t>
  </si>
  <si>
    <t>L7.2.1.2.18</t>
  </si>
  <si>
    <t>Impairment Loss - Accounts receivable</t>
  </si>
  <si>
    <t>L7.2.1.2.19</t>
  </si>
  <si>
    <t>Impairment Loss - Other receivables</t>
  </si>
  <si>
    <t>A18.IL</t>
  </si>
  <si>
    <t>L7.2.1.2.20</t>
  </si>
  <si>
    <t>Impairment Loss - PPE</t>
  </si>
  <si>
    <t>L7.2.1.2.21</t>
  </si>
  <si>
    <t>Impairment Loss - Inventories</t>
  </si>
  <si>
    <t>A19.IL</t>
  </si>
  <si>
    <t>L7.2.1.2.22</t>
  </si>
  <si>
    <t>Impairment Loss - Investment property</t>
  </si>
  <si>
    <t>L7.2.1.2.23</t>
  </si>
  <si>
    <t>Impairment Loss - Other Properties</t>
  </si>
  <si>
    <t>A21.IL</t>
  </si>
  <si>
    <t>L7.2.1.2.24</t>
  </si>
  <si>
    <t>Impairment Loss - Receivable fr Life insurance pools</t>
  </si>
  <si>
    <t>A27.IL</t>
  </si>
  <si>
    <t>L7.2.1.2.25</t>
  </si>
  <si>
    <t>Impairment Loss - Other assets</t>
  </si>
  <si>
    <t>A28.IL</t>
  </si>
  <si>
    <t>L7.2.1.2.26</t>
  </si>
  <si>
    <t>Impairment Loss - Intangible assets</t>
  </si>
  <si>
    <t>L7.2.1.2.27</t>
  </si>
  <si>
    <t>CONSOLIDATION ADJUSTMENT FOR HEADQUARTERS AND BRANCHES</t>
  </si>
  <si>
    <t>A29</t>
  </si>
  <si>
    <t>L7.2.2.1</t>
  </si>
  <si>
    <t>Due From Head Office/Branch</t>
  </si>
  <si>
    <t>L27</t>
  </si>
  <si>
    <t>L7.2.2.2</t>
  </si>
  <si>
    <t>Due to Head office/branches</t>
  </si>
  <si>
    <t>OTHER</t>
  </si>
  <si>
    <t>L7.2.3.1</t>
  </si>
  <si>
    <t>DIVIDENDS PAYABLE</t>
  </si>
  <si>
    <t>L13</t>
  </si>
  <si>
    <t>L7.2.3.2</t>
  </si>
  <si>
    <t>L7.2.3.2.1</t>
  </si>
  <si>
    <t>L7.2.3.2.2</t>
  </si>
  <si>
    <t>Deposit for future stock subscription</t>
  </si>
  <si>
    <t>L26.1</t>
  </si>
  <si>
    <t>L7.2.3.2.2.1</t>
  </si>
  <si>
    <t>L26.2</t>
  </si>
  <si>
    <t>L7.2.3.2.2.2</t>
  </si>
  <si>
    <t>L26.3</t>
  </si>
  <si>
    <t>L7.2.3.2.2.3</t>
  </si>
  <si>
    <t>L26.4</t>
  </si>
  <si>
    <t>L7.2.3.2.2.4</t>
  </si>
  <si>
    <t>L26.5</t>
  </si>
  <si>
    <t>L7.2.3.2.2.5</t>
  </si>
  <si>
    <t>L7.2.3.2.3</t>
  </si>
  <si>
    <t>L7.2.3.2.3.1</t>
  </si>
  <si>
    <t>L7.2.3.2.3.2</t>
  </si>
  <si>
    <t>L7.2.3.2.3.3</t>
  </si>
  <si>
    <t>L7.2.3.2.3.4</t>
  </si>
  <si>
    <t>L7.2.3.2.3.5</t>
  </si>
  <si>
    <t>L7.2.3.3</t>
  </si>
  <si>
    <t>MISCELLANEOUS LIABILITY ITEMS</t>
  </si>
  <si>
    <t>L7.2.3.3.1</t>
  </si>
  <si>
    <t>L7.2.3.3.1.1</t>
  </si>
  <si>
    <t>L7.2.3.3.1.1.1</t>
  </si>
  <si>
    <t>Accounts for clearing - Loans, Finance Lease, &amp; Sales Contract Receivable</t>
  </si>
  <si>
    <t>Other Liabilities</t>
  </si>
  <si>
    <t>L7.2.3.3.1.1.6</t>
  </si>
  <si>
    <t>Remitances Unapplied Deposit</t>
  </si>
  <si>
    <t>L5.1.8</t>
  </si>
  <si>
    <t>L7.2.3.3.1.2</t>
  </si>
  <si>
    <t>L7.2.3.3.1.3</t>
  </si>
  <si>
    <t>L7.2.3.3.1.3.2</t>
  </si>
  <si>
    <t>L7.2.3.3.2</t>
  </si>
  <si>
    <t>L7.2.3.3.2.2</t>
  </si>
  <si>
    <t>Taxes Payable</t>
  </si>
  <si>
    <t>L19</t>
  </si>
  <si>
    <t>L7.2.3.3.2.3</t>
  </si>
  <si>
    <t>Deferred Tax Liability</t>
  </si>
  <si>
    <t>L7.2.3.3.2.4</t>
  </si>
  <si>
    <t>Tax Refunds Payable</t>
  </si>
  <si>
    <t>L7.2.3.3.3</t>
  </si>
  <si>
    <t>L7.2.3.3.3.2</t>
  </si>
  <si>
    <t>L7.2.3.3.4</t>
  </si>
  <si>
    <t>L7.2.3.3.4.3</t>
  </si>
  <si>
    <t>Due To Officers And Employees</t>
  </si>
  <si>
    <t>L7.2.3.3.4.4</t>
  </si>
  <si>
    <t>Inter-agency payables - Due to BIR, Pag-Ibig, PhilHealth, GSIS</t>
  </si>
  <si>
    <t>L7.2.3.3.5</t>
  </si>
  <si>
    <t>AMOUNTS RELATED TO ACCRUAL OF EXPENSES</t>
  </si>
  <si>
    <t>L22.1</t>
  </si>
  <si>
    <t>Accrued Utilities</t>
  </si>
  <si>
    <t>L22.2</t>
  </si>
  <si>
    <t>L22.3</t>
  </si>
  <si>
    <t>Accrual for unused Compensated Absences</t>
  </si>
  <si>
    <t>L7.2.3.3.6</t>
  </si>
  <si>
    <t>AMOUNTS RELATED TO DEFERRED/UNEARNED INCOME</t>
  </si>
  <si>
    <t>L23.1</t>
  </si>
  <si>
    <t>L7.2.3.3.6.1</t>
  </si>
  <si>
    <t>Deferred Income</t>
  </si>
  <si>
    <t>L7.2.3.3.6.2</t>
  </si>
  <si>
    <t>Other deferred credits and unearned revenue</t>
  </si>
  <si>
    <t>L7.2.3.3.7</t>
  </si>
  <si>
    <t>OTHER PAYABLES</t>
  </si>
  <si>
    <t>L11</t>
  </si>
  <si>
    <t>L7.2.3.3.7.1</t>
  </si>
  <si>
    <t>Cash collaterals</t>
  </si>
  <si>
    <t>L23.5</t>
  </si>
  <si>
    <t>L7.2.3.3.7.2</t>
  </si>
  <si>
    <t>Agency Cash Bond Deposit</t>
  </si>
  <si>
    <t>L20</t>
  </si>
  <si>
    <t>L12</t>
  </si>
  <si>
    <t>L7.2.3.3.7.3</t>
  </si>
  <si>
    <t>Provisions</t>
  </si>
  <si>
    <t>L7.2.3.3.7.4</t>
  </si>
  <si>
    <t>Inter-agency payables - Due to joint venture</t>
  </si>
  <si>
    <t>L7.2.3.3.7.5</t>
  </si>
  <si>
    <t>Intra-agency payables</t>
  </si>
  <si>
    <t>L7.2.3.3.7.6</t>
  </si>
  <si>
    <t>Trust liabilities</t>
  </si>
  <si>
    <t>TOTAL LIABILITIES</t>
  </si>
  <si>
    <t>EQUITY LIABILITY</t>
  </si>
  <si>
    <t>E1</t>
  </si>
  <si>
    <t>FUNDS CONTRIBUTED BY OWNERS</t>
  </si>
  <si>
    <t>E1.1</t>
  </si>
  <si>
    <t>E1.1.1</t>
  </si>
  <si>
    <t>Member'S Equity</t>
  </si>
  <si>
    <t>E1.2</t>
  </si>
  <si>
    <t>E1.1.3</t>
  </si>
  <si>
    <t>Statutory Deposit</t>
  </si>
  <si>
    <t>E1.3</t>
  </si>
  <si>
    <t>E1.4</t>
  </si>
  <si>
    <t>E1.1.4</t>
  </si>
  <si>
    <t>Capital Stock Subscribed</t>
  </si>
  <si>
    <t>E1.1.5</t>
  </si>
  <si>
    <t>Contingency Surplus / Home Office Inward Remittances</t>
  </si>
  <si>
    <t>E1.5</t>
  </si>
  <si>
    <t>E1.1.6</t>
  </si>
  <si>
    <t>Additional Paid-in capital</t>
  </si>
  <si>
    <t>E1.6</t>
  </si>
  <si>
    <t>E1.1.7</t>
  </si>
  <si>
    <t>Capital Paid In Excess of Par</t>
  </si>
  <si>
    <t>E1.1.8</t>
  </si>
  <si>
    <t>E4</t>
  </si>
  <si>
    <t>E1.1.10</t>
  </si>
  <si>
    <t>Equity In Joint Venture</t>
  </si>
  <si>
    <t>E1.1.11</t>
  </si>
  <si>
    <t>Permanent Insurance Fund</t>
  </si>
  <si>
    <t>E1.1.12</t>
  </si>
  <si>
    <t>Assigned Capital</t>
  </si>
  <si>
    <t>E1.1.13</t>
  </si>
  <si>
    <t>Minority Interest in Subsidiaries</t>
  </si>
  <si>
    <t>E8</t>
  </si>
  <si>
    <t>E1.1.14</t>
  </si>
  <si>
    <t>Other Equity accounts, not elsewhere classified</t>
  </si>
  <si>
    <t>E3</t>
  </si>
  <si>
    <t>E1.1.15</t>
  </si>
  <si>
    <t>Treasury Stock (Negative entry)</t>
  </si>
  <si>
    <t>E2.2</t>
  </si>
  <si>
    <t>E2.3</t>
  </si>
  <si>
    <t>E2</t>
  </si>
  <si>
    <t>RETAINED EARNINGS</t>
  </si>
  <si>
    <t>E3.1</t>
  </si>
  <si>
    <t>E3.3</t>
  </si>
  <si>
    <t>CURRENT YEAR RESULT</t>
  </si>
  <si>
    <t>E6</t>
  </si>
  <si>
    <t>Revenue and Expense Summary</t>
  </si>
  <si>
    <t>E3.2</t>
  </si>
  <si>
    <t>GENERAL AND SPECIAL RESERVES</t>
  </si>
  <si>
    <t>E5</t>
  </si>
  <si>
    <t>VALUATION ADJUSTMENT</t>
  </si>
  <si>
    <t>E5.1.1</t>
  </si>
  <si>
    <t>E5.1.2</t>
  </si>
  <si>
    <t>E5.1.3</t>
  </si>
  <si>
    <t>E5.6</t>
  </si>
  <si>
    <t>Reserve for Appraisal Increment - Property and Equipment</t>
  </si>
  <si>
    <t>E7</t>
  </si>
  <si>
    <t>Remeasurement Gains (Losses) on Retirement Pension Asset (Obligation)</t>
  </si>
  <si>
    <t>Fluctuation reserve - ITF</t>
  </si>
  <si>
    <t>Revaluation Surplus</t>
  </si>
  <si>
    <t>TOTAL EQUITY LIABILITY</t>
  </si>
  <si>
    <t>VERTICAL CHECKS</t>
  </si>
  <si>
    <t>A24</t>
  </si>
  <si>
    <t>A14</t>
  </si>
  <si>
    <t>Pension Asset - Other Financial Corporations</t>
  </si>
  <si>
    <t>A27</t>
  </si>
  <si>
    <t>A30.6.3</t>
  </si>
  <si>
    <t>Accrued Interest</t>
  </si>
  <si>
    <t>A30.3</t>
  </si>
  <si>
    <t>L9</t>
  </si>
  <si>
    <t>L14.1</t>
  </si>
  <si>
    <t>L14.2</t>
  </si>
  <si>
    <t>L17</t>
  </si>
  <si>
    <t>Pension Obligation</t>
  </si>
  <si>
    <t>L18</t>
  </si>
  <si>
    <t>L21</t>
  </si>
  <si>
    <t>L23.6</t>
  </si>
  <si>
    <t>E1.1.1.1</t>
  </si>
  <si>
    <t>E1.1.1.2</t>
  </si>
  <si>
    <t>E1.1.1.3</t>
  </si>
  <si>
    <t>E1.1.1.4</t>
  </si>
  <si>
    <t>E1.1.1.5</t>
  </si>
  <si>
    <t>E1.1.1.6</t>
  </si>
  <si>
    <t>E1.1.1.7</t>
  </si>
  <si>
    <t>E1.1.1.8</t>
  </si>
  <si>
    <t>E1.1.1.9</t>
  </si>
  <si>
    <t>Retained earnings, beginning</t>
  </si>
  <si>
    <t>Add: Net income/(loss) for the year</t>
  </si>
  <si>
    <t>Add: Translation adjustments</t>
  </si>
  <si>
    <t>Less: Cash dividends</t>
  </si>
  <si>
    <t>E3.4</t>
  </si>
  <si>
    <t>Debt securities</t>
  </si>
  <si>
    <t>Equity</t>
  </si>
  <si>
    <t>Memorandum Items</t>
  </si>
  <si>
    <t>Accrued interest on deposits</t>
  </si>
  <si>
    <t>Accrued interest on loans</t>
  </si>
  <si>
    <t>Expected losses on loans (estimation)</t>
  </si>
  <si>
    <t>Accrued interest on debt securities</t>
  </si>
  <si>
    <t>Debt securities nonresidents</t>
  </si>
  <si>
    <t>Of which: Issued by financial corporations</t>
  </si>
  <si>
    <t>Loans nonresidents</t>
  </si>
  <si>
    <t>Insurance, pension, and standardized guarantee schemes nonresidents</t>
  </si>
  <si>
    <t>Of which: With by financial corporations</t>
  </si>
  <si>
    <t>Financial derivatives</t>
  </si>
  <si>
    <t>Loans to households and NPISHs</t>
  </si>
  <si>
    <t>Of which: Households</t>
  </si>
  <si>
    <t>Debt securities with maturity of 1 year or less</t>
  </si>
  <si>
    <t>Loans with maturity of 1 year or less</t>
  </si>
  <si>
    <t>Assets</t>
  </si>
  <si>
    <t>Liabilities</t>
  </si>
  <si>
    <t>Deposits of households and NPISHs</t>
  </si>
  <si>
    <t>A30.1</t>
  </si>
  <si>
    <t>A30.2</t>
  </si>
  <si>
    <t>Cash in banks</t>
  </si>
  <si>
    <t>A30.4</t>
  </si>
  <si>
    <t>A30.5</t>
  </si>
  <si>
    <t>A30.6.1</t>
  </si>
  <si>
    <t>A30.6.2</t>
  </si>
  <si>
    <t>L28.1</t>
  </si>
  <si>
    <t>L28.2</t>
  </si>
  <si>
    <t>E1.1.2.9</t>
  </si>
  <si>
    <t>L8</t>
  </si>
  <si>
    <t>Legend:</t>
  </si>
  <si>
    <t>Formula</t>
  </si>
  <si>
    <t>Notes:</t>
  </si>
  <si>
    <t>TOTAL PESO EQUIVALENT</t>
  </si>
  <si>
    <t>PESO</t>
  </si>
  <si>
    <t>USD IN PESO</t>
  </si>
  <si>
    <t xml:space="preserve">    Other Depository Corporations</t>
  </si>
  <si>
    <t xml:space="preserve">    Nonresidents</t>
  </si>
  <si>
    <t>SHOULD BE ZERO</t>
  </si>
  <si>
    <t>Time deposits</t>
  </si>
  <si>
    <t xml:space="preserve">     State and Local Government</t>
  </si>
  <si>
    <t xml:space="preserve">     Social Security Agencies</t>
  </si>
  <si>
    <t xml:space="preserve">     Public Nonfinancial Corporations</t>
  </si>
  <si>
    <t xml:space="preserve">     Other Financial Corporations</t>
  </si>
  <si>
    <t xml:space="preserve">     Nonresidents</t>
  </si>
  <si>
    <t xml:space="preserve">     Other Depository Corporations</t>
  </si>
  <si>
    <t xml:space="preserve">     Other Nonfinancial Corporations</t>
  </si>
  <si>
    <t xml:space="preserve">     Households and NPISHs</t>
  </si>
  <si>
    <t xml:space="preserve">        of which: financial corporations</t>
  </si>
  <si>
    <t>A11</t>
  </si>
  <si>
    <t xml:space="preserve">             of which: financial corporations</t>
  </si>
  <si>
    <t xml:space="preserve">              of which: financial corporations</t>
  </si>
  <si>
    <t>A11.4</t>
  </si>
  <si>
    <t>Repurchase agreements - Gross</t>
  </si>
  <si>
    <t>A15.2</t>
  </si>
  <si>
    <t>A18</t>
  </si>
  <si>
    <t>A19</t>
  </si>
  <si>
    <t>Other investment property items - gross</t>
  </si>
  <si>
    <t>A21</t>
  </si>
  <si>
    <t>A22</t>
  </si>
  <si>
    <t xml:space="preserve">    Please specify: ______________________________________</t>
  </si>
  <si>
    <t>A28</t>
  </si>
  <si>
    <t>Intangible Assets (patents, trademarks, copyrights, etc.)</t>
  </si>
  <si>
    <t>A30</t>
  </si>
  <si>
    <t>Security fund</t>
  </si>
  <si>
    <t>A30.6</t>
  </si>
  <si>
    <t>A30.IL</t>
  </si>
  <si>
    <t>TOTAL L1-L4</t>
  </si>
  <si>
    <t>L10</t>
  </si>
  <si>
    <t>L14</t>
  </si>
  <si>
    <t>Loans Payable and Finance Lease Liability</t>
  </si>
  <si>
    <t>Short-term loans and finance lease</t>
  </si>
  <si>
    <t>Long-term loans and finance lease</t>
  </si>
  <si>
    <t xml:space="preserve"> of which: Nonresidents</t>
  </si>
  <si>
    <t>L15</t>
  </si>
  <si>
    <t>L16</t>
  </si>
  <si>
    <t>L22</t>
  </si>
  <si>
    <t>L23</t>
  </si>
  <si>
    <t>L23.6.7.6</t>
  </si>
  <si>
    <t xml:space="preserve">     Please specify: ______________________________________</t>
  </si>
  <si>
    <t>L23.6.7.7</t>
  </si>
  <si>
    <t>L23.6.7.8</t>
  </si>
  <si>
    <t>L23.6.7.9</t>
  </si>
  <si>
    <t>L23.6.7.10</t>
  </si>
  <si>
    <t>L24</t>
  </si>
  <si>
    <t>L25</t>
  </si>
  <si>
    <t>L26</t>
  </si>
  <si>
    <t>L28</t>
  </si>
  <si>
    <t>Capital Stock</t>
  </si>
  <si>
    <t>E1.1.2</t>
  </si>
  <si>
    <t>TOTAL EQUITY ACCOUNTS</t>
  </si>
  <si>
    <t>TOTAL LIABILITIES AND EQUITY</t>
  </si>
  <si>
    <t>DIFFERENCE</t>
  </si>
  <si>
    <t>Deferred Acquisition Cost and deferred reinsurance premium</t>
  </si>
  <si>
    <t>TOTAL LOAN LOSSES</t>
  </si>
  <si>
    <t>TOTAL OTHER LOSSES</t>
  </si>
  <si>
    <t>Impairment Loss - Accrued Interest</t>
  </si>
  <si>
    <t>IM.1</t>
  </si>
  <si>
    <t>IM.2</t>
  </si>
  <si>
    <t>IM.3</t>
  </si>
  <si>
    <t>IM.4</t>
  </si>
  <si>
    <t>IM.5</t>
  </si>
  <si>
    <t>IM.6</t>
  </si>
  <si>
    <t>IM.7</t>
  </si>
  <si>
    <t>IM.8</t>
  </si>
  <si>
    <t>IM.9</t>
  </si>
  <si>
    <t>IM.10</t>
  </si>
  <si>
    <t>IM.11</t>
  </si>
  <si>
    <t>IM.12</t>
  </si>
  <si>
    <t>IM.13</t>
  </si>
  <si>
    <t>IM.14</t>
  </si>
  <si>
    <t>DS.NG</t>
  </si>
  <si>
    <t>DS.SLG</t>
  </si>
  <si>
    <t>DS.SSA</t>
  </si>
  <si>
    <t>DS.PNC</t>
  </si>
  <si>
    <t>DS.OFC</t>
  </si>
  <si>
    <t>DS.NR</t>
  </si>
  <si>
    <t>DS.ODC</t>
  </si>
  <si>
    <t>DS.ONC</t>
  </si>
  <si>
    <t>DS.HH</t>
  </si>
  <si>
    <t>L.ODC</t>
  </si>
  <si>
    <t>L.OFC</t>
  </si>
  <si>
    <t>L.NG</t>
  </si>
  <si>
    <t>L.SLG</t>
  </si>
  <si>
    <t>L.SSA</t>
  </si>
  <si>
    <t>L.PNC</t>
  </si>
  <si>
    <t>L.ONC</t>
  </si>
  <si>
    <t>L.HH</t>
  </si>
  <si>
    <t>L.NR</t>
  </si>
  <si>
    <t>IM.3.1</t>
  </si>
  <si>
    <t>IM.3.2</t>
  </si>
  <si>
    <t>IM.3.3</t>
  </si>
  <si>
    <t>IM.3.4</t>
  </si>
  <si>
    <t>IM.3.5</t>
  </si>
  <si>
    <t>IM.3.6</t>
  </si>
  <si>
    <t>IM.3.7</t>
  </si>
  <si>
    <t>IM.3.8</t>
  </si>
  <si>
    <t>IM.3.9</t>
  </si>
  <si>
    <t>Of which: With financial corporations</t>
  </si>
  <si>
    <t>Debt securities nominal value</t>
  </si>
  <si>
    <t>IM.L.1</t>
  </si>
  <si>
    <t>IM.L.2</t>
  </si>
  <si>
    <t>IM.L.3</t>
  </si>
  <si>
    <t>IM.L.4</t>
  </si>
  <si>
    <t>IM.L.5</t>
  </si>
  <si>
    <t>IM.L.6</t>
  </si>
  <si>
    <r>
      <t xml:space="preserve">Equity: </t>
    </r>
    <r>
      <rPr>
        <b/>
        <i/>
        <sz val="11"/>
        <color rgb="FFFF0000"/>
        <rFont val="Calibri"/>
        <family val="2"/>
        <scheme val="minor"/>
      </rPr>
      <t>Book value</t>
    </r>
    <r>
      <rPr>
        <b/>
        <sz val="11"/>
        <color theme="1"/>
        <rFont val="Calibri"/>
        <family val="2"/>
        <scheme val="minor"/>
      </rPr>
      <t xml:space="preserve"> by holding sector</t>
    </r>
  </si>
  <si>
    <t>Short-term investments - Special Deposit Account</t>
  </si>
  <si>
    <t>Short-term investments - Time Deposits</t>
  </si>
  <si>
    <t>Property Plant and Equipment - Other</t>
  </si>
  <si>
    <t>Investment Properties - Other</t>
  </si>
  <si>
    <t>Property Plant and Equipment - Land</t>
  </si>
  <si>
    <t>Real estate - Investment properties - Land &amp; Building</t>
  </si>
  <si>
    <t>Real estate - Occupied by company - Land</t>
  </si>
  <si>
    <t>Real estate - Occupied by company - Buildings</t>
  </si>
  <si>
    <t>Real estate</t>
  </si>
  <si>
    <t>Reserve Accounts / Fluctuation reserve - corporate assets</t>
  </si>
  <si>
    <t>Impairment Loss - Real estate</t>
  </si>
  <si>
    <t>ASSETS</t>
  </si>
  <si>
    <t>of which: financial corporations</t>
  </si>
  <si>
    <t>Biological assets</t>
  </si>
  <si>
    <t>Notes Receivable and Unquoted Debt Securities Classified as Loans</t>
  </si>
  <si>
    <t>Due from officers and employees</t>
  </si>
  <si>
    <t>Nonfinancial assets</t>
  </si>
  <si>
    <t>ACCRUED INTEREST</t>
  </si>
  <si>
    <t>Impairment Loss - Inter-Agency &amp; Intra-Agency receivables</t>
  </si>
  <si>
    <t>Impairment Loss - Nonfinancial assets</t>
  </si>
  <si>
    <t>Loan losses</t>
  </si>
  <si>
    <t>Other losses</t>
  </si>
  <si>
    <t>Overdrafts</t>
  </si>
  <si>
    <t>TOTAL ASSETS ADJUSTED PER 4SR</t>
  </si>
  <si>
    <t>CHECKING</t>
  </si>
  <si>
    <t>LIABILITIES</t>
  </si>
  <si>
    <t>NP-Preferred Shares</t>
  </si>
  <si>
    <t>TOTAL LIABILITIES ADJUSTED PER 4SR</t>
  </si>
  <si>
    <t>TOTAL EQUITY ADJUSTED PER 4SR</t>
  </si>
  <si>
    <t>VERTICAL CHECK</t>
  </si>
  <si>
    <t>Repurchase agreements</t>
  </si>
  <si>
    <t>Advances from related parties</t>
  </si>
  <si>
    <t>Advances to related parties</t>
  </si>
  <si>
    <t>Non-trade accounts payable</t>
  </si>
  <si>
    <t>Operating lease payable</t>
  </si>
  <si>
    <t>Impairment Loss - Advances to related parties</t>
  </si>
  <si>
    <t>Cost of share-based payment</t>
  </si>
  <si>
    <t>Current and demand deposit accounts</t>
  </si>
  <si>
    <t>OUTSTANDING PRINCIPAL</t>
  </si>
  <si>
    <t>SHORT-TERM MATURITIES (&lt;1 YEAR)</t>
  </si>
  <si>
    <t>Bonds and other debt instruments - Government</t>
  </si>
  <si>
    <t>Bonds and other debt instruments - Private</t>
  </si>
  <si>
    <t>LONG-TERM MATURITIES (&lt;1 YEAR)</t>
  </si>
  <si>
    <t>LONG-TERM MATURITIES (&gt;1 YEAR)</t>
  </si>
  <si>
    <t>Notes Receivable and Unquoted Debt Securities</t>
  </si>
  <si>
    <t>A10.3.FC</t>
  </si>
  <si>
    <t>A10.4.FC</t>
  </si>
  <si>
    <t>A15.3.FC</t>
  </si>
  <si>
    <t>A15.4.FC</t>
  </si>
  <si>
    <t>A11.2.FC</t>
  </si>
  <si>
    <t>NONRESIDENTS (excluding accrued interest)</t>
  </si>
  <si>
    <t>Loans, Finance Lease, Sales &amp; Mortgage Contract Receivable</t>
  </si>
  <si>
    <t>A14.3.FC</t>
  </si>
  <si>
    <t>A15.1.11.FC</t>
  </si>
  <si>
    <t>A15.2.10.2.FC</t>
  </si>
  <si>
    <t>Mutual, Unit Investment Trust, Real Estate Investment Trusts, Other Funds, and Investment Management Agreements</t>
  </si>
  <si>
    <t>A11.1.7.FC</t>
  </si>
  <si>
    <t>A11.4.8.FC</t>
  </si>
  <si>
    <t>NONRESIDENTS</t>
  </si>
  <si>
    <t>NONLIFE INSURANCE TECHNICAL RESERVES AND PROVISIONS FOR CALLS UNDER STANDARDIZED GUARANTEES</t>
  </si>
  <si>
    <t>a</t>
  </si>
  <si>
    <t>b</t>
  </si>
  <si>
    <t>c</t>
  </si>
  <si>
    <t>d</t>
  </si>
  <si>
    <t>e</t>
  </si>
  <si>
    <t>f</t>
  </si>
  <si>
    <t>OF WHICH: FINANCIAL CORPORATIONS</t>
  </si>
  <si>
    <t>lnvestment in Trust Funds - Other Financial Corporations</t>
  </si>
  <si>
    <t>Insurance Premium Fund - Other Financial Corporations</t>
  </si>
  <si>
    <t>Insurance claims receivable  - Other Financial Corporations</t>
  </si>
  <si>
    <t>A13.4.FC</t>
  </si>
  <si>
    <t>Advances to agents - Other Financial Corporations</t>
  </si>
  <si>
    <t>Due from Trust Fund - Other Financial Corporations</t>
  </si>
  <si>
    <t>Receivable from Trustee - Other Financial Corporations</t>
  </si>
  <si>
    <t>Advances to employees - Households</t>
  </si>
  <si>
    <t>Advances to DOSRI - Households</t>
  </si>
  <si>
    <t>g</t>
  </si>
  <si>
    <t>Due from Non-Government Organizations/People's Organizations - NPISHs</t>
  </si>
  <si>
    <t>USD</t>
  </si>
  <si>
    <t>Life Insurance Deposit/Applicant's Deposit - Households</t>
  </si>
  <si>
    <t>Bail Bonds Payable - Households</t>
  </si>
  <si>
    <t>Premium Deposit Fund - Households</t>
  </si>
  <si>
    <t>Planholders' Deposits - Households</t>
  </si>
  <si>
    <t>Bills, Bonds, Notes Payable</t>
  </si>
  <si>
    <t>ACCRUED INTEREST ON DEPOSITS</t>
  </si>
  <si>
    <t>DEPOSITS OF HOUSEHOLDS AND NPISHs</t>
  </si>
  <si>
    <t>OF WHICH: HOUSEHOLDS</t>
  </si>
  <si>
    <t>L15.1.10.FC</t>
  </si>
  <si>
    <t>L15.2.10.FC</t>
  </si>
  <si>
    <t>E1.1.2.9.FC</t>
  </si>
  <si>
    <t>Claims Liabilities &amp; Premium Liabilities (based on estimation)</t>
  </si>
  <si>
    <t>Deferred reinsurance premium and deferred acquisition cost (based on estimation)</t>
  </si>
  <si>
    <t>L16.9.FC</t>
  </si>
  <si>
    <t>f.</t>
  </si>
  <si>
    <t>g.</t>
  </si>
  <si>
    <t>Accrued Services - Households &amp; Nonprofit Institutions Serving Households</t>
  </si>
  <si>
    <t>Return Premiums Payable - Other Nonfinancial Corporations</t>
  </si>
  <si>
    <t>Commissions Payable - Other Financial Corporations</t>
  </si>
  <si>
    <t>Premium Received in Advance - Households &amp; Nonprofit Institutions Serving Households</t>
  </si>
  <si>
    <t>Counselors' Bond Reserves - Households &amp; Nonprofit Institutions Serving Households</t>
  </si>
  <si>
    <t>CAPITAL STOCK - COMMON AND PARTICIPATING PREFERRED SHARES</t>
  </si>
  <si>
    <t>Foreign Currency
(in USD)</t>
  </si>
  <si>
    <r>
      <t>BALANCE SHEET REPORT FORM FOR</t>
    </r>
    <r>
      <rPr>
        <b/>
        <u/>
        <sz val="11"/>
        <color theme="1"/>
        <rFont val="Calibri"/>
        <family val="2"/>
        <scheme val="minor"/>
      </rPr>
      <t xml:space="preserve"> OTHER FINANCIAL CORPORATIONS</t>
    </r>
  </si>
  <si>
    <t>IM.15</t>
  </si>
  <si>
    <t>IM.16</t>
  </si>
  <si>
    <t>IM.17</t>
  </si>
  <si>
    <t>IM.18</t>
  </si>
  <si>
    <t>IM.19</t>
  </si>
  <si>
    <t>IM.20</t>
  </si>
  <si>
    <t>IM.21</t>
  </si>
  <si>
    <t>IM.22</t>
  </si>
  <si>
    <t>IM.23</t>
  </si>
  <si>
    <t>IM.24</t>
  </si>
  <si>
    <t>IM.25</t>
  </si>
  <si>
    <t>IM.26</t>
  </si>
  <si>
    <t>IM.27</t>
  </si>
  <si>
    <t>E1.2.1</t>
  </si>
  <si>
    <t>E1.2.3</t>
  </si>
  <si>
    <t>E1.2.4</t>
  </si>
  <si>
    <t>E1.2.5</t>
  </si>
  <si>
    <t>E1.2.6</t>
  </si>
  <si>
    <t>E1.2.7</t>
  </si>
  <si>
    <t>E1.2.8</t>
  </si>
  <si>
    <t>E1.2.9</t>
  </si>
  <si>
    <t>E1.2.10</t>
  </si>
  <si>
    <t>IM.50</t>
  </si>
  <si>
    <t>IM.51</t>
  </si>
  <si>
    <t>LOANS TO HOUSEHOLDS AND NPISHs (including accrued interest)</t>
  </si>
  <si>
    <t>TOTAL L1-L2</t>
  </si>
  <si>
    <t>TOTAL LOANS (EXCLUDING ACCRUED INTEREST)</t>
  </si>
  <si>
    <t>MEMO ITEM</t>
  </si>
  <si>
    <t>AL.P...ODC</t>
  </si>
  <si>
    <t>AL.P...OFC</t>
  </si>
  <si>
    <t>AL.P...NR</t>
  </si>
  <si>
    <t>AL.P...NG</t>
  </si>
  <si>
    <t>AL.P...SLG</t>
  </si>
  <si>
    <t>AL.P...SSA</t>
  </si>
  <si>
    <t>AL.P...PNC</t>
  </si>
  <si>
    <t>AL.P...ONC</t>
  </si>
  <si>
    <t>AL.P...HHNP</t>
  </si>
  <si>
    <t>AL.S.P.ODC</t>
  </si>
  <si>
    <t>AL.S.P.OFC</t>
  </si>
  <si>
    <t>AL.S.P.SLG</t>
  </si>
  <si>
    <t>AL.S.P.SSA</t>
  </si>
  <si>
    <t>AL.S.P.PNC</t>
  </si>
  <si>
    <t>AL.S.P.ONC</t>
  </si>
  <si>
    <t>AL.S.P.HHNP</t>
  </si>
  <si>
    <t>AL.S.P.NR</t>
  </si>
  <si>
    <t>CHEKING</t>
  </si>
  <si>
    <t>ADS.S.P.ODC</t>
  </si>
  <si>
    <t>ADS.S.P.OFC</t>
  </si>
  <si>
    <t>ADS.S.P.CG</t>
  </si>
  <si>
    <t>ADS.S.P.SLG</t>
  </si>
  <si>
    <t>ADS.S.P.SSA</t>
  </si>
  <si>
    <t>ADS.S.P.PNC</t>
  </si>
  <si>
    <t>ADS.S.P.ONC</t>
  </si>
  <si>
    <t>ADS.S.P.HHNP</t>
  </si>
  <si>
    <t>ADS.S.P.NR</t>
  </si>
  <si>
    <t>AL.S.P.NG</t>
  </si>
  <si>
    <t>L2.AI.1.1</t>
  </si>
  <si>
    <t>L2.AI.1.2</t>
  </si>
  <si>
    <t>L2.AI.1.3</t>
  </si>
  <si>
    <t>L2.AI.1.4</t>
  </si>
  <si>
    <t>L2.AI.1.5</t>
  </si>
  <si>
    <t>L2.AI.1.6</t>
  </si>
  <si>
    <t>L2.AI.1.7</t>
  </si>
  <si>
    <t>L2.AI.1.8</t>
  </si>
  <si>
    <t>L2.AI.1.9</t>
  </si>
  <si>
    <t>L2.AI.1.10</t>
  </si>
  <si>
    <t>LL.S.P.CB</t>
  </si>
  <si>
    <t>LL.S.P.ODC</t>
  </si>
  <si>
    <t>LL.S.P.NR</t>
  </si>
  <si>
    <t>LL.S.P.OFC</t>
  </si>
  <si>
    <t>LL.S.P.CG</t>
  </si>
  <si>
    <t>LL.S.P.SLG</t>
  </si>
  <si>
    <t>LL.S.P.SSA</t>
  </si>
  <si>
    <t>LL.S.P.PNC</t>
  </si>
  <si>
    <t>LL.S.P.ONC</t>
  </si>
  <si>
    <t>LL.S.P.HHNP</t>
  </si>
  <si>
    <t>Financial derivatives and employee stock options nonresidents</t>
  </si>
  <si>
    <t>in absolute amount</t>
  </si>
  <si>
    <t xml:space="preserve">A.  UNDERWRITING INCOME </t>
  </si>
  <si>
    <t>Unearned premiums</t>
  </si>
  <si>
    <t xml:space="preserve">Premiums earned </t>
  </si>
  <si>
    <t>Commissions earned</t>
  </si>
  <si>
    <t>Other underwriting income</t>
  </si>
  <si>
    <t>Please specify:  (Use the miscellaneous section (K) provided below)</t>
  </si>
  <si>
    <t>Gross Underwriting Income</t>
  </si>
  <si>
    <t>B.  UNDERWRITING EXPENSE</t>
  </si>
  <si>
    <t>Reinsurance recoverable on losses</t>
  </si>
  <si>
    <t xml:space="preserve">Losses incurred </t>
  </si>
  <si>
    <t>Loss adjustment expenses paid</t>
  </si>
  <si>
    <t>Commission expenses incurred</t>
  </si>
  <si>
    <t>Premium tax incurred during the period</t>
  </si>
  <si>
    <t>Other underwriting expenses</t>
  </si>
  <si>
    <t>Please specify:  (Use the miscellaneous section (L) provided below)</t>
  </si>
  <si>
    <t>Total Underwriting Expenses</t>
  </si>
  <si>
    <t>NET UNDERWRITING INCOME</t>
  </si>
  <si>
    <t>C.  INVESTMENT INCOME</t>
  </si>
  <si>
    <t>Interest income (on bonds, treasury bills, loans, etc.)</t>
  </si>
  <si>
    <t>Dividend income on stocks</t>
  </si>
  <si>
    <t>Rental income on real estate</t>
  </si>
  <si>
    <t>Total Investment Income</t>
  </si>
  <si>
    <t>D.  INVESTMENT EXPENSES</t>
  </si>
  <si>
    <t>Interest expense/interest paid</t>
  </si>
  <si>
    <t>Investment expenses incurred during the period:</t>
  </si>
  <si>
    <t>Taxes on Real Estate</t>
  </si>
  <si>
    <t>Repairs on Building and Other Improvements</t>
  </si>
  <si>
    <t>Maintenance on Real Estate</t>
  </si>
  <si>
    <t>Brokerage Fee on Purchase/Sale of Investment</t>
  </si>
  <si>
    <t>Other investment expenses</t>
  </si>
  <si>
    <t>Investment tax</t>
  </si>
  <si>
    <t>Total Investment Expenses</t>
  </si>
  <si>
    <t>NET INVESTMENT INCOME</t>
  </si>
  <si>
    <t>E.  OTHER INCOME</t>
  </si>
  <si>
    <t>Others (please specify):  ____________________</t>
  </si>
  <si>
    <t>Total Other Income</t>
  </si>
  <si>
    <t>F.  OTHER EXPENSES</t>
  </si>
  <si>
    <t>Total Other Expenses</t>
  </si>
  <si>
    <t>G.  GAIN ON INVESTMENTS</t>
  </si>
  <si>
    <t>Gain on foreign exchange</t>
  </si>
  <si>
    <t>Realized/unrealized gain from investments:</t>
  </si>
  <si>
    <t xml:space="preserve">Bonds </t>
  </si>
  <si>
    <t>Stocks</t>
  </si>
  <si>
    <t>Real Estate</t>
  </si>
  <si>
    <t>Total Gain on Investments</t>
  </si>
  <si>
    <t>H.  LOSS ON INVESTMENTS</t>
  </si>
  <si>
    <t>Loss on foreign exchange</t>
  </si>
  <si>
    <t>Realized/unrealized loss from investments:</t>
  </si>
  <si>
    <t>Total Loss on Investments</t>
  </si>
  <si>
    <t>I.  TAXES OTHER THAN PREMIUM TAX</t>
  </si>
  <si>
    <t>Income tax / Derecognition of Deferred Tax</t>
  </si>
  <si>
    <t>Documentary stamp tax (DST)</t>
  </si>
  <si>
    <t>Corporate residence certificate</t>
  </si>
  <si>
    <t>Assessment, licenses and fees</t>
  </si>
  <si>
    <t>VAT and fringe benefit tax</t>
  </si>
  <si>
    <t>Final taxes</t>
  </si>
  <si>
    <t>Other taxes</t>
  </si>
  <si>
    <t>Total taxes other than premium tax</t>
  </si>
  <si>
    <t>J.  GENERAL, ADMINISTRATIVE AND OTHER OPERATING EXPENSES</t>
  </si>
  <si>
    <t xml:space="preserve">Depreciation </t>
  </si>
  <si>
    <t>Salaries &amp; Wages</t>
  </si>
  <si>
    <t>Allowance to Officers</t>
  </si>
  <si>
    <t>Allowance to Employees</t>
  </si>
  <si>
    <t>Pension, retirement &amp; other similar benefits (SSS,medicare,etc.)</t>
  </si>
  <si>
    <t>Rent, light and water</t>
  </si>
  <si>
    <t>Other general expenses</t>
  </si>
  <si>
    <t>Total General, Administrative and Other Operating Expenses</t>
  </si>
  <si>
    <t>K.  MISCELLANEOUS SECTION (OTHER UNDERWRITING INCOME)</t>
  </si>
  <si>
    <t>L.  MISCELLANEOUS SECTION (OTHER UNDERWRITING EXPENSE)</t>
  </si>
  <si>
    <t>Premium income</t>
  </si>
  <si>
    <t>Increase/(Decrease) in Reserves</t>
  </si>
  <si>
    <t>Total Underwriting Income</t>
  </si>
  <si>
    <t>Benefit payments</t>
  </si>
  <si>
    <t>of which:  Dividends paid</t>
  </si>
  <si>
    <t>Commission expense</t>
  </si>
  <si>
    <t>Premium tax incurred</t>
  </si>
  <si>
    <t>Other underwriting expense</t>
  </si>
  <si>
    <t>E.  GAIN ON INVESTMENTS</t>
  </si>
  <si>
    <t>F.  LOSS ON INVESTMENTS</t>
  </si>
  <si>
    <t>G.  OTHER INCOME</t>
  </si>
  <si>
    <t>H.  OTHER EXPENSES</t>
  </si>
  <si>
    <t>Income tax</t>
  </si>
  <si>
    <t>Taxes on real estate</t>
  </si>
  <si>
    <t>VAT and fringe benefit taxes</t>
  </si>
  <si>
    <t>Benefits:  retirement, medical and all similar (SSS, PhilHealth, etc.)</t>
  </si>
  <si>
    <t>OTHER FINANCIAL CORPORATIONS</t>
  </si>
  <si>
    <t>Contributed Surplus</t>
  </si>
  <si>
    <t>E1.20</t>
  </si>
  <si>
    <t>Premiums Due and Uncollected / Premiums Receivable</t>
  </si>
  <si>
    <t>INCOME/EXPENSE</t>
  </si>
  <si>
    <t>THIS SECTION IS FOR BSP USE ONLY</t>
  </si>
  <si>
    <t>BS vs MAIN</t>
  </si>
  <si>
    <t>TOTAL EQUITY</t>
  </si>
  <si>
    <t>MEMORANDUM ITEMS</t>
  </si>
  <si>
    <t>Advances to agents/other insurance companies</t>
  </si>
  <si>
    <t>Advances to employees/policyholders</t>
  </si>
  <si>
    <t>Tax related transactions (e.g. vat, deferred tax asset, income tax, etc.)</t>
  </si>
  <si>
    <t>Deposits and prepayments</t>
  </si>
  <si>
    <t>Please specify: ______________________________________</t>
  </si>
  <si>
    <t>To be reviewed</t>
  </si>
  <si>
    <t>Others, not elsewhere classified</t>
  </si>
  <si>
    <t xml:space="preserve">     Central Government</t>
  </si>
  <si>
    <t>Foreign Currency 
(Peso Equivalent)</t>
  </si>
  <si>
    <t>Security Fund Contribution - Central Government</t>
  </si>
  <si>
    <t>A27.1</t>
  </si>
  <si>
    <t>A27.2</t>
  </si>
  <si>
    <t>A27.3</t>
  </si>
  <si>
    <t>AMOUNTS RELATED TO DEPOSITS AND PREPAYMENTS</t>
  </si>
  <si>
    <t>For the period ended</t>
  </si>
  <si>
    <t>Less: Expected credit losses - Loans</t>
  </si>
  <si>
    <t>Less: Expected credit losses - PPE</t>
  </si>
  <si>
    <t>CASH ON HAND &amp; IN BANKS</t>
  </si>
  <si>
    <t>TIME DEPOSITS</t>
  </si>
  <si>
    <t>PREMIUMS DUE AND UNCOLLECTED / PREMIUMS RECEIVABLE - NET</t>
  </si>
  <si>
    <t>PREMIUM DUE FROM CEDING COS. - NET</t>
  </si>
  <si>
    <t>FUNDS HELD BY CEDING COS. - NET</t>
  </si>
  <si>
    <t>LOSS RESERVE WITHHELD BY CEDING COS. - NET</t>
  </si>
  <si>
    <t>AMOUNTS RECOVERABLE FROM REINSURERS - NET</t>
  </si>
  <si>
    <t>OTHER REINSURANCE ACCOUNTS RECEIVABLE</t>
  </si>
  <si>
    <t>SURETY LOSSES RECOVERABLE</t>
  </si>
  <si>
    <t xml:space="preserve">DEBT SECURITIES - NET </t>
  </si>
  <si>
    <t>EQUITY SECURITIES AND INVESTMENT IN SUBSIDIARIES, ASSOCIATES, AND JOINT VENTURE - NET</t>
  </si>
  <si>
    <t>MUTUAL, UNIT INVESTMENT TRUST, REAL ESTATE INVESTMENT TRUSTS, OTHER FUNDS, AND INVESTMENT MANAGEMENT AGREEMENTS - NET</t>
  </si>
  <si>
    <t>DERIVATIVE ASSETS</t>
  </si>
  <si>
    <t>REPURCHASE AGREEMENTS - NET</t>
  </si>
  <si>
    <t xml:space="preserve">LOANS AND RECEIVABLES - NET </t>
  </si>
  <si>
    <t>ACCOUNTS RECEIVABLE - NET</t>
  </si>
  <si>
    <t>SEGREGATED FUND ASSETS</t>
  </si>
  <si>
    <t>INVESTMENT PROPERTY - NET OF EXPECTED CREDIT LOSSES</t>
  </si>
  <si>
    <t>NON-CURRENT ASSETS HELD FOR SALE</t>
  </si>
  <si>
    <t>RECEIVABLE FROM LIFE INSURANCE POOLS - NET</t>
  </si>
  <si>
    <t>SUBSCRIPTION RECEIVABLE/ADVANCES TO STOCKHOLDERS</t>
  </si>
  <si>
    <t>SECURITY FUND CONTRIBUTION</t>
  </si>
  <si>
    <t xml:space="preserve">PENSION ASSET </t>
  </si>
  <si>
    <t>DEFERRED ACQUISITION COST</t>
  </si>
  <si>
    <t>DEFERRED REINSURANCE PREMIUM</t>
  </si>
  <si>
    <t>OTHER ASSETS - NET</t>
  </si>
  <si>
    <t>INTANGIBLE ASSETS - NET OF EXPECTED CREDIT LOSSES</t>
  </si>
  <si>
    <t>DUE FROM HOME OFFICE &amp; OTHER FOREIGN BRANCHES</t>
  </si>
  <si>
    <t>CLAIMS LIABILITIES</t>
  </si>
  <si>
    <t>PREMIUM LIABILITIES</t>
  </si>
  <si>
    <t>PREMIUMS DUE TO REINSURERS</t>
  </si>
  <si>
    <t>PREMIUM RESERVE WITHHELD FOR REINSURERS</t>
  </si>
  <si>
    <t>AGGREGATE RESERVE FOR LIFE POLICIES</t>
  </si>
  <si>
    <t>AGGREGATE RESERVE FOR ACCIDENT AND HEALTH POLICIES</t>
  </si>
  <si>
    <t>RESERVE FOR SUPPLEMENTARY CONTRACTS WITHOUT LIFE CONTINGENCIES</t>
  </si>
  <si>
    <t>POLICY AND CONTRACT CLAIMS PAYABLE</t>
  </si>
  <si>
    <t>LIFE INSURANCE DEPOSIT/APPLICANT'S DEPOSIT</t>
  </si>
  <si>
    <t>SEGREGATED FUND LIABILITIES</t>
  </si>
  <si>
    <t>PREMIUM DEPOSIT FUND</t>
  </si>
  <si>
    <t>REMITTANCES UNAPPLIED DEPOSIT</t>
  </si>
  <si>
    <t>PREMIUM RECEIVED IN ADVANCE</t>
  </si>
  <si>
    <t>POLICYHOLDERS' DIVIDENDS DUE AND UNPAID</t>
  </si>
  <si>
    <t>POLICYHOLDERS' DIVIDENDS ACCUMULATIONS/ DIVIDENDS HELD ON DEPOSIT</t>
  </si>
  <si>
    <t>MATURITIES AND SURRENDERS PAYABLES</t>
  </si>
  <si>
    <t>COMMISSIONS PAYABLE</t>
  </si>
  <si>
    <t>DEFERRED REINSURANCE COMMISSION</t>
  </si>
  <si>
    <t>RETURN PREMIUMS PAYABLE</t>
  </si>
  <si>
    <t>TAXES PAYABLE</t>
  </si>
  <si>
    <t>DEPOSIT FOR REAL ESTATE UNDER CONTRACT TO SELL</t>
  </si>
  <si>
    <t>CASH COLLATERALS</t>
  </si>
  <si>
    <t>ACCOUNTS PAYABLE</t>
  </si>
  <si>
    <t>LOANS PAYABLE AND FINANCE LEASE LIABILITY</t>
  </si>
  <si>
    <t>NOTES PAYABLE AND DEBT INSTRUMENTS ISSUED</t>
  </si>
  <si>
    <t>DERIVATIVE LIABILITIES</t>
  </si>
  <si>
    <t>PENSION OBLIGATION</t>
  </si>
  <si>
    <t>ACCRUAL FOR OTHER LONG TERM EMPLOYEE BENEFITS</t>
  </si>
  <si>
    <t>DEFERRED TAX LIABILITY</t>
  </si>
  <si>
    <t>PROVISIONS</t>
  </si>
  <si>
    <t>CASH-SETTLED SHARE BASED PAYMENT</t>
  </si>
  <si>
    <t>ACCRUED EXPENSES</t>
  </si>
  <si>
    <t>OTHER LIABILITIES</t>
  </si>
  <si>
    <t>OTHER REINSURANCE ACCOUNTS PAYABLE</t>
  </si>
  <si>
    <t>LIABILITY ON LIFE INSURANCE POOL BUSINESS</t>
  </si>
  <si>
    <t>DEPOSIT FOR FUTURE STOCK SUBSCRIPTION</t>
  </si>
  <si>
    <t>DUE TO HOME OFFICE &amp; OTHER FOREIGN BRANCHES</t>
  </si>
  <si>
    <t>TOTAL ACCRUED INTEREST PAYABLE</t>
  </si>
  <si>
    <t>STATUTORY DEPOSIT</t>
  </si>
  <si>
    <t>CAPITAL STOCK SUBSCRIBED</t>
  </si>
  <si>
    <t>CONTINGENCY SURPLUS / HOME OFFICE INWARD REMITTANCES</t>
  </si>
  <si>
    <t>CAPITAL PAID IN EXCESS OF PAR</t>
  </si>
  <si>
    <t>COST OF SHARE BASED PAYMENT</t>
  </si>
  <si>
    <t>RESERVE ACCOUNTS</t>
  </si>
  <si>
    <t>RESERVE FOR APPRAISAL INCREMENT - PROPERTY AND EQUIPMENT</t>
  </si>
  <si>
    <t>REMEASUREMENT GAINS (LOSSES) ON RETIREMENT PENSION ASSET (OBLIGATION)</t>
  </si>
  <si>
    <t>TREASURY STOCK (NEGATIVE ENTRY)</t>
  </si>
  <si>
    <t>Premiums due and uncollected / premiums receivable - gross</t>
  </si>
  <si>
    <t>Premium due from ceding cos. - gross</t>
  </si>
  <si>
    <t>Funds held by ceding cos. - gross</t>
  </si>
  <si>
    <t>Loss reserve withheld by ceding cos. - gross</t>
  </si>
  <si>
    <t>Amounts recoverable from reinsurers - gross</t>
  </si>
  <si>
    <t>Debt securities - gross</t>
  </si>
  <si>
    <t>Short-term debt securities - government</t>
  </si>
  <si>
    <t>Long-term debt securities - government</t>
  </si>
  <si>
    <t>Short-term debt securities - private</t>
  </si>
  <si>
    <t>Long-term debt securities - private</t>
  </si>
  <si>
    <t>Equity securities and investment in subsidiaries, associates, and joint venture - gross</t>
  </si>
  <si>
    <t>Common and participating preferred shares</t>
  </si>
  <si>
    <t>Non-participating preferred shares</t>
  </si>
  <si>
    <t>Investment in joint venture / net assets acquired</t>
  </si>
  <si>
    <t>Invested in money market fund</t>
  </si>
  <si>
    <t>Invested in non-money market fund</t>
  </si>
  <si>
    <t>Loans and receivables - gross</t>
  </si>
  <si>
    <t>Short-term loans</t>
  </si>
  <si>
    <t>Long-term loans</t>
  </si>
  <si>
    <t>Accounts receivable - gross</t>
  </si>
  <si>
    <t>Invested in money market funds</t>
  </si>
  <si>
    <t>Invested in non-money market funds</t>
  </si>
  <si>
    <t>Property, plant, &amp; equipment - net of depreciation</t>
  </si>
  <si>
    <t>Foreclosed properties / real and other properties acquired (ROPA)</t>
  </si>
  <si>
    <t>Receivable from life insurance pools - gross</t>
  </si>
  <si>
    <t xml:space="preserve">Other assets - gross </t>
  </si>
  <si>
    <t>Others, not elsewhere classified (NEC)</t>
  </si>
  <si>
    <t>Intangible assets - net of depreciation</t>
  </si>
  <si>
    <t>Debt securities - government</t>
  </si>
  <si>
    <t>Debt securities - private</t>
  </si>
  <si>
    <t>Loans and receivables</t>
  </si>
  <si>
    <t>Less: Accumulated depreciation - intangible assets</t>
  </si>
  <si>
    <t>Less: Expected credit losses - intangible assets</t>
  </si>
  <si>
    <t>Less: Expected credit losses - other assets</t>
  </si>
  <si>
    <t>Less: Expected credit losses - receivable from life insurance pools</t>
  </si>
  <si>
    <t>Less: Accumulated depreciation - investment property</t>
  </si>
  <si>
    <t>Less: Expected credit losses - investment property</t>
  </si>
  <si>
    <t>Less: Accumulated depreciation - PPE</t>
  </si>
  <si>
    <t>PROPERTY, PLANT, &amp; EQUIPMENT (PPE) - NET OF EXPECTED CREDIT LOSSES</t>
  </si>
  <si>
    <t>Less: Expected credit losses - accounts receivable</t>
  </si>
  <si>
    <t>Short-term notes receivable and unquoted debt securities classified as loans (UDSCL)</t>
  </si>
  <si>
    <t>Long-term notes receivable and UDSCL</t>
  </si>
  <si>
    <t>Less: Expected credit losses - notes receivable and UDSCL</t>
  </si>
  <si>
    <t>Less: Expected credit losses - repo</t>
  </si>
  <si>
    <t>Less: Expected credit losses - equity securities and investments in subsidiaries, associates and joint venture</t>
  </si>
  <si>
    <t>Less: Expected credit losses - debt securities</t>
  </si>
  <si>
    <t>Less: Expected credit losses - amounts recoverable from reinsurers</t>
  </si>
  <si>
    <t>Less: Expected credit losses - loss reserve withheld by ceding cos.</t>
  </si>
  <si>
    <t>Less: Expected credit losses - funds held by ceding cos.</t>
  </si>
  <si>
    <t>Less: Expected credit losses - premium due from ceding cos.</t>
  </si>
  <si>
    <t>Less: Expected credit losses - premiums receivable</t>
  </si>
  <si>
    <t>Investment property - net of depreciation</t>
  </si>
  <si>
    <t xml:space="preserve">     of which: financial corporations</t>
  </si>
  <si>
    <t xml:space="preserve">      of which: financial corporations</t>
  </si>
  <si>
    <t xml:space="preserve">   of which: financial corporations</t>
  </si>
  <si>
    <t>TOTAL ACCRUED INTEREST AND DIVIDENDS RECEIVABLE - NET</t>
  </si>
  <si>
    <t>Notes receivable and unquoted debt securities classified as loans</t>
  </si>
  <si>
    <t>Loans receivable</t>
  </si>
  <si>
    <t>Dividends receivable</t>
  </si>
  <si>
    <t>Short-term notes payable and debt instruments issued</t>
  </si>
  <si>
    <t>Long-term notes payable and debt instruments issued</t>
  </si>
  <si>
    <t>Accrued utilities</t>
  </si>
  <si>
    <t>Accrued services</t>
  </si>
  <si>
    <t>Accrual for unused compensated absences</t>
  </si>
  <si>
    <t>Deferred income</t>
  </si>
  <si>
    <t>Agency retirement plan</t>
  </si>
  <si>
    <t>Agency group hospitalization plan</t>
  </si>
  <si>
    <t>Agency group term plan</t>
  </si>
  <si>
    <t>Agency cash bond deposit</t>
  </si>
  <si>
    <t>Loans payable and finance lease liability</t>
  </si>
  <si>
    <t>Notes payable and debt instruments issued</t>
  </si>
  <si>
    <t>Common and participating preferred stock</t>
  </si>
  <si>
    <t>Equity securities</t>
  </si>
  <si>
    <t>i</t>
  </si>
  <si>
    <t>Indicate the name of the institution above</t>
  </si>
  <si>
    <t>As of (mm/dd/yyyy)</t>
  </si>
  <si>
    <t>Total accrued interest receivable and dividends receivable - gross</t>
  </si>
  <si>
    <t>Less: Expected credit losses - accrued interest and dividends receivable</t>
  </si>
  <si>
    <t>OK. Others-NEC &gt;10%; Breakdown provided.</t>
  </si>
  <si>
    <t>OK. Others-NEC &lt;10%; No need for breakdown.</t>
  </si>
  <si>
    <t>Review. Others-NEC &gt; 10%; Provide the breakdown.</t>
  </si>
  <si>
    <t>If Others-NEC &gt; 10% of Total Assets, provide a breakdown of its composition below:</t>
  </si>
  <si>
    <t>Principal</t>
  </si>
  <si>
    <t>If Accounts Payable &gt; 10% of Total Liabilities, provide a breakdown of its composition below:</t>
  </si>
  <si>
    <t>OK. Accounts Payable &gt;10%; Breakdown provided.</t>
  </si>
  <si>
    <t>Review. Accounts Payable &gt; 10%; Provide the breakdown.</t>
  </si>
  <si>
    <t>OK. Accounts Payable &lt;10%; No need for breakdown.</t>
  </si>
  <si>
    <t>If Others-NEC &gt; 10% of Total Liabilities, provide a breakdown of its composition below:</t>
  </si>
  <si>
    <t>Review. Data with error/s.</t>
  </si>
  <si>
    <t>Review. Indicate full name of the institution.</t>
  </si>
  <si>
    <t>Review. Date must be in a valid date format and from 2017 onwards.</t>
  </si>
  <si>
    <t>Quick check:</t>
  </si>
  <si>
    <t>Submit to BSP?</t>
  </si>
  <si>
    <t>Review. Formulas in orange-colored cells were deleted.</t>
  </si>
  <si>
    <t>Review. Fill in income/expense data.</t>
  </si>
  <si>
    <t xml:space="preserve">N. OTHER COMPREHENSIVE INCOME (LOSS) </t>
  </si>
  <si>
    <t>O. TOTAL COMPREHENSIVE INCOME</t>
  </si>
  <si>
    <t>B. UNDERWRITING EXPENSE</t>
  </si>
  <si>
    <t>C. INVESTMENT INCOME</t>
  </si>
  <si>
    <t>M. TOTAL NET INCOME/(LOSS)</t>
  </si>
  <si>
    <t>Select industry type:</t>
  </si>
  <si>
    <t>Segregated funds</t>
  </si>
  <si>
    <t>Life companies</t>
  </si>
  <si>
    <t>Non-life companies</t>
  </si>
  <si>
    <t>Review. Choose only from the dropdown list.</t>
  </si>
  <si>
    <t>Review. Total ≠ Breakdown.</t>
  </si>
  <si>
    <t>Review. Result ≠ Net.</t>
  </si>
  <si>
    <t>Review red-colored cells.</t>
  </si>
  <si>
    <t>Review. Enter data in "Others, not elsewhere classified (NEC)" to assess its % to Total Assets/Total Liabilities.</t>
  </si>
  <si>
    <t>Review. No outstanding principal.</t>
  </si>
  <si>
    <t>Review. Asset ≠ Liabilities + Equity.</t>
  </si>
  <si>
    <t>Review. Enter data in "Accounts Payable" to assess its % to Total Liabilities.</t>
  </si>
  <si>
    <t>Review. Fill in net income/loss for the year.</t>
  </si>
  <si>
    <t>OK. SCI entries passed initial checks.</t>
  </si>
  <si>
    <t>OK. BS entries passed initial checks.</t>
  </si>
  <si>
    <t>Review. Net profit/loss: BS ≠ CI.</t>
  </si>
  <si>
    <t xml:space="preserve">To be filled in </t>
  </si>
  <si>
    <r>
      <t xml:space="preserve">of which: financial corporations -&gt; </t>
    </r>
    <r>
      <rPr>
        <sz val="11"/>
        <color theme="1"/>
        <rFont val="Calibri"/>
        <family val="2"/>
        <scheme val="minor"/>
      </rPr>
      <t>Banks and Other Financial Corporations</t>
    </r>
  </si>
  <si>
    <t>IN DOMESTIC CURRENCY</t>
  </si>
  <si>
    <t>FOREIGN CURRENCY 
(IN USD)</t>
  </si>
  <si>
    <t>FOREIGN CURRENCY 
(PESO EQUIVALENT)</t>
  </si>
  <si>
    <t>ACCOUNT NAME</t>
  </si>
  <si>
    <t>EQUITY LIABILITIES</t>
  </si>
  <si>
    <t>Purpose</t>
  </si>
  <si>
    <t>Confidentiality</t>
  </si>
  <si>
    <t>Guidelines for completing the template</t>
  </si>
  <si>
    <t>i.	 Financial corporations (FCs)</t>
  </si>
  <si>
    <t>1. Depository corporations (DCs)</t>
  </si>
  <si>
    <t>a. Central bank</t>
  </si>
  <si>
    <t>b. Other depository corporations</t>
  </si>
  <si>
    <t>Included also in this account are the Government-Owned and –Controlled Corporations (GOCCs) that are classified as banking institutions such as:</t>
  </si>
  <si>
    <r>
      <t>2.</t>
    </r>
    <r>
      <rPr>
        <b/>
        <sz val="7"/>
        <color theme="1"/>
        <rFont val="Calibri"/>
        <family val="2"/>
        <scheme val="minor"/>
      </rPr>
      <t> </t>
    </r>
    <r>
      <rPr>
        <b/>
        <sz val="11"/>
        <color theme="1"/>
        <rFont val="Calibri"/>
        <family val="2"/>
        <scheme val="minor"/>
      </rPr>
      <t>Other financial corporations (OFCs)</t>
    </r>
  </si>
  <si>
    <t>a. Non-MMF investment funds</t>
  </si>
  <si>
    <t>These are collective investment schemes that raise funds by issuing shares or units to the public. The proceeds are invested predominantly in long-term financial assets, such as equity shares, bonds, and mortgage loans, and nonfinancial assets, i.e., real estate.</t>
  </si>
  <si>
    <t>b. Other financial intermediaries except insurance corporations and pension funds (ICPFs)</t>
  </si>
  <si>
    <t>c. Financial auxiliaries</t>
  </si>
  <si>
    <t>d. Captive financial institutions and money lenders</t>
  </si>
  <si>
    <t>e. Insurance corporations</t>
  </si>
  <si>
    <t>f. Pension funds</t>
  </si>
  <si>
    <t>ii. 	Nonfinancial corporations (NFCs)</t>
  </si>
  <si>
    <t>1. 	Public nonfinancial corporations [12]</t>
  </si>
  <si>
    <r>
      <t xml:space="preserve">Consists of resident NFCs and quasi-corporations that are subject to control by government units, another public corporation, or some combination of government units and public corporations. It includes </t>
    </r>
    <r>
      <rPr>
        <u/>
        <sz val="11"/>
        <color theme="1"/>
        <rFont val="Calibri"/>
        <family val="2"/>
        <scheme val="minor"/>
      </rPr>
      <t>all nonfinancial GOCCs</t>
    </r>
    <r>
      <rPr>
        <sz val="11"/>
        <color theme="1"/>
        <rFont val="Calibri"/>
        <family val="2"/>
        <scheme val="minor"/>
      </rPr>
      <t xml:space="preserve"> that are not banking institutions, OFCs, and social security agencies.</t>
    </r>
  </si>
  <si>
    <t>2. Other nonfinancial corporations</t>
  </si>
  <si>
    <t xml:space="preserve">Includes all resident NFCs that are not controlled by government. These are commonly referred to as private nonfinancial corporations. </t>
  </si>
  <si>
    <t xml:space="preserve">
iii.	 General government</t>
  </si>
  <si>
    <t>1. 	Central government [13]</t>
  </si>
  <si>
    <t xml:space="preserve">This refers to the Philippine National Government and its agencies such as departments, bureaus, offices, and instrumentalities, but excluding local government units and government-owned and controlled corporations. Examples may include the Department of Education (DepEd), Department of Finance (DOF), Bureau of Internal Revenue (BIR), Bureau of Customs (BOC), Bureau of Treasury (BTr), among others. </t>
  </si>
  <si>
    <t>2. 	State and local government</t>
  </si>
  <si>
    <t>It consists of the different provinces and independent cities, municipalities, and barangays.</t>
  </si>
  <si>
    <t>3. 	Social security agencies</t>
  </si>
  <si>
    <t xml:space="preserve">This refers to the social security agencies such as: </t>
  </si>
  <si>
    <t>iv. 	Households and nonprofit institution serving households (NPISHs)</t>
  </si>
  <si>
    <t>These comprise the following:</t>
  </si>
  <si>
    <t xml:space="preserve">1. 	Households </t>
  </si>
  <si>
    <t xml:space="preserve">This can be an individual or group of persons who share the same living accommodation, who pool some, or all, of their income and wealth, and who consume certain types of goods and services collectively, mainly housing and food. </t>
  </si>
  <si>
    <t xml:space="preserve">2. 	Nonprofit institutions serving households </t>
  </si>
  <si>
    <t>These are nonmarket NPIs that are not financed and are not controlled by government units. These are mainly financed from contributions, subscriptions from members, donations, transfers, and earnings on their holdings of financial and nonfinancial assets. The NPISHs sector includes two major categories: (1) trade unions, professional or learned societies, consumers’ associations, political parties (except in single-party states), churches or religious societies (including those financed by the government), and social, cultural, recreational, and sports clubs; and (2) charities and relief or aid organizations financed by voluntary transfers (in cash or in kind) from other institutional units.</t>
  </si>
  <si>
    <t>Nonresidents [14]</t>
  </si>
  <si>
    <r>
      <t xml:space="preserve">These can be any individual, enterprise, or organization </t>
    </r>
    <r>
      <rPr>
        <u/>
        <sz val="11"/>
        <color theme="1"/>
        <rFont val="Calibri"/>
        <family val="2"/>
        <scheme val="minor"/>
      </rPr>
      <t>domiciled overseas</t>
    </r>
    <r>
      <rPr>
        <sz val="11"/>
        <color theme="1"/>
        <rFont val="Calibri"/>
        <family val="2"/>
        <scheme val="minor"/>
      </rPr>
      <t>. Foreign branches and subsidiaries of Filipino companies that are located abroad are classified as nonresident entities. Multilateral agencies or international organizations (e.g., Asian Development Bank, United Nations, IMF and World Bank), branches of domestic banks operating abroad, and foreign banks are examples of nonresidents.</t>
    </r>
  </si>
  <si>
    <t>Valuation of data</t>
  </si>
  <si>
    <t>Foreign Currency</t>
  </si>
  <si>
    <t>(in USD)</t>
  </si>
  <si>
    <t>(Peso Equivalent)</t>
  </si>
  <si>
    <t>PHP transactions</t>
  </si>
  <si>
    <t>USD and third currency (converted in USD) transactions</t>
  </si>
  <si>
    <t>Peso equivalent of the foreign currency</t>
  </si>
  <si>
    <t>F.</t>
  </si>
  <si>
    <t>Filename of the attachment</t>
  </si>
  <si>
    <t>Reference Quarter</t>
  </si>
  <si>
    <t>Date of Submission</t>
  </si>
  <si>
    <t>Note:</t>
  </si>
  <si>
    <t>Footnotes</t>
  </si>
  <si>
    <t>[1]</t>
  </si>
  <si>
    <t>[2]</t>
  </si>
  <si>
    <t>Broad money is the sum of all liquid financial instruments held by money-holding sectors that are widely accepted in an economy as a medium of exchange, plus those that can be converted into a medium of exchange at short notice at, or close to, their full nominal value.</t>
  </si>
  <si>
    <t>[3]</t>
  </si>
  <si>
    <t>These are collective investment schemes that raise funds by issuing shares or units to the public. The proceeds are invested primarily in money market instruments, money market fund shares or units, transferrable debt instruments with a residual maturity of not more than one year, bank deposits, and instruments that pursue a rate of return that approaches the interest rates of money market instruments.</t>
  </si>
  <si>
    <t>[4]</t>
  </si>
  <si>
    <t>These are created to raise funds by selling securities backed by specific assets or future income streams.</t>
  </si>
  <si>
    <t>[5]</t>
  </si>
  <si>
    <t>Examples include: (1) export/import finance firms; (2) factoring companies; (3) venture capital funds; and (4) mezzanine companies that provide short-term financing for corporate mergers and acquisitions.</t>
  </si>
  <si>
    <t>[6]</t>
  </si>
  <si>
    <t>Contrary to CCPs, clearing houses do not assume any risk during the clearing process.</t>
  </si>
  <si>
    <t>[7]</t>
  </si>
  <si>
    <t>[8]</t>
  </si>
  <si>
    <t>They provide banks with a payment platform, examples include online payment corporations, prepaid card corporations, and financial payment corporations.</t>
  </si>
  <si>
    <t>[9]</t>
  </si>
  <si>
    <t>[10]</t>
  </si>
  <si>
    <t>[11]</t>
  </si>
  <si>
    <t>These are bare trusts that receive funds from private sources for lending secured by property.</t>
  </si>
  <si>
    <t>[12]</t>
  </si>
  <si>
    <r>
      <t>For the complete list of GOCCs, please refer to this link and select “</t>
    </r>
    <r>
      <rPr>
        <sz val="8"/>
        <rFont val="Calibri"/>
        <family val="2"/>
        <scheme val="minor"/>
      </rPr>
      <t>Classification of GOCCs by SECTORS as of dd mmm yyyy</t>
    </r>
    <r>
      <rPr>
        <sz val="8"/>
        <color theme="1"/>
        <rFont val="Calibri"/>
        <family val="2"/>
        <scheme val="minor"/>
      </rPr>
      <t xml:space="preserve">”:  
</t>
    </r>
    <r>
      <rPr>
        <u/>
        <sz val="8"/>
        <color theme="1"/>
        <rFont val="Calibri"/>
        <family val="2"/>
        <scheme val="minor"/>
      </rPr>
      <t>https://icrs.gcg.gov.ph/gocc-classification/</t>
    </r>
  </si>
  <si>
    <t>[13]</t>
  </si>
  <si>
    <t>It includes the branch offices or agencies maintained by the central government in the different parts of the country to meet local needs.</t>
  </si>
  <si>
    <t>[14]</t>
  </si>
  <si>
    <t>In situations where the company is the issuer of bonds or equities and the residency of the beneficial bondholders and investors is not possible to determine, the sectorization can be based on the nationality of the bondholders/investors (i.e., Resident = Filipino, Nonresident = Foreigners).</t>
  </si>
  <si>
    <t>New account</t>
  </si>
  <si>
    <t>Modified accounts</t>
  </si>
  <si>
    <r>
      <t xml:space="preserve">Only the </t>
    </r>
    <r>
      <rPr>
        <i/>
        <sz val="8"/>
        <color theme="1"/>
        <rFont val="Calibri"/>
        <family val="2"/>
        <scheme val="minor"/>
      </rPr>
      <t>Balance sheet</t>
    </r>
    <r>
      <rPr>
        <sz val="8"/>
        <color theme="1"/>
        <rFont val="Calibri"/>
        <family val="2"/>
        <scheme val="minor"/>
      </rPr>
      <t xml:space="preserve"> and </t>
    </r>
    <r>
      <rPr>
        <i/>
        <sz val="8"/>
        <color theme="1"/>
        <rFont val="Calibri"/>
        <family val="2"/>
        <scheme val="minor"/>
      </rPr>
      <t>Comprehensive Income</t>
    </r>
    <r>
      <rPr>
        <sz val="8"/>
        <color theme="1"/>
        <rFont val="Calibri"/>
        <family val="2"/>
        <scheme val="minor"/>
      </rPr>
      <t xml:space="preserve"> worksheets should be accomplished by the users. </t>
    </r>
  </si>
  <si>
    <t>Data on individuals and firms collected through the report form will remain confidential and will not be made available to any person or entity outside the Bangko Sentral ng Pilipinas (BSP), as stated under Section 7 of Republic Act (RA) No. 11211, amending Section 23 of RA No. 7653 (The New Central Bank Act). Thus, data collected from the survey will be only used for statistical purposes and shall be presented by the BSP in aggregate form to prevent the disclosure of data of individual respondents.</t>
  </si>
  <si>
    <t>Please fill in ALL the items that apply to your company. Report all data in absolute amount. Please read through the succeeding instructions, terms and definitions before completing the template. 
The excel template is color-coded to facilitate the completion of the form. The blue-colored cells are automatically computed and need not to be filled in. The users shall only input the data in the yellow-colored cells and ensure that the orange-colored cells do not display any remarks indicating “Review”. The orange-colored cells function as validation checks to ensure that all entries are complete, no error is committed, and the validation formulas are not deleted.
The template and its worksheets are all password protected. Users are prohibited from renaming, inserting, and/or deleting worksheets as well as inserting and/or deleting rows and/or columns.</t>
  </si>
  <si>
    <t>Institutional units</t>
  </si>
  <si>
    <t>An institutional unit is defined as an economic entity that is capable of owning assets, incurring liabilities, and engaging in economic activities as well as in transactions with other entities.  These are broadly categorized into two: (a) resident units or sectors and (b) nonresident units or sectors.</t>
  </si>
  <si>
    <t>Resident [2]</t>
  </si>
  <si>
    <t>The FCs sector consists of all resident corporations, including quasi-corporations that are principally engaged in providing financial services, including insurance and pension fund services, to other institutional units. In particular, the FCs are comprised of the following:</t>
  </si>
  <si>
    <t>The central bank generally performs the following functions: (1) issuing currency; (2) conducting monetary policy, including by regulating money supply and credit; (3) managing international reserves; (4) transacting with the International Monetary Fund (IMF); (5) providing credit to other depository corporations (ODCs); and (6) usually acting as banker to government in holding central government deposits and in providing credit in the form of overdrafts, advances, and purchases of debt securities.</t>
  </si>
  <si>
    <t>These are deposit-taking corporations except the central bank. These include:
 </t>
  </si>
  <si>
    <t>i. Universal and commercial banks;</t>
  </si>
  <si>
    <t>ii. Thrift banks;</t>
  </si>
  <si>
    <t>iii. Non-stock savings and loan associations;</t>
  </si>
  <si>
    <t>iv. Rural and cooperative banks; and</t>
  </si>
  <si>
    <t xml:space="preserve">An institutional unit is a resident in an economic territory when there exists some location (dwelling, place of production, or other premises) within the economic territory, on which or from which the unit engages and intends to continue engaging, either indefinitely or over a finite but long period of time (determined to be at least one year) in economic activities and transactions on a significant scale. </t>
  </si>
  <si>
    <t>i. Al-Amanah Islamic Investment Bank of the Philippines (AIIBP);</t>
  </si>
  <si>
    <t>ii. Development Bank of the Philippines (DBP);</t>
  </si>
  <si>
    <t>iii. Landbank of the Philippines (LANDBANK); and</t>
  </si>
  <si>
    <t>iv. Overseas Filipino Bank Inc. (OFBank) (formerly Philippine Postal Savings Bank, Inc.).</t>
  </si>
  <si>
    <t>OFCs are comprised of the following sub-sectors:</t>
  </si>
  <si>
    <t xml:space="preserve">These are entities engaged in providing financial services by incurring liabilities, in forms other than currency, deposits or close substitutes for deposits, on their own account. These include:
</t>
  </si>
  <si>
    <t>i. Finance companies;</t>
  </si>
  <si>
    <t>ii. Financial leasing companies;</t>
  </si>
  <si>
    <t>iii. Central clearing counterparties (CCPs);</t>
  </si>
  <si>
    <t>iv. Investment banks;</t>
  </si>
  <si>
    <t>v. Underwriters and dealers;</t>
  </si>
  <si>
    <t>vi. Financial derivative intermediaries;</t>
  </si>
  <si>
    <t>ix. Asset management companies and bank restructuring agencies; and</t>
  </si>
  <si>
    <t>x. Offshore Banking Units.</t>
  </si>
  <si>
    <t xml:space="preserve">These are entities principally engaged in activities associated with transactions in financial assets and liabilities. These include:
</t>
  </si>
  <si>
    <t>vi. Representative offices of foreign banks that do not accept deposits or extend credits;</t>
  </si>
  <si>
    <t>ii. Brokers and agents;</t>
  </si>
  <si>
    <t>iii. Foreign exchange companies;</t>
  </si>
  <si>
    <t>iv. Insurance and pension funds auxiliaries;</t>
  </si>
  <si>
    <t>v. Financial derivative corporations;</t>
  </si>
  <si>
    <t>vii. Corporations primarily involved in the operation of electronic payment mechanisms;</t>
  </si>
  <si>
    <t>x. Managers of pension funds and of mutual funds;</t>
  </si>
  <si>
    <t>xiii. Peer-to-peer lending companies.</t>
  </si>
  <si>
    <t xml:space="preserve">These are institutional units providing financial services other than insurance where most of either their assets or liabilities are not transacted on open financial markets. They include entities transacting within only limited group of units or subsidiaries of the same holding corporation, or entities that extend loans from own funds provided by only one sponsor. These include:
</t>
  </si>
  <si>
    <t>i. Holding companies;</t>
  </si>
  <si>
    <t>ii. Trusts;</t>
  </si>
  <si>
    <t>iii. Special purpose entities; and</t>
  </si>
  <si>
    <t>iv. Sovereign wealth funds.</t>
  </si>
  <si>
    <t>These are incorporated, mutual, and other entities whose principal function is to provide life, accident, sickness, fire, or other forms of coverage to individual institutional units or groups of units, or reinsurance services to other insurance corporations. These include:</t>
  </si>
  <si>
    <r>
      <t>i.</t>
    </r>
    <r>
      <rPr>
        <sz val="7"/>
        <color theme="1"/>
        <rFont val="Calibri"/>
        <family val="2"/>
        <scheme val="minor"/>
      </rPr>
      <t xml:space="preserve">     </t>
    </r>
    <r>
      <rPr>
        <sz val="11"/>
        <color theme="1"/>
        <rFont val="Calibri"/>
        <family val="2"/>
        <scheme val="minor"/>
      </rPr>
      <t>Life and non-life insurance corporations;</t>
    </r>
  </si>
  <si>
    <t>ii.   Preneed companies;</t>
  </si>
  <si>
    <t>iii.   Health Maintenance Organizations (HMOs);</t>
  </si>
  <si>
    <t>iv.   Mutual Benefit Associations;</t>
  </si>
  <si>
    <r>
      <t>v.</t>
    </r>
    <r>
      <rPr>
        <sz val="7"/>
        <color theme="1"/>
        <rFont val="Calibri"/>
        <family val="2"/>
        <scheme val="minor"/>
      </rPr>
      <t xml:space="preserve">     </t>
    </r>
    <r>
      <rPr>
        <sz val="11"/>
        <color theme="1"/>
        <rFont val="Calibri"/>
        <family val="2"/>
        <scheme val="minor"/>
      </rPr>
      <t>Captive insurance subsidiaries;</t>
    </r>
  </si>
  <si>
    <r>
      <t>vi.</t>
    </r>
    <r>
      <rPr>
        <sz val="7"/>
        <color theme="1"/>
        <rFont val="Calibri"/>
        <family val="2"/>
        <scheme val="minor"/>
      </rPr>
      <t xml:space="preserve">     </t>
    </r>
    <r>
      <rPr>
        <sz val="11"/>
        <color theme="1"/>
        <rFont val="Calibri"/>
        <family val="2"/>
        <scheme val="minor"/>
      </rPr>
      <t>Reinsurance corporation; and</t>
    </r>
  </si>
  <si>
    <r>
      <t>vii.</t>
    </r>
    <r>
      <rPr>
        <sz val="7"/>
        <color theme="1"/>
        <rFont val="Calibri"/>
        <family val="2"/>
        <scheme val="minor"/>
      </rPr>
      <t xml:space="preserve">     </t>
    </r>
    <r>
      <rPr>
        <sz val="11"/>
        <color theme="1"/>
        <rFont val="Calibri"/>
        <family val="2"/>
        <scheme val="minor"/>
      </rPr>
      <t>Financial guarantee corporations.</t>
    </r>
  </si>
  <si>
    <t>These are autonomous pension funds that are established to provide retirement benefits for specific groups of individuals.</t>
  </si>
  <si>
    <r>
      <t>i.</t>
    </r>
    <r>
      <rPr>
        <sz val="7"/>
        <color theme="1"/>
        <rFont val="Calibri"/>
        <family val="2"/>
        <scheme val="minor"/>
      </rPr>
      <t> </t>
    </r>
    <r>
      <rPr>
        <sz val="11"/>
        <color theme="1"/>
        <rFont val="Calibri"/>
        <family val="2"/>
        <scheme val="minor"/>
      </rPr>
      <t>Small Business Corporation (SBC);</t>
    </r>
  </si>
  <si>
    <t>ii. Philippine Guarantee Corporation (PHILGUARANTEE) (formerly Philippine Export-Import Credit Agency);</t>
  </si>
  <si>
    <t>iii. Philippine Crop Insurance Corporation (PCIC);</t>
  </si>
  <si>
    <t>iv. Philippine Deposit Insurance Corporation (PDIC);</t>
  </si>
  <si>
    <t>v. Government Service Insurance System - Administered Fund (GSIS-AF);</t>
  </si>
  <si>
    <t>vi. Home Development Mutual Fund (Pag-IBIG Fund);</t>
  </si>
  <si>
    <t>vii. National Home Mortgage and Finance Corporation (NHMFC);</t>
  </si>
  <si>
    <t>viii. Local Water Utilities Administration (LWUA);</t>
  </si>
  <si>
    <t>ix. National Electrification Administration (NEA);</t>
  </si>
  <si>
    <t>x. Philippine Sugar Corporation (PHILSUCOR); and</t>
  </si>
  <si>
    <t>xi. Social Housing Finance Corporation (SHFC).</t>
  </si>
  <si>
    <t>The NFCs sector covers corporations and quasi-corporations whose principal activity is the production of market goods or nonfinancial services.</t>
  </si>
  <si>
    <t>The general government sector cover resident institutional units that fulfill the functions of government as their primary activity.</t>
  </si>
  <si>
    <r>
      <t>a.</t>
    </r>
    <r>
      <rPr>
        <sz val="7"/>
        <color theme="1"/>
        <rFont val="Calibri"/>
        <family val="2"/>
        <scheme val="minor"/>
      </rPr>
      <t xml:space="preserve">     </t>
    </r>
    <r>
      <rPr>
        <sz val="11"/>
        <color theme="1"/>
        <rFont val="Calibri"/>
        <family val="2"/>
        <scheme val="minor"/>
      </rPr>
      <t>Government Service Insurance System-Social Insurance Fund (GSIS-SIF);</t>
    </r>
  </si>
  <si>
    <t>Submission of the standard structured template</t>
  </si>
  <si>
    <t>The accomplished reporting template shall be submitted via email, following the prescribed format below:</t>
  </si>
  <si>
    <t>BSP Recipient Email</t>
  </si>
  <si>
    <t>Subject of the Email</t>
  </si>
  <si>
    <t>The report shall be submitted to the Department of Economic Statistics following the timetable below:</t>
  </si>
  <si>
    <t>Q1</t>
  </si>
  <si>
    <t>Q2</t>
  </si>
  <si>
    <t>Q3</t>
  </si>
  <si>
    <t>Q4 (unaudited)</t>
  </si>
  <si>
    <t>Q4 (audited)</t>
  </si>
  <si>
    <t>g. GOCCs classified as OFCs include:</t>
  </si>
  <si>
    <t>The structured form, which consists of the balance sheet and the statement of comprehensive income, will be used for the compilation of the Other Financial Corporations Survey (OFCS) and other related statistics.[1] The OFCS is an analytical survey that provides a comprehensive measure of the claims (or assets) and liabilities of the other financial corporations (OFCs) in the Philippines.  
The reporting template is a comprehensive version of the annual statements (AS) presented and transformed in a uniform and structured format for analytical purposes.</t>
  </si>
  <si>
    <t>DCs are FCs that issue liabilities included in broad money. [3]</t>
  </si>
  <si>
    <t>v. Money market funds (MMFs).[4]</t>
  </si>
  <si>
    <t>vii. Securitization vehicles [5];</t>
  </si>
  <si>
    <t>viii. Specialized financial intermediaries [6];</t>
  </si>
  <si>
    <t xml:space="preserve">i. Public exchanges, securities markets, and clearing houses [7]; </t>
  </si>
  <si>
    <t xml:space="preserve">viii. Third-party payment processors [8]; </t>
  </si>
  <si>
    <t xml:space="preserve">ix. Supervisory agencies and regulatory bodies that are separate institutional units [9]; </t>
  </si>
  <si>
    <t xml:space="preserve">xi. Head offices of FCs [10]; </t>
  </si>
  <si>
    <t>xii. Solicitor nominee companies [11];  and</t>
  </si>
  <si>
    <t xml:space="preserve">These are classified as OFCs if they regulate or supervise FCs and are separate institutional units, even if they are agencies affiliated with the government. Regulatory bodies may become involved in extending emergency credits or acquiring assets and liabilities of FCs during bankruptcies or reorganizations. </t>
  </si>
  <si>
    <t>They are engaged principally in controlling FCs or group of FCs, but do not conduct financial intermediation. They are classified as financial auxiliaries if all or most of their subsidiaries are FCs; otherwise, they are classified as part of the NFCs sector.</t>
  </si>
  <si>
    <r>
      <t xml:space="preserve">It is defined as any individual, business or other organization </t>
    </r>
    <r>
      <rPr>
        <u/>
        <sz val="11"/>
        <color theme="1"/>
        <rFont val="Calibri"/>
        <family val="2"/>
        <scheme val="minor"/>
      </rPr>
      <t>domiciled in the Philippines</t>
    </r>
    <r>
      <rPr>
        <sz val="11"/>
        <color theme="1"/>
        <rFont val="Calibri"/>
        <family val="2"/>
        <scheme val="minor"/>
      </rPr>
      <t>. Companies located in the Philippines, even if they are foreign-owned, are considered residents of the Philippine economy. Resident sectors are classified into four (4) economic sectors: (i) financial corporations; (ii) nonfinancial corporations; (iii) general government; and (iv) households and nonprofit institutions serving households.</t>
    </r>
  </si>
  <si>
    <t>Life companies: L_&lt;QQYYYY&gt;_&lt;Company name&gt; 
Example: L_1Q2024_ABC Company Inc.
Non-life companies: NL_&lt;QQYYYY&gt;_&lt;Company name&gt; 
Example: NL_1Q2024_ABC Company Inc.</t>
  </si>
  <si>
    <t>Insurance Commission Recipient Email</t>
  </si>
  <si>
    <r>
      <rPr>
        <sz val="11"/>
        <rFont val="Calibri"/>
        <family val="2"/>
        <scheme val="minor"/>
      </rPr>
      <t xml:space="preserve">cc: </t>
    </r>
    <r>
      <rPr>
        <u/>
        <sz val="11"/>
        <color theme="10"/>
        <rFont val="Calibri"/>
        <family val="2"/>
        <scheme val="minor"/>
      </rPr>
      <t>ofcs@bsp.gov.ph</t>
    </r>
  </si>
  <si>
    <r>
      <rPr>
        <sz val="11"/>
        <rFont val="Calibri"/>
        <family val="2"/>
        <scheme val="minor"/>
      </rPr>
      <t xml:space="preserve">To: </t>
    </r>
    <r>
      <rPr>
        <u/>
        <sz val="11"/>
        <color theme="10"/>
        <rFont val="Calibri"/>
        <family val="2"/>
        <scheme val="minor"/>
      </rPr>
      <t>stat@insurance.gov.ph</t>
    </r>
  </si>
  <si>
    <t>Less: Expected credit losses - mutual funds, UITFs, REITS, other funds</t>
  </si>
  <si>
    <t>Expected credit losses</t>
  </si>
  <si>
    <t>Other PPE items (including right-of-use (ROU) asset)</t>
  </si>
  <si>
    <t>BS-RE-ENDING</t>
  </si>
  <si>
    <t>BS-NI/LOSS</t>
  </si>
  <si>
    <t>NO.</t>
  </si>
  <si>
    <t>ITEM</t>
  </si>
  <si>
    <t>CONDITION</t>
  </si>
  <si>
    <t>REPORTED NUMBERS</t>
  </si>
  <si>
    <t>RESULT 
0=TRUE, 1=FALSE</t>
  </si>
  <si>
    <t>VALIDATION CHECK</t>
  </si>
  <si>
    <t>VALIDATION RESULT</t>
  </si>
  <si>
    <t>Quick Check</t>
  </si>
  <si>
    <t>BS</t>
  </si>
  <si>
    <t>A</t>
  </si>
  <si>
    <t>Name</t>
  </si>
  <si>
    <t>is not blank</t>
  </si>
  <si>
    <t>Can be 1 if B is 1</t>
  </si>
  <si>
    <t>Period</t>
  </si>
  <si>
    <t>Review. Enter BS/CI data.</t>
  </si>
  <si>
    <t>P.CY</t>
  </si>
  <si>
    <t>No entries to verify.</t>
  </si>
  <si>
    <t>B</t>
  </si>
  <si>
    <t>Total Assets</t>
  </si>
  <si>
    <t>with data</t>
  </si>
  <si>
    <t>Can be 1 if A is 1</t>
  </si>
  <si>
    <t>Total L+E</t>
  </si>
  <si>
    <t>C</t>
  </si>
  <si>
    <t>RE, end</t>
  </si>
  <si>
    <t>Can be 1 if D is 1</t>
  </si>
  <si>
    <t>D</t>
  </si>
  <si>
    <t>N/L</t>
  </si>
  <si>
    <t>Can be 1 if C and G is 1</t>
  </si>
  <si>
    <t>E</t>
  </si>
  <si>
    <t>V.Checks</t>
  </si>
  <si>
    <t>Without review/error</t>
  </si>
  <si>
    <t>Should always be 0</t>
  </si>
  <si>
    <t>V. checks not removed</t>
  </si>
  <si>
    <t>F</t>
  </si>
  <si>
    <t>is formula</t>
  </si>
  <si>
    <t>G</t>
  </si>
  <si>
    <t>H</t>
  </si>
  <si>
    <t>OCI</t>
  </si>
  <si>
    <t>with/without data</t>
  </si>
  <si>
    <t>I</t>
  </si>
  <si>
    <t>Industry</t>
  </si>
  <si>
    <t>Company name</t>
  </si>
  <si>
    <t>SCI-NL</t>
  </si>
  <si>
    <t>SCI-L</t>
  </si>
  <si>
    <t>Can be 1 if C and D is 1 and A=life</t>
  </si>
  <si>
    <t>Can be 1 if C and D is 1 and A=non-life</t>
  </si>
  <si>
    <t>Dropdown</t>
  </si>
  <si>
    <t>REVIEW/ERROR</t>
  </si>
  <si>
    <t>OMISSIONS</t>
  </si>
  <si>
    <t>Review. Positive amount should be reported in item 1.ii.a.</t>
  </si>
  <si>
    <t>Review. Negative amount should be reported in item 1.ii.b.</t>
  </si>
  <si>
    <t>If the submission date falls on a weekend/holiday, the submission is moved to the next working day after the deadline. No need to submit the Q4 audited if there are no changes compared with the unaudited Q4 previously submitted.</t>
  </si>
  <si>
    <t>The BSP deems the data and information reported in the SST to have been fairly presented and approved by the company’s designated authority. Further, the BSP may request revised SSTs as necessary.</t>
  </si>
  <si>
    <r>
      <t>Review. Data should be reported in "</t>
    </r>
    <r>
      <rPr>
        <i/>
        <sz val="11"/>
        <color theme="1"/>
        <rFont val="Calibri"/>
        <family val="2"/>
        <scheme val="minor"/>
      </rPr>
      <t>Households and NPISHs"</t>
    </r>
    <r>
      <rPr>
        <sz val="11"/>
        <color theme="1"/>
        <rFont val="Calibri"/>
        <family val="2"/>
        <scheme val="minor"/>
      </rPr>
      <t xml:space="preserve"> only.</t>
    </r>
  </si>
  <si>
    <t>Review. Expected credit losses should be reported in absolute amount.</t>
  </si>
  <si>
    <t>Review. Accumulated depreciation should be reported in absolute amount.</t>
  </si>
  <si>
    <t>Review. Should be reported in absolute amount.</t>
  </si>
  <si>
    <t>Review. Should be reported as negative entry.</t>
  </si>
  <si>
    <t>CONTRIBUTED SURPLUS</t>
  </si>
  <si>
    <t>Add: Transition adjustments/changes in accounting policies/prior period adjustments</t>
  </si>
  <si>
    <t>RETAINED EARNINGS: HOME OFFICE ACCOUNT/VUL SEED CAPITAL, ENDING</t>
  </si>
  <si>
    <t>Review. Report VUL/SF income/expense items in the RF SCI.</t>
  </si>
  <si>
    <t>Review. Report VUL/SF net income(loss) in the RF BS.</t>
  </si>
  <si>
    <t>WITH DATA</t>
  </si>
  <si>
    <t>is nonlife</t>
  </si>
  <si>
    <t>is life</t>
  </si>
  <si>
    <t>is segregated funds</t>
  </si>
  <si>
    <t>Review. Report VUL/SF SCI items in the RF SCI.</t>
  </si>
  <si>
    <t>No need to fill in. Report VUL/SF SCI items in the RF SCI.</t>
  </si>
  <si>
    <r>
      <t>c.</t>
    </r>
    <r>
      <rPr>
        <sz val="7"/>
        <color theme="1"/>
        <rFont val="Calibri"/>
        <family val="2"/>
        <scheme val="minor"/>
      </rPr>
      <t xml:space="preserve">     </t>
    </r>
    <r>
      <rPr>
        <sz val="11"/>
        <color theme="1"/>
        <rFont val="Calibri"/>
        <family val="2"/>
        <scheme val="minor"/>
      </rPr>
      <t>Philippine Health Insurance Corporation (PhilHealth).</t>
    </r>
  </si>
  <si>
    <r>
      <t>b.</t>
    </r>
    <r>
      <rPr>
        <sz val="7"/>
        <color theme="1"/>
        <rFont val="Calibri"/>
        <family val="2"/>
        <scheme val="minor"/>
      </rPr>
      <t xml:space="preserve">    </t>
    </r>
    <r>
      <rPr>
        <sz val="11"/>
        <color theme="1"/>
        <rFont val="Calibri"/>
        <family val="2"/>
        <scheme val="minor"/>
      </rPr>
      <t>Social Security System (SSS); and</t>
    </r>
  </si>
  <si>
    <t>MUTUAL, UNIT INVESTMENT TRUST, REAL ESTATE INVESTMENT TRUSTS, AND OTHER FUNDS - NET</t>
  </si>
  <si>
    <t>Mutual, unit investment trust, real estate investment trusts, and other funds - gross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</si>
</sst>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_(* #,##0_);_(* \(#,##0\);_(* &quot;-&quot;??_);_(@_)"/>
    <numFmt numFmtId="167" formatCode="mmmm\-yyyy"/>
    <numFmt numFmtId="168" formatCode="&quot;$&quot;#,##0.00"/>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1"/>
      <color rgb="FFFF0000"/>
      <name val="Calibri"/>
      <family val="2"/>
      <scheme val="minor"/>
    </font>
    <font>
      <sz val="11"/>
      <color rgb="FFFF0000"/>
      <name val="Calibri"/>
      <family val="2"/>
      <scheme val="minor"/>
    </font>
    <font>
      <b/>
      <sz val="11"/>
      <color rgb="FFFF0000"/>
      <name val="Calibri"/>
      <family val="2"/>
      <scheme val="minor"/>
    </font>
    <font>
      <b/>
      <u/>
      <sz val="11"/>
      <color theme="1"/>
      <name val="Calibri"/>
      <family val="2"/>
      <scheme val="minor"/>
    </font>
    <font>
      <b/>
      <i/>
      <sz val="11"/>
      <color theme="1"/>
      <name val="Calibri"/>
      <family val="2"/>
      <scheme val="minor"/>
    </font>
    <font>
      <i/>
      <sz val="11"/>
      <color rgb="FFFF0000"/>
      <name val="Calibri"/>
      <family val="2"/>
      <scheme val="minor"/>
    </font>
    <font>
      <sz val="10"/>
      <name val="Arial"/>
      <family val="2"/>
    </font>
    <font>
      <sz val="12"/>
      <name val="Courier"/>
      <family val="3"/>
    </font>
    <font>
      <sz val="11"/>
      <color rgb="FF000000"/>
      <name val="Calibri"/>
      <family val="2"/>
      <scheme val="minor"/>
    </font>
    <font>
      <b/>
      <i/>
      <sz val="11"/>
      <color rgb="FF000000"/>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name val="Calibri"/>
      <family val="2"/>
      <scheme val="minor"/>
    </font>
    <font>
      <i/>
      <sz val="11"/>
      <name val="Calibri"/>
      <family val="2"/>
      <scheme val="minor"/>
    </font>
    <font>
      <b/>
      <sz val="11"/>
      <color rgb="FF000000"/>
      <name val="Calibri"/>
      <family val="2"/>
      <scheme val="minor"/>
    </font>
    <font>
      <i/>
      <sz val="11"/>
      <color rgb="FF000000"/>
      <name val="Calibri"/>
      <family val="2"/>
      <scheme val="minor"/>
    </font>
    <font>
      <b/>
      <sz val="7"/>
      <color theme="1"/>
      <name val="Calibri"/>
      <family val="2"/>
      <scheme val="minor"/>
    </font>
    <font>
      <sz val="7"/>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u/>
      <sz val="8"/>
      <color theme="1"/>
      <name val="Calibri"/>
      <family val="2"/>
      <scheme val="minor"/>
    </font>
    <font>
      <sz val="9.5"/>
      <color theme="1"/>
      <name val="Calibri"/>
      <family val="2"/>
      <scheme val="minor"/>
    </font>
    <font>
      <i/>
      <sz val="8"/>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BDD7EE"/>
        <bgColor rgb="FF000000"/>
      </patternFill>
    </fill>
    <fill>
      <patternFill patternType="solid">
        <fgColor rgb="FFFFE699"/>
        <bgColor rgb="FF000000"/>
      </patternFill>
    </fill>
    <fill>
      <patternFill patternType="solid">
        <fgColor rgb="FFD9D9D9"/>
        <bgColor rgb="FF000000"/>
      </patternFill>
    </fill>
    <fill>
      <patternFill patternType="solid">
        <fgColor theme="0"/>
        <bgColor rgb="FF000000"/>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s>
  <borders count="78">
    <border>
      <left/>
      <right/>
      <top/>
      <bottom/>
      <diagonal/>
    </border>
    <border>
      <left/>
      <right style="medium">
        <color rgb="FF0070C0"/>
      </right>
      <top style="medium">
        <color rgb="FF0070C0"/>
      </top>
      <bottom/>
      <diagonal/>
    </border>
    <border>
      <left style="thin">
        <color rgb="FF0070C0"/>
      </left>
      <right style="thin">
        <color rgb="FF0070C0"/>
      </right>
      <top style="thin">
        <color rgb="FF0070C0"/>
      </top>
      <bottom style="thin">
        <color rgb="FF0070C0"/>
      </bottom>
      <diagonal/>
    </border>
    <border>
      <left/>
      <right/>
      <top style="thin">
        <color rgb="FF0070C0"/>
      </top>
      <bottom style="thin">
        <color rgb="FF0070C0"/>
      </bottom>
      <diagonal/>
    </border>
    <border>
      <left style="thin">
        <color rgb="FF0070C0"/>
      </left>
      <right style="thin">
        <color rgb="FF0070C0"/>
      </right>
      <top/>
      <bottom style="thin">
        <color rgb="FF0070C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70C0"/>
      </left>
      <right/>
      <top style="thin">
        <color rgb="FF0070C0"/>
      </top>
      <bottom style="thin">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top style="medium">
        <color rgb="FF0070C0"/>
      </top>
      <bottom/>
      <diagonal/>
    </border>
    <border>
      <left/>
      <right/>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style="thin">
        <color rgb="FF0070C0"/>
      </top>
      <bottom/>
      <diagonal/>
    </border>
    <border>
      <left style="thin">
        <color theme="0"/>
      </left>
      <right style="thin">
        <color theme="0"/>
      </right>
      <top style="thin">
        <color theme="0"/>
      </top>
      <bottom style="thin">
        <color theme="0"/>
      </bottom>
      <diagonal/>
    </border>
    <border>
      <left style="medium">
        <color rgb="FF0070C0"/>
      </left>
      <right/>
      <top/>
      <bottom style="thin">
        <color theme="0"/>
      </bottom>
      <diagonal/>
    </border>
    <border>
      <left/>
      <right/>
      <top/>
      <bottom style="thin">
        <color theme="0"/>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style="thin">
        <color theme="0"/>
      </left>
      <right style="thin">
        <color theme="0"/>
      </right>
      <top style="thin">
        <color theme="0"/>
      </top>
      <bottom/>
      <diagonal/>
    </border>
    <border>
      <left/>
      <right/>
      <top/>
      <bottom style="dashed">
        <color rgb="FF0070C0"/>
      </bottom>
      <diagonal/>
    </border>
    <border>
      <left/>
      <right/>
      <top style="dashed">
        <color rgb="FF0070C0"/>
      </top>
      <bottom/>
      <diagonal/>
    </border>
    <border>
      <left style="dashed">
        <color rgb="FF0070C0"/>
      </left>
      <right/>
      <top/>
      <bottom style="dashed">
        <color rgb="FF0070C0"/>
      </bottom>
      <diagonal/>
    </border>
    <border>
      <left style="dashed">
        <color rgb="FF0070C0"/>
      </left>
      <right/>
      <top style="dashed">
        <color rgb="FF0070C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thin">
        <color indexed="64"/>
      </top>
      <bottom style="double">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style="dashed">
        <color rgb="FF0070C0"/>
      </left>
      <right style="dashed">
        <color rgb="FF0070C0"/>
      </right>
      <top style="dashed">
        <color rgb="FF0070C0"/>
      </top>
      <bottom style="dashed">
        <color rgb="FF0070C0"/>
      </bottom>
      <diagonal/>
    </border>
    <border>
      <left style="dashed">
        <color rgb="FF0070C0"/>
      </left>
      <right style="dashed">
        <color rgb="FF0070C0"/>
      </right>
      <top style="dashed">
        <color rgb="FF0070C0"/>
      </top>
      <bottom/>
      <diagonal/>
    </border>
    <border>
      <left style="dashed">
        <color rgb="FF0070C0"/>
      </left>
      <right style="dashed">
        <color rgb="FF0070C0"/>
      </right>
      <top/>
      <bottom style="dashed">
        <color rgb="FF0070C0"/>
      </bottom>
      <diagonal/>
    </border>
    <border>
      <left style="dashed">
        <color rgb="FF0070C0"/>
      </left>
      <right style="dashed">
        <color rgb="FF0070C0"/>
      </right>
      <top style="medium">
        <color rgb="FF0070C0"/>
      </top>
      <bottom style="medium">
        <color rgb="FF0070C0"/>
      </bottom>
      <diagonal/>
    </border>
    <border>
      <left style="dashed">
        <color rgb="FF0070C0"/>
      </left>
      <right style="medium">
        <color rgb="FF0070C0"/>
      </right>
      <top style="medium">
        <color rgb="FF0070C0"/>
      </top>
      <bottom style="medium">
        <color rgb="FF0070C0"/>
      </bottom>
      <diagonal/>
    </border>
    <border>
      <left style="dashed">
        <color rgb="FF0070C0"/>
      </left>
      <right/>
      <top style="medium">
        <color rgb="FF0070C0"/>
      </top>
      <bottom style="medium">
        <color rgb="FF0070C0"/>
      </bottom>
      <diagonal/>
    </border>
    <border>
      <left/>
      <right style="thin">
        <color rgb="FF0070C0"/>
      </right>
      <top style="thin">
        <color auto="1"/>
      </top>
      <bottom style="thin">
        <color auto="1"/>
      </bottom>
      <diagonal/>
    </border>
    <border>
      <left style="thin">
        <color rgb="FF0070C0"/>
      </left>
      <right/>
      <top style="thin">
        <color auto="1"/>
      </top>
      <bottom style="thin">
        <color auto="1"/>
      </bottom>
      <diagonal/>
    </border>
    <border>
      <left style="thin">
        <color rgb="FF0070C0"/>
      </left>
      <right style="thin">
        <color rgb="FF0070C0"/>
      </right>
      <top style="thin">
        <color rgb="FF0070C0"/>
      </top>
      <bottom/>
      <diagonal/>
    </border>
    <border>
      <left style="medium">
        <color indexed="64"/>
      </left>
      <right style="thin">
        <color rgb="FF0070C0"/>
      </right>
      <top style="medium">
        <color indexed="64"/>
      </top>
      <bottom style="medium">
        <color indexed="64"/>
      </bottom>
      <diagonal/>
    </border>
    <border>
      <left style="thin">
        <color rgb="FF0070C0"/>
      </left>
      <right style="thin">
        <color rgb="FF0070C0"/>
      </right>
      <top style="medium">
        <color indexed="64"/>
      </top>
      <bottom style="medium">
        <color indexed="64"/>
      </bottom>
      <diagonal/>
    </border>
    <border>
      <left style="thin">
        <color rgb="FF0070C0"/>
      </left>
      <right style="medium">
        <color indexed="64"/>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0" fontId="1" fillId="0" borderId="0"/>
    <xf numFmtId="165" fontId="17" fillId="0" borderId="0" applyFont="0" applyFill="0" applyBorder="0" applyAlignment="0" applyProtection="0"/>
    <xf numFmtId="0" fontId="17" fillId="0" borderId="0"/>
    <xf numFmtId="39" fontId="18" fillId="0" borderId="0"/>
    <xf numFmtId="164" fontId="1" fillId="0" borderId="0" applyFont="0" applyFill="0" applyBorder="0" applyAlignment="0" applyProtection="0"/>
    <xf numFmtId="0" fontId="21" fillId="0" borderId="0" applyNumberFormat="0" applyFill="0" applyBorder="0" applyAlignment="0" applyProtection="0"/>
  </cellStyleXfs>
  <cellXfs count="645">
    <xf numFmtId="0" fontId="0" fillId="0" borderId="0" xfId="0"/>
    <xf numFmtId="0" fontId="0" fillId="0" borderId="2" xfId="0" applyBorder="1" applyAlignment="1">
      <alignment vertical="center"/>
    </xf>
    <xf numFmtId="0" fontId="0" fillId="2" borderId="2" xfId="0" applyFill="1" applyBorder="1" applyAlignment="1">
      <alignment horizontal="left" vertical="center"/>
    </xf>
    <xf numFmtId="0" fontId="7" fillId="0" borderId="2" xfId="0" applyFont="1" applyBorder="1" applyAlignment="1">
      <alignment vertical="center"/>
    </xf>
    <xf numFmtId="0" fontId="0" fillId="2" borderId="12" xfId="0" applyFill="1" applyBorder="1" applyAlignment="1">
      <alignment horizontal="left" vertical="center"/>
    </xf>
    <xf numFmtId="165" fontId="6" fillId="7" borderId="5" xfId="1" applyFont="1" applyFill="1" applyBorder="1" applyProtection="1"/>
    <xf numFmtId="165" fontId="6" fillId="7" borderId="8" xfId="1" applyFont="1" applyFill="1" applyBorder="1" applyProtection="1"/>
    <xf numFmtId="0" fontId="0" fillId="2" borderId="0" xfId="0" applyFill="1" applyAlignment="1">
      <alignment vertical="center"/>
    </xf>
    <xf numFmtId="0" fontId="3"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Alignment="1">
      <alignment horizontal="left" vertical="center"/>
    </xf>
    <xf numFmtId="0" fontId="7" fillId="0" borderId="0" xfId="0" applyFont="1" applyAlignment="1">
      <alignment vertical="center"/>
    </xf>
    <xf numFmtId="0" fontId="0" fillId="0" borderId="0" xfId="0" applyAlignment="1">
      <alignment vertical="center"/>
    </xf>
    <xf numFmtId="0" fontId="8" fillId="2" borderId="0" xfId="0" applyFont="1" applyFill="1" applyAlignment="1">
      <alignment horizontal="left" vertical="center"/>
    </xf>
    <xf numFmtId="0" fontId="3" fillId="0" borderId="0" xfId="0" applyFont="1"/>
    <xf numFmtId="0" fontId="3" fillId="5" borderId="10" xfId="0" applyFont="1" applyFill="1" applyBorder="1"/>
    <xf numFmtId="0" fontId="3" fillId="5" borderId="1" xfId="0" applyFont="1" applyFill="1" applyBorder="1"/>
    <xf numFmtId="165" fontId="3" fillId="7" borderId="6" xfId="1" applyFont="1" applyFill="1" applyBorder="1" applyAlignment="1" applyProtection="1"/>
    <xf numFmtId="0" fontId="3" fillId="2" borderId="18" xfId="0" applyFont="1" applyFill="1" applyBorder="1"/>
    <xf numFmtId="0" fontId="3" fillId="2" borderId="19" xfId="0" applyFont="1" applyFill="1" applyBorder="1"/>
    <xf numFmtId="0" fontId="0" fillId="2" borderId="19" xfId="0" applyFill="1" applyBorder="1"/>
    <xf numFmtId="0" fontId="3" fillId="15" borderId="18" xfId="0" applyFont="1" applyFill="1" applyBorder="1"/>
    <xf numFmtId="0" fontId="3" fillId="15" borderId="19" xfId="0" applyFont="1" applyFill="1" applyBorder="1"/>
    <xf numFmtId="0" fontId="0" fillId="15" borderId="19" xfId="0" applyFill="1" applyBorder="1"/>
    <xf numFmtId="0" fontId="15" fillId="15" borderId="19" xfId="0" applyFont="1" applyFill="1" applyBorder="1"/>
    <xf numFmtId="0" fontId="3" fillId="17" borderId="18" xfId="0" applyFont="1" applyFill="1" applyBorder="1"/>
    <xf numFmtId="0" fontId="0" fillId="17" borderId="19" xfId="0" applyFill="1" applyBorder="1"/>
    <xf numFmtId="0" fontId="3" fillId="17" borderId="19" xfId="0" applyFont="1" applyFill="1" applyBorder="1"/>
    <xf numFmtId="0" fontId="3" fillId="15" borderId="24" xfId="0" applyFont="1" applyFill="1" applyBorder="1"/>
    <xf numFmtId="0" fontId="3" fillId="2" borderId="23" xfId="0" applyFont="1" applyFill="1" applyBorder="1"/>
    <xf numFmtId="0" fontId="8" fillId="2" borderId="19" xfId="0" applyFont="1" applyFill="1" applyBorder="1"/>
    <xf numFmtId="0" fontId="5" fillId="2" borderId="19" xfId="0" applyFont="1" applyFill="1" applyBorder="1"/>
    <xf numFmtId="0" fontId="5" fillId="17" borderId="19" xfId="0" applyFont="1" applyFill="1" applyBorder="1"/>
    <xf numFmtId="0" fontId="0" fillId="17" borderId="0" xfId="0" applyFill="1" applyAlignment="1">
      <alignment horizontal="left" vertical="center"/>
    </xf>
    <xf numFmtId="0" fontId="0" fillId="17" borderId="0" xfId="0" applyFill="1"/>
    <xf numFmtId="0" fontId="0" fillId="17" borderId="2" xfId="0" applyFill="1" applyBorder="1" applyAlignment="1">
      <alignment horizontal="left" vertical="center"/>
    </xf>
    <xf numFmtId="0" fontId="0" fillId="0" borderId="0" xfId="0" applyAlignment="1">
      <alignment horizontal="left" vertical="center"/>
    </xf>
    <xf numFmtId="0" fontId="3" fillId="2" borderId="19" xfId="0" applyFont="1" applyFill="1" applyBorder="1" applyAlignment="1">
      <alignment horizontal="center"/>
    </xf>
    <xf numFmtId="0" fontId="0" fillId="2" borderId="19" xfId="0" applyFill="1" applyBorder="1" applyAlignment="1">
      <alignment horizontal="center"/>
    </xf>
    <xf numFmtId="0" fontId="3" fillId="17" borderId="19" xfId="0" applyFont="1" applyFill="1" applyBorder="1" applyAlignment="1">
      <alignment horizontal="center"/>
    </xf>
    <xf numFmtId="0" fontId="14" fillId="2" borderId="19" xfId="0" applyFont="1" applyFill="1" applyBorder="1"/>
    <xf numFmtId="0" fontId="0" fillId="2" borderId="0" xfId="0" applyFill="1" applyAlignment="1">
      <alignment horizontal="left"/>
    </xf>
    <xf numFmtId="0" fontId="6" fillId="2" borderId="19" xfId="0" applyFont="1" applyFill="1" applyBorder="1"/>
    <xf numFmtId="0" fontId="7" fillId="2" borderId="19" xfId="0" applyFont="1" applyFill="1" applyBorder="1"/>
    <xf numFmtId="0" fontId="0" fillId="0" borderId="19" xfId="0" applyBorder="1"/>
    <xf numFmtId="0" fontId="7" fillId="2" borderId="0" xfId="0" applyFont="1" applyFill="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2" fillId="4" borderId="0" xfId="0" applyFont="1" applyFill="1"/>
    <xf numFmtId="0" fontId="4" fillId="4" borderId="0" xfId="0" applyFont="1" applyFill="1"/>
    <xf numFmtId="0" fontId="0" fillId="2" borderId="18" xfId="0" applyFill="1" applyBorder="1"/>
    <xf numFmtId="0" fontId="0" fillId="17" borderId="18" xfId="0" applyFill="1" applyBorder="1"/>
    <xf numFmtId="0" fontId="0" fillId="0" borderId="7" xfId="0" applyBorder="1" applyAlignment="1">
      <alignment vertical="center"/>
    </xf>
    <xf numFmtId="0" fontId="8" fillId="17" borderId="19" xfId="0" applyFont="1" applyFill="1" applyBorder="1"/>
    <xf numFmtId="0" fontId="0" fillId="0" borderId="7" xfId="0" applyBorder="1" applyAlignment="1">
      <alignment horizontal="left" vertical="center"/>
    </xf>
    <xf numFmtId="0" fontId="0" fillId="0" borderId="0" xfId="0" applyAlignment="1">
      <alignment horizontal="left"/>
    </xf>
    <xf numFmtId="0" fontId="3" fillId="2" borderId="24" xfId="0" applyFont="1" applyFill="1" applyBorder="1"/>
    <xf numFmtId="0" fontId="0" fillId="2" borderId="22" xfId="0" applyFill="1" applyBorder="1"/>
    <xf numFmtId="0" fontId="3" fillId="2" borderId="21" xfId="0" applyFont="1" applyFill="1" applyBorder="1"/>
    <xf numFmtId="0" fontId="0" fillId="2" borderId="21" xfId="0" applyFill="1" applyBorder="1"/>
    <xf numFmtId="0" fontId="3" fillId="2" borderId="22" xfId="0" applyFont="1" applyFill="1" applyBorder="1"/>
    <xf numFmtId="0" fontId="3" fillId="0" borderId="8" xfId="0" applyFont="1" applyBorder="1"/>
    <xf numFmtId="0" fontId="0" fillId="0" borderId="9" xfId="0" applyBorder="1"/>
    <xf numFmtId="0" fontId="2" fillId="19" borderId="25" xfId="0" applyFont="1" applyFill="1" applyBorder="1"/>
    <xf numFmtId="0" fontId="4" fillId="19" borderId="26" xfId="0" applyFont="1" applyFill="1" applyBorder="1"/>
    <xf numFmtId="0" fontId="0" fillId="19" borderId="27" xfId="0" applyFill="1" applyBorder="1"/>
    <xf numFmtId="0" fontId="2" fillId="19" borderId="0" xfId="0" applyFont="1" applyFill="1"/>
    <xf numFmtId="0" fontId="4" fillId="19" borderId="0" xfId="0" applyFont="1" applyFill="1"/>
    <xf numFmtId="0" fontId="0" fillId="19" borderId="0" xfId="0" applyFill="1"/>
    <xf numFmtId="0" fontId="3" fillId="8" borderId="30" xfId="0" applyFont="1" applyFill="1" applyBorder="1"/>
    <xf numFmtId="0" fontId="3" fillId="8" borderId="31" xfId="0" applyFont="1" applyFill="1" applyBorder="1"/>
    <xf numFmtId="0" fontId="0" fillId="8" borderId="31" xfId="0" applyFill="1" applyBorder="1"/>
    <xf numFmtId="0" fontId="0" fillId="8" borderId="32" xfId="0" applyFill="1" applyBorder="1"/>
    <xf numFmtId="165" fontId="0" fillId="8" borderId="20" xfId="1" applyFont="1" applyFill="1" applyBorder="1" applyProtection="1"/>
    <xf numFmtId="165" fontId="0" fillId="8" borderId="20" xfId="0" applyNumberFormat="1" applyFill="1" applyBorder="1"/>
    <xf numFmtId="0" fontId="3" fillId="20" borderId="33" xfId="0" applyFont="1" applyFill="1" applyBorder="1"/>
    <xf numFmtId="0" fontId="3" fillId="20" borderId="0" xfId="0" applyFont="1" applyFill="1"/>
    <xf numFmtId="0" fontId="0" fillId="20" borderId="0" xfId="0" applyFill="1"/>
    <xf numFmtId="0" fontId="0" fillId="20" borderId="34" xfId="0" applyFill="1" applyBorder="1"/>
    <xf numFmtId="165" fontId="0" fillId="20" borderId="28" xfId="1" applyFont="1" applyFill="1" applyBorder="1" applyProtection="1"/>
    <xf numFmtId="165" fontId="0" fillId="20" borderId="28" xfId="0" applyNumberFormat="1" applyFill="1" applyBorder="1"/>
    <xf numFmtId="0" fontId="3" fillId="8" borderId="33" xfId="0" applyFont="1" applyFill="1" applyBorder="1"/>
    <xf numFmtId="0" fontId="3" fillId="8" borderId="0" xfId="0" applyFont="1" applyFill="1"/>
    <xf numFmtId="0" fontId="0" fillId="8" borderId="0" xfId="0" applyFill="1"/>
    <xf numFmtId="0" fontId="0" fillId="8" borderId="34" xfId="0" applyFill="1" applyBorder="1"/>
    <xf numFmtId="165" fontId="0" fillId="8" borderId="28" xfId="1" applyFont="1" applyFill="1" applyBorder="1" applyProtection="1"/>
    <xf numFmtId="165" fontId="0" fillId="8" borderId="28" xfId="0" applyNumberFormat="1" applyFill="1" applyBorder="1"/>
    <xf numFmtId="0" fontId="12" fillId="2" borderId="0" xfId="0" applyFont="1" applyFill="1"/>
    <xf numFmtId="0" fontId="8" fillId="8" borderId="0" xfId="0" applyFont="1" applyFill="1"/>
    <xf numFmtId="0" fontId="8" fillId="20" borderId="0" xfId="0" applyFont="1" applyFill="1"/>
    <xf numFmtId="0" fontId="13" fillId="8" borderId="33" xfId="0" applyFont="1" applyFill="1" applyBorder="1"/>
    <xf numFmtId="0" fontId="13" fillId="8" borderId="0" xfId="0" applyFont="1" applyFill="1"/>
    <xf numFmtId="0" fontId="12" fillId="8" borderId="0" xfId="0" applyFont="1" applyFill="1"/>
    <xf numFmtId="0" fontId="12" fillId="8" borderId="34" xfId="0" applyFont="1" applyFill="1" applyBorder="1"/>
    <xf numFmtId="0" fontId="13" fillId="20" borderId="33" xfId="0" applyFont="1" applyFill="1" applyBorder="1"/>
    <xf numFmtId="0" fontId="13" fillId="20" borderId="0" xfId="0" applyFont="1" applyFill="1"/>
    <xf numFmtId="0" fontId="12" fillId="20" borderId="0" xfId="0" applyFont="1" applyFill="1"/>
    <xf numFmtId="0" fontId="12" fillId="20" borderId="34" xfId="0" applyFont="1" applyFill="1" applyBorder="1"/>
    <xf numFmtId="0" fontId="3" fillId="20" borderId="35" xfId="0" applyFont="1" applyFill="1" applyBorder="1"/>
    <xf numFmtId="0" fontId="0" fillId="20" borderId="17" xfId="0" applyFill="1" applyBorder="1"/>
    <xf numFmtId="0" fontId="0" fillId="20" borderId="36" xfId="0" applyFill="1" applyBorder="1"/>
    <xf numFmtId="165" fontId="0" fillId="20" borderId="29" xfId="1" applyFont="1" applyFill="1" applyBorder="1" applyProtection="1"/>
    <xf numFmtId="165" fontId="0" fillId="20" borderId="29" xfId="0" applyNumberFormat="1" applyFill="1" applyBorder="1"/>
    <xf numFmtId="0" fontId="2" fillId="19" borderId="26" xfId="0" applyFont="1" applyFill="1" applyBorder="1"/>
    <xf numFmtId="0" fontId="6" fillId="20" borderId="0" xfId="0" applyFont="1" applyFill="1"/>
    <xf numFmtId="0" fontId="7" fillId="20" borderId="0" xfId="0" applyFont="1" applyFill="1"/>
    <xf numFmtId="0" fontId="7" fillId="20" borderId="34" xfId="0" applyFont="1" applyFill="1" applyBorder="1"/>
    <xf numFmtId="165" fontId="7" fillId="20" borderId="28" xfId="1" applyFont="1" applyFill="1" applyBorder="1" applyProtection="1"/>
    <xf numFmtId="0" fontId="7" fillId="8" borderId="0" xfId="0" applyFont="1" applyFill="1"/>
    <xf numFmtId="0" fontId="3" fillId="20" borderId="17" xfId="0" applyFont="1" applyFill="1" applyBorder="1"/>
    <xf numFmtId="0" fontId="13" fillId="25" borderId="33" xfId="0" applyFont="1" applyFill="1" applyBorder="1"/>
    <xf numFmtId="0" fontId="13" fillId="25" borderId="0" xfId="0" applyFont="1" applyFill="1"/>
    <xf numFmtId="0" fontId="12" fillId="25" borderId="0" xfId="0" applyFont="1" applyFill="1"/>
    <xf numFmtId="0" fontId="12" fillId="25" borderId="34" xfId="0" applyFont="1" applyFill="1" applyBorder="1"/>
    <xf numFmtId="165" fontId="12" fillId="25" borderId="28" xfId="1" applyFont="1" applyFill="1" applyBorder="1" applyProtection="1"/>
    <xf numFmtId="165" fontId="12" fillId="25" borderId="28" xfId="0" applyNumberFormat="1" applyFont="1" applyFill="1" applyBorder="1"/>
    <xf numFmtId="165" fontId="13" fillId="25" borderId="28" xfId="1" applyFont="1" applyFill="1" applyBorder="1" applyProtection="1"/>
    <xf numFmtId="0" fontId="19" fillId="2" borderId="0" xfId="0" applyFont="1" applyFill="1" applyAlignment="1">
      <alignment vertical="center"/>
    </xf>
    <xf numFmtId="0" fontId="19" fillId="24" borderId="0" xfId="0" applyFont="1" applyFill="1" applyAlignment="1">
      <alignment horizontal="left" vertical="center"/>
    </xf>
    <xf numFmtId="0" fontId="19" fillId="24" borderId="0" xfId="0" applyFont="1" applyFill="1" applyAlignment="1">
      <alignment vertical="center"/>
    </xf>
    <xf numFmtId="0" fontId="19" fillId="2" borderId="0" xfId="0" applyFont="1" applyFill="1" applyAlignment="1">
      <alignment horizontal="left" vertical="center"/>
    </xf>
    <xf numFmtId="0" fontId="20" fillId="2" borderId="0" xfId="0" applyFont="1" applyFill="1" applyAlignment="1">
      <alignment vertical="center"/>
    </xf>
    <xf numFmtId="166" fontId="19" fillId="2" borderId="0" xfId="0" applyNumberFormat="1" applyFont="1" applyFill="1" applyAlignment="1">
      <alignment vertical="center"/>
    </xf>
    <xf numFmtId="166" fontId="12" fillId="2" borderId="0" xfId="0" applyNumberFormat="1" applyFont="1" applyFill="1" applyAlignment="1">
      <alignment vertical="center"/>
    </xf>
    <xf numFmtId="0" fontId="21" fillId="2" borderId="0" xfId="7" applyFill="1"/>
    <xf numFmtId="165" fontId="7" fillId="7" borderId="66" xfId="1" applyFont="1" applyFill="1" applyBorder="1" applyProtection="1"/>
    <xf numFmtId="165" fontId="0" fillId="7" borderId="66" xfId="1" applyFont="1" applyFill="1" applyBorder="1" applyAlignment="1" applyProtection="1"/>
    <xf numFmtId="165" fontId="7" fillId="3" borderId="66" xfId="1" applyFont="1" applyFill="1" applyBorder="1" applyProtection="1"/>
    <xf numFmtId="165" fontId="7" fillId="3" borderId="67" xfId="1" applyFont="1" applyFill="1" applyBorder="1" applyProtection="1"/>
    <xf numFmtId="165" fontId="0" fillId="7" borderId="67" xfId="1" applyFont="1" applyFill="1" applyBorder="1" applyAlignment="1" applyProtection="1"/>
    <xf numFmtId="165" fontId="6" fillId="7" borderId="66" xfId="1" applyFont="1" applyFill="1" applyBorder="1" applyProtection="1"/>
    <xf numFmtId="165" fontId="3" fillId="7" borderId="66" xfId="1" applyFont="1" applyFill="1" applyBorder="1" applyAlignment="1" applyProtection="1"/>
    <xf numFmtId="165" fontId="1" fillId="7" borderId="66" xfId="1" applyFont="1" applyFill="1" applyBorder="1" applyAlignment="1" applyProtection="1"/>
    <xf numFmtId="165" fontId="7" fillId="18" borderId="66" xfId="1" applyFont="1" applyFill="1" applyBorder="1" applyProtection="1"/>
    <xf numFmtId="165" fontId="0" fillId="18" borderId="66" xfId="1" applyFont="1" applyFill="1" applyBorder="1" applyAlignment="1" applyProtection="1"/>
    <xf numFmtId="165" fontId="6" fillId="18" borderId="66" xfId="1" applyFont="1" applyFill="1" applyBorder="1" applyProtection="1"/>
    <xf numFmtId="165" fontId="3" fillId="18" borderId="66" xfId="1" applyFont="1" applyFill="1" applyBorder="1" applyAlignment="1" applyProtection="1"/>
    <xf numFmtId="165" fontId="7" fillId="7" borderId="68" xfId="1" applyFont="1" applyFill="1" applyBorder="1" applyProtection="1"/>
    <xf numFmtId="165" fontId="0" fillId="7" borderId="68" xfId="1" applyFont="1" applyFill="1" applyBorder="1" applyAlignment="1" applyProtection="1"/>
    <xf numFmtId="0" fontId="3" fillId="6" borderId="8" xfId="0" applyFont="1" applyFill="1" applyBorder="1"/>
    <xf numFmtId="0" fontId="0" fillId="6" borderId="9" xfId="0" applyFill="1" applyBorder="1"/>
    <xf numFmtId="0" fontId="3" fillId="17" borderId="24" xfId="0" applyFont="1" applyFill="1" applyBorder="1"/>
    <xf numFmtId="0" fontId="0" fillId="17" borderId="22" xfId="0" applyFill="1" applyBorder="1"/>
    <xf numFmtId="0" fontId="3" fillId="15" borderId="23" xfId="0" applyFont="1" applyFill="1" applyBorder="1"/>
    <xf numFmtId="0" fontId="0" fillId="15" borderId="21" xfId="0" applyFill="1" applyBorder="1"/>
    <xf numFmtId="0" fontId="15" fillId="15" borderId="21" xfId="0" applyFont="1" applyFill="1" applyBorder="1"/>
    <xf numFmtId="165" fontId="1" fillId="7" borderId="68" xfId="1" applyFont="1" applyFill="1" applyBorder="1" applyAlignment="1" applyProtection="1"/>
    <xf numFmtId="165" fontId="6" fillId="7" borderId="69" xfId="1" applyFont="1" applyFill="1" applyBorder="1" applyProtection="1"/>
    <xf numFmtId="165" fontId="3" fillId="7" borderId="70" xfId="1" applyFont="1" applyFill="1" applyBorder="1" applyAlignment="1" applyProtection="1"/>
    <xf numFmtId="0" fontId="8" fillId="2" borderId="22" xfId="0" applyFont="1" applyFill="1" applyBorder="1"/>
    <xf numFmtId="0" fontId="3" fillId="2" borderId="23" xfId="0" applyFont="1" applyFill="1" applyBorder="1" applyAlignment="1">
      <alignment horizontal="center" vertical="center"/>
    </xf>
    <xf numFmtId="0" fontId="5" fillId="2" borderId="22" xfId="0" applyFont="1" applyFill="1" applyBorder="1"/>
    <xf numFmtId="0" fontId="0" fillId="2" borderId="14" xfId="0" applyFill="1" applyBorder="1" applyAlignment="1">
      <alignment horizontal="left" vertical="center"/>
    </xf>
    <xf numFmtId="0" fontId="0" fillId="0" borderId="8" xfId="0" applyBorder="1"/>
    <xf numFmtId="0" fontId="3" fillId="6" borderId="71" xfId="0" applyFont="1" applyFill="1" applyBorder="1"/>
    <xf numFmtId="0" fontId="4" fillId="4" borderId="8" xfId="0" applyFont="1" applyFill="1" applyBorder="1"/>
    <xf numFmtId="0" fontId="4" fillId="4" borderId="9" xfId="0" applyFont="1" applyFill="1" applyBorder="1"/>
    <xf numFmtId="165" fontId="6" fillId="7" borderId="68" xfId="1" applyFont="1" applyFill="1" applyBorder="1" applyProtection="1"/>
    <xf numFmtId="165" fontId="3" fillId="7" borderId="68" xfId="1" applyFont="1" applyFill="1" applyBorder="1" applyAlignment="1" applyProtection="1"/>
    <xf numFmtId="0" fontId="3" fillId="5" borderId="69" xfId="0" applyFont="1" applyFill="1" applyBorder="1"/>
    <xf numFmtId="0" fontId="3" fillId="5" borderId="70" xfId="0" applyFont="1" applyFill="1" applyBorder="1"/>
    <xf numFmtId="0" fontId="3" fillId="6" borderId="9" xfId="0" applyFont="1" applyFill="1" applyBorder="1"/>
    <xf numFmtId="0" fontId="0" fillId="2" borderId="24" xfId="0" applyFill="1" applyBorder="1"/>
    <xf numFmtId="0" fontId="0" fillId="17" borderId="24" xfId="0" applyFill="1" applyBorder="1"/>
    <xf numFmtId="0" fontId="8" fillId="17" borderId="22" xfId="0" applyFont="1" applyFill="1" applyBorder="1"/>
    <xf numFmtId="0" fontId="0" fillId="0" borderId="22" xfId="0" applyBorder="1"/>
    <xf numFmtId="0" fontId="3" fillId="15" borderId="21" xfId="0" applyFont="1" applyFill="1" applyBorder="1"/>
    <xf numFmtId="165" fontId="6" fillId="18" borderId="67" xfId="1" applyFont="1" applyFill="1" applyBorder="1" applyProtection="1"/>
    <xf numFmtId="165" fontId="3" fillId="18" borderId="67" xfId="1" applyFont="1" applyFill="1" applyBorder="1" applyAlignment="1" applyProtection="1"/>
    <xf numFmtId="0" fontId="2" fillId="4" borderId="8" xfId="0" applyFont="1" applyFill="1" applyBorder="1"/>
    <xf numFmtId="165" fontId="7" fillId="3" borderId="68" xfId="1" applyFont="1" applyFill="1" applyBorder="1" applyProtection="1"/>
    <xf numFmtId="165" fontId="6" fillId="18" borderId="69" xfId="1" applyFont="1" applyFill="1" applyBorder="1" applyProtection="1"/>
    <xf numFmtId="165" fontId="3" fillId="18" borderId="70" xfId="1" applyFont="1" applyFill="1" applyBorder="1" applyAlignment="1" applyProtection="1"/>
    <xf numFmtId="165" fontId="13" fillId="2" borderId="69" xfId="1" applyFont="1" applyFill="1" applyBorder="1" applyProtection="1"/>
    <xf numFmtId="165" fontId="13" fillId="2" borderId="70" xfId="1" applyFont="1" applyFill="1" applyBorder="1" applyAlignment="1" applyProtection="1"/>
    <xf numFmtId="0" fontId="19" fillId="2" borderId="0" xfId="0" applyFont="1" applyFill="1" applyAlignment="1">
      <alignment horizontal="center" vertical="center" wrapText="1"/>
    </xf>
    <xf numFmtId="0" fontId="3" fillId="2" borderId="0" xfId="0" applyFont="1" applyFill="1" applyAlignment="1">
      <alignment vertical="center"/>
    </xf>
    <xf numFmtId="0" fontId="22"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3" fillId="7" borderId="0" xfId="0" applyFont="1" applyFill="1" applyAlignment="1">
      <alignment vertical="center"/>
    </xf>
    <xf numFmtId="0" fontId="23" fillId="3" borderId="0" xfId="0" applyFont="1" applyFill="1" applyAlignment="1">
      <alignment vertical="center"/>
    </xf>
    <xf numFmtId="0" fontId="25" fillId="26" borderId="0" xfId="0" applyFont="1" applyFill="1"/>
    <xf numFmtId="0" fontId="0" fillId="2" borderId="0" xfId="0" applyFill="1" applyAlignment="1">
      <alignment horizontal="center" vertical="center"/>
    </xf>
    <xf numFmtId="165" fontId="0" fillId="2" borderId="0" xfId="1" applyFont="1" applyFill="1" applyProtection="1"/>
    <xf numFmtId="164" fontId="0" fillId="2" borderId="0" xfId="6" applyFont="1" applyFill="1" applyProtection="1"/>
    <xf numFmtId="0" fontId="7" fillId="2" borderId="0" xfId="0" applyFont="1" applyFill="1" applyAlignment="1" applyProtection="1">
      <alignment horizontal="left"/>
      <protection hidden="1"/>
    </xf>
    <xf numFmtId="0" fontId="0" fillId="2" borderId="0" xfId="0" applyFill="1" applyProtection="1">
      <protection hidden="1"/>
    </xf>
    <xf numFmtId="0" fontId="7" fillId="2" borderId="0" xfId="0" applyFont="1" applyFill="1" applyProtection="1">
      <protection hidden="1"/>
    </xf>
    <xf numFmtId="0" fontId="6" fillId="26" borderId="0" xfId="0" applyFont="1" applyFill="1" applyProtection="1">
      <protection hidden="1"/>
    </xf>
    <xf numFmtId="0" fontId="6" fillId="26" borderId="0" xfId="0" quotePrefix="1" applyFont="1" applyFill="1" applyAlignment="1" applyProtection="1">
      <alignment wrapText="1"/>
      <protection hidden="1"/>
    </xf>
    <xf numFmtId="165" fontId="0" fillId="2" borderId="0" xfId="1" applyFont="1" applyFill="1" applyAlignment="1" applyProtection="1">
      <alignment horizontal="right"/>
    </xf>
    <xf numFmtId="164" fontId="3" fillId="2" borderId="0" xfId="6" applyFont="1" applyFill="1" applyAlignment="1" applyProtection="1">
      <alignment horizontal="right"/>
    </xf>
    <xf numFmtId="165" fontId="3" fillId="2" borderId="0" xfId="1" applyFont="1" applyFill="1" applyAlignment="1" applyProtection="1">
      <alignment horizontal="right"/>
    </xf>
    <xf numFmtId="168" fontId="6" fillId="2" borderId="0" xfId="6" applyNumberFormat="1" applyFont="1" applyFill="1" applyAlignment="1" applyProtection="1">
      <alignment horizontal="right" vertical="top"/>
    </xf>
    <xf numFmtId="0" fontId="8" fillId="2" borderId="0" xfId="0" applyFont="1" applyFill="1" applyAlignment="1">
      <alignment vertical="center"/>
    </xf>
    <xf numFmtId="168" fontId="6" fillId="2" borderId="0" xfId="6" applyNumberFormat="1" applyFont="1" applyFill="1" applyBorder="1" applyAlignment="1" applyProtection="1">
      <alignment horizontal="right" vertical="top"/>
    </xf>
    <xf numFmtId="166" fontId="0" fillId="2" borderId="0" xfId="1" applyNumberFormat="1" applyFont="1" applyFill="1" applyAlignment="1" applyProtection="1">
      <alignment horizontal="center" vertical="center" wrapText="1"/>
    </xf>
    <xf numFmtId="165" fontId="0" fillId="7" borderId="4" xfId="1" applyFont="1" applyFill="1" applyBorder="1" applyProtection="1">
      <protection hidden="1"/>
    </xf>
    <xf numFmtId="165" fontId="0" fillId="7" borderId="2" xfId="1" applyFont="1" applyFill="1" applyBorder="1" applyProtection="1">
      <protection hidden="1"/>
    </xf>
    <xf numFmtId="165" fontId="12" fillId="11" borderId="0" xfId="0" applyNumberFormat="1" applyFont="1" applyFill="1" applyProtection="1">
      <protection hidden="1"/>
    </xf>
    <xf numFmtId="165" fontId="0" fillId="3" borderId="2" xfId="1" applyFont="1" applyFill="1" applyBorder="1" applyProtection="1">
      <protection hidden="1"/>
    </xf>
    <xf numFmtId="165" fontId="0" fillId="11" borderId="0" xfId="0" applyNumberFormat="1" applyFill="1" applyProtection="1">
      <protection hidden="1"/>
    </xf>
    <xf numFmtId="0" fontId="7" fillId="2" borderId="0" xfId="0" applyFont="1" applyFill="1"/>
    <xf numFmtId="0" fontId="8" fillId="2" borderId="0" xfId="0" applyFont="1" applyFill="1"/>
    <xf numFmtId="0" fontId="6" fillId="26" borderId="0" xfId="0" applyFont="1" applyFill="1" applyAlignment="1" applyProtection="1">
      <alignment vertical="center" wrapText="1"/>
      <protection hidden="1"/>
    </xf>
    <xf numFmtId="0" fontId="6" fillId="26" borderId="0" xfId="0" quotePrefix="1" applyFont="1" applyFill="1" applyProtection="1">
      <protection hidden="1"/>
    </xf>
    <xf numFmtId="165" fontId="0" fillId="3" borderId="2" xfId="1" applyFont="1" applyFill="1" applyBorder="1" applyAlignment="1" applyProtection="1">
      <alignment horizontal="center"/>
      <protection hidden="1"/>
    </xf>
    <xf numFmtId="165" fontId="0" fillId="11" borderId="2" xfId="1" applyFont="1" applyFill="1" applyBorder="1" applyProtection="1">
      <protection hidden="1"/>
    </xf>
    <xf numFmtId="0" fontId="6" fillId="26" borderId="0" xfId="0" applyFont="1" applyFill="1" applyAlignment="1" applyProtection="1">
      <alignment vertical="top" wrapText="1"/>
      <protection hidden="1"/>
    </xf>
    <xf numFmtId="0" fontId="2" fillId="10" borderId="0" xfId="0" applyFont="1" applyFill="1" applyAlignment="1">
      <alignment horizontal="left"/>
    </xf>
    <xf numFmtId="0" fontId="0" fillId="10" borderId="0" xfId="0" applyFill="1"/>
    <xf numFmtId="0" fontId="2" fillId="10" borderId="0" xfId="0" applyFont="1" applyFill="1"/>
    <xf numFmtId="0" fontId="4" fillId="10" borderId="0" xfId="0" applyFont="1" applyFill="1"/>
    <xf numFmtId="0" fontId="4" fillId="18" borderId="0" xfId="0" applyFont="1" applyFill="1"/>
    <xf numFmtId="0" fontId="0" fillId="13" borderId="50" xfId="0" applyFill="1" applyBorder="1" applyAlignment="1">
      <alignment horizontal="center" vertical="center"/>
    </xf>
    <xf numFmtId="0" fontId="0" fillId="13" borderId="51" xfId="0" applyFill="1" applyBorder="1" applyAlignment="1">
      <alignment vertical="center"/>
    </xf>
    <xf numFmtId="0" fontId="3" fillId="13" borderId="51" xfId="0" applyFont="1" applyFill="1" applyBorder="1"/>
    <xf numFmtId="0" fontId="0" fillId="13" borderId="51" xfId="0" applyFill="1" applyBorder="1"/>
    <xf numFmtId="0" fontId="3" fillId="13" borderId="51" xfId="0" applyFont="1" applyFill="1" applyBorder="1" applyAlignment="1">
      <alignment horizontal="left" vertical="center"/>
    </xf>
    <xf numFmtId="0" fontId="0" fillId="13" borderId="51" xfId="0" applyFill="1" applyBorder="1" applyAlignment="1">
      <alignment horizontal="center" vertical="center"/>
    </xf>
    <xf numFmtId="0" fontId="25" fillId="27" borderId="0" xfId="0" applyFont="1" applyFill="1"/>
    <xf numFmtId="0" fontId="3" fillId="0" borderId="40" xfId="0" applyFont="1" applyBorder="1" applyAlignment="1">
      <alignment horizontal="center" vertical="center"/>
    </xf>
    <xf numFmtId="0" fontId="0" fillId="0" borderId="11" xfId="0" applyBorder="1" applyAlignment="1">
      <alignment vertical="center"/>
    </xf>
    <xf numFmtId="0" fontId="0" fillId="0" borderId="3" xfId="0" applyBorder="1" applyAlignment="1">
      <alignment vertical="center"/>
    </xf>
    <xf numFmtId="0" fontId="0" fillId="2" borderId="3" xfId="0" applyFill="1" applyBorder="1" applyAlignment="1">
      <alignment horizontal="left" vertical="center"/>
    </xf>
    <xf numFmtId="0" fontId="7" fillId="0" borderId="3" xfId="0" applyFont="1" applyBorder="1" applyAlignment="1">
      <alignment vertical="center"/>
    </xf>
    <xf numFmtId="0" fontId="3" fillId="13" borderId="37" xfId="0" applyFont="1" applyFill="1" applyBorder="1"/>
    <xf numFmtId="0" fontId="0" fillId="13" borderId="38" xfId="0" applyFill="1" applyBorder="1"/>
    <xf numFmtId="0" fontId="0" fillId="13" borderId="39" xfId="0" applyFill="1" applyBorder="1"/>
    <xf numFmtId="0" fontId="3" fillId="2" borderId="37" xfId="0" applyFont="1" applyFill="1" applyBorder="1" applyAlignment="1">
      <alignment horizontal="right"/>
    </xf>
    <xf numFmtId="0" fontId="3" fillId="2" borderId="38" xfId="0" applyFont="1" applyFill="1" applyBorder="1"/>
    <xf numFmtId="0" fontId="0" fillId="2" borderId="38" xfId="0" applyFill="1" applyBorder="1"/>
    <xf numFmtId="0" fontId="0" fillId="2" borderId="39" xfId="0" applyFill="1" applyBorder="1"/>
    <xf numFmtId="0" fontId="3" fillId="2" borderId="37" xfId="0" applyFont="1" applyFill="1" applyBorder="1"/>
    <xf numFmtId="0" fontId="3" fillId="2" borderId="38" xfId="0" applyFont="1" applyFill="1" applyBorder="1" applyAlignment="1">
      <alignment horizontal="right"/>
    </xf>
    <xf numFmtId="0" fontId="3" fillId="2" borderId="39" xfId="0" applyFont="1" applyFill="1" applyBorder="1"/>
    <xf numFmtId="0" fontId="13" fillId="2" borderId="37" xfId="0" applyFont="1" applyFill="1" applyBorder="1"/>
    <xf numFmtId="0" fontId="13" fillId="2" borderId="38" xfId="0" applyFont="1" applyFill="1" applyBorder="1"/>
    <xf numFmtId="0" fontId="12" fillId="2" borderId="38" xfId="0" applyFont="1" applyFill="1" applyBorder="1"/>
    <xf numFmtId="0" fontId="12" fillId="2" borderId="39" xfId="0" applyFont="1" applyFill="1" applyBorder="1"/>
    <xf numFmtId="0" fontId="6" fillId="2" borderId="37" xfId="0" applyFont="1" applyFill="1" applyBorder="1"/>
    <xf numFmtId="0" fontId="7" fillId="2" borderId="38" xfId="0" applyFont="1" applyFill="1" applyBorder="1"/>
    <xf numFmtId="0" fontId="7" fillId="2" borderId="39" xfId="0" applyFont="1" applyFill="1" applyBorder="1"/>
    <xf numFmtId="0" fontId="0" fillId="2" borderId="72" xfId="0" applyFill="1" applyBorder="1"/>
    <xf numFmtId="0" fontId="15" fillId="2" borderId="37" xfId="0" applyFont="1" applyFill="1" applyBorder="1" applyAlignment="1">
      <alignment horizontal="right"/>
    </xf>
    <xf numFmtId="0" fontId="8" fillId="2" borderId="38" xfId="0" applyFont="1" applyFill="1" applyBorder="1"/>
    <xf numFmtId="0" fontId="15" fillId="2" borderId="39" xfId="0" applyFont="1" applyFill="1" applyBorder="1"/>
    <xf numFmtId="0" fontId="15" fillId="2" borderId="37" xfId="0" applyFont="1" applyFill="1" applyBorder="1"/>
    <xf numFmtId="0" fontId="15" fillId="2" borderId="38" xfId="0" applyFont="1" applyFill="1" applyBorder="1"/>
    <xf numFmtId="0" fontId="8" fillId="2" borderId="39" xfId="0" applyFont="1" applyFill="1" applyBorder="1"/>
    <xf numFmtId="0" fontId="6" fillId="13" borderId="37" xfId="0" applyFont="1" applyFill="1" applyBorder="1"/>
    <xf numFmtId="0" fontId="7" fillId="13" borderId="38" xfId="0" applyFont="1" applyFill="1" applyBorder="1"/>
    <xf numFmtId="0" fontId="7" fillId="13" borderId="39" xfId="0" applyFont="1" applyFill="1" applyBorder="1"/>
    <xf numFmtId="0" fontId="6" fillId="2" borderId="38" xfId="0" applyFont="1" applyFill="1" applyBorder="1"/>
    <xf numFmtId="0" fontId="26" fillId="2" borderId="38" xfId="0" applyFont="1" applyFill="1" applyBorder="1"/>
    <xf numFmtId="0" fontId="8" fillId="2" borderId="39" xfId="0" applyFont="1" applyFill="1" applyBorder="1" applyAlignment="1">
      <alignment horizontal="left" wrapText="1" indent="2"/>
    </xf>
    <xf numFmtId="0" fontId="13" fillId="2" borderId="72" xfId="0" applyFont="1" applyFill="1" applyBorder="1"/>
    <xf numFmtId="0" fontId="12" fillId="2" borderId="72" xfId="0" applyFont="1" applyFill="1" applyBorder="1"/>
    <xf numFmtId="0" fontId="0" fillId="2" borderId="37" xfId="0" applyFill="1" applyBorder="1" applyAlignment="1">
      <alignment horizontal="right"/>
    </xf>
    <xf numFmtId="0" fontId="0" fillId="2" borderId="37" xfId="0" applyFill="1" applyBorder="1"/>
    <xf numFmtId="0" fontId="0" fillId="27" borderId="37" xfId="0" applyFill="1" applyBorder="1"/>
    <xf numFmtId="0" fontId="0" fillId="27" borderId="38" xfId="0" applyFill="1" applyBorder="1"/>
    <xf numFmtId="0" fontId="0" fillId="27" borderId="39" xfId="0" applyFill="1" applyBorder="1"/>
    <xf numFmtId="0" fontId="0" fillId="2" borderId="37" xfId="0" applyFill="1" applyBorder="1" applyAlignment="1">
      <alignment horizontal="right" vertical="top"/>
    </xf>
    <xf numFmtId="0" fontId="0" fillId="2" borderId="38" xfId="0" applyFill="1" applyBorder="1" applyAlignment="1">
      <alignment vertical="top"/>
    </xf>
    <xf numFmtId="0" fontId="6" fillId="27" borderId="37" xfId="0" applyFont="1" applyFill="1" applyBorder="1"/>
    <xf numFmtId="0" fontId="7" fillId="27" borderId="38" xfId="0" applyFont="1" applyFill="1" applyBorder="1"/>
    <xf numFmtId="0" fontId="6" fillId="27" borderId="38" xfId="0" applyFont="1" applyFill="1" applyBorder="1"/>
    <xf numFmtId="0" fontId="7" fillId="27" borderId="39" xfId="0" applyFont="1" applyFill="1" applyBorder="1"/>
    <xf numFmtId="0" fontId="6" fillId="3" borderId="37" xfId="0" applyFont="1" applyFill="1" applyBorder="1" applyProtection="1">
      <protection locked="0"/>
    </xf>
    <xf numFmtId="0" fontId="7" fillId="3" borderId="38" xfId="0" applyFont="1" applyFill="1" applyBorder="1" applyProtection="1">
      <protection locked="0"/>
    </xf>
    <xf numFmtId="0" fontId="6" fillId="3" borderId="38" xfId="0" applyFont="1" applyFill="1" applyBorder="1" applyProtection="1">
      <protection locked="0"/>
    </xf>
    <xf numFmtId="0" fontId="7" fillId="3" borderId="39" xfId="0" applyFont="1" applyFill="1" applyBorder="1" applyProtection="1">
      <protection locked="0"/>
    </xf>
    <xf numFmtId="0" fontId="13" fillId="2" borderId="39" xfId="0" applyFont="1" applyFill="1" applyBorder="1"/>
    <xf numFmtId="0" fontId="0" fillId="0" borderId="13" xfId="0" applyBorder="1" applyAlignment="1">
      <alignment vertical="center"/>
    </xf>
    <xf numFmtId="0" fontId="13" fillId="2" borderId="64" xfId="0" applyFont="1" applyFill="1" applyBorder="1"/>
    <xf numFmtId="0" fontId="13" fillId="2" borderId="65" xfId="0" applyFont="1" applyFill="1" applyBorder="1"/>
    <xf numFmtId="0" fontId="0" fillId="2" borderId="65" xfId="0" applyFill="1" applyBorder="1"/>
    <xf numFmtId="0" fontId="0" fillId="2" borderId="44" xfId="0" applyFill="1" applyBorder="1"/>
    <xf numFmtId="0" fontId="3" fillId="2" borderId="0" xfId="0" applyFont="1" applyFill="1" applyAlignment="1">
      <alignment horizontal="left"/>
    </xf>
    <xf numFmtId="0" fontId="3" fillId="2" borderId="0" xfId="0" applyFont="1" applyFill="1" applyAlignment="1" applyProtection="1">
      <alignment horizontal="right" vertical="center"/>
      <protection hidden="1"/>
    </xf>
    <xf numFmtId="167" fontId="3" fillId="7" borderId="47" xfId="0" applyNumberFormat="1" applyFont="1" applyFill="1" applyBorder="1" applyAlignment="1" applyProtection="1">
      <alignment horizontal="center"/>
      <protection hidden="1"/>
    </xf>
    <xf numFmtId="2" fontId="6" fillId="26" borderId="38" xfId="1" applyNumberFormat="1" applyFont="1" applyFill="1" applyBorder="1" applyAlignment="1" applyProtection="1">
      <alignment vertical="top" wrapText="1"/>
      <protection hidden="1"/>
    </xf>
    <xf numFmtId="0" fontId="15" fillId="2" borderId="0" xfId="0" applyFont="1" applyFill="1" applyAlignment="1">
      <alignment horizontal="left" vertical="center"/>
    </xf>
    <xf numFmtId="0" fontId="6" fillId="8" borderId="37" xfId="0" applyFont="1" applyFill="1" applyBorder="1" applyAlignment="1" applyProtection="1">
      <alignment horizontal="left"/>
      <protection hidden="1"/>
    </xf>
    <xf numFmtId="0" fontId="3" fillId="8" borderId="40" xfId="0" applyFont="1" applyFill="1" applyBorder="1" applyAlignment="1">
      <alignment vertical="center"/>
    </xf>
    <xf numFmtId="0" fontId="3" fillId="8" borderId="37" xfId="0" applyFont="1" applyFill="1" applyBorder="1" applyAlignment="1">
      <alignment vertical="center"/>
    </xf>
    <xf numFmtId="0" fontId="3" fillId="8" borderId="38" xfId="0" applyFont="1" applyFill="1" applyBorder="1" applyAlignment="1">
      <alignment vertical="center"/>
    </xf>
    <xf numFmtId="0" fontId="3" fillId="8" borderId="39" xfId="0" applyFont="1" applyFill="1" applyBorder="1" applyAlignment="1">
      <alignment vertical="center"/>
    </xf>
    <xf numFmtId="0" fontId="0" fillId="2" borderId="40" xfId="1" applyNumberFormat="1" applyFont="1" applyFill="1" applyBorder="1" applyAlignment="1" applyProtection="1">
      <alignment horizontal="center" vertical="center"/>
    </xf>
    <xf numFmtId="166" fontId="0" fillId="2" borderId="38" xfId="1" applyNumberFormat="1" applyFont="1" applyFill="1" applyBorder="1" applyAlignment="1" applyProtection="1">
      <alignment horizontal="left" vertical="center"/>
    </xf>
    <xf numFmtId="166" fontId="0" fillId="2" borderId="39" xfId="1" applyNumberFormat="1" applyFont="1" applyFill="1" applyBorder="1" applyAlignment="1" applyProtection="1">
      <alignment horizontal="left" vertical="center"/>
    </xf>
    <xf numFmtId="166" fontId="8" fillId="2" borderId="38" xfId="1" applyNumberFormat="1" applyFont="1" applyFill="1" applyBorder="1" applyAlignment="1" applyProtection="1">
      <alignment horizontal="left" vertical="center"/>
    </xf>
    <xf numFmtId="166" fontId="8" fillId="2" borderId="39" xfId="1" applyNumberFormat="1" applyFont="1" applyFill="1" applyBorder="1" applyAlignment="1" applyProtection="1">
      <alignment horizontal="left" vertical="center"/>
    </xf>
    <xf numFmtId="166" fontId="3" fillId="8" borderId="38" xfId="1" applyNumberFormat="1" applyFont="1" applyFill="1" applyBorder="1" applyAlignment="1" applyProtection="1">
      <alignment vertical="top"/>
    </xf>
    <xf numFmtId="166" fontId="3" fillId="8" borderId="39" xfId="1" applyNumberFormat="1" applyFont="1" applyFill="1" applyBorder="1" applyAlignment="1" applyProtection="1">
      <alignment vertical="top"/>
    </xf>
    <xf numFmtId="166" fontId="3" fillId="2" borderId="37" xfId="1" applyNumberFormat="1" applyFont="1" applyFill="1" applyBorder="1" applyAlignment="1" applyProtection="1">
      <alignment horizontal="left" vertical="center"/>
    </xf>
    <xf numFmtId="166" fontId="3" fillId="2" borderId="38" xfId="1" applyNumberFormat="1" applyFont="1" applyFill="1" applyBorder="1" applyAlignment="1" applyProtection="1">
      <alignment horizontal="left" vertical="center"/>
    </xf>
    <xf numFmtId="166" fontId="3" fillId="8" borderId="40" xfId="1" applyNumberFormat="1" applyFont="1" applyFill="1" applyBorder="1" applyAlignment="1" applyProtection="1">
      <alignment vertical="center"/>
    </xf>
    <xf numFmtId="166" fontId="3" fillId="8" borderId="37" xfId="1" applyNumberFormat="1" applyFont="1" applyFill="1" applyBorder="1" applyAlignment="1" applyProtection="1">
      <alignment vertical="top"/>
    </xf>
    <xf numFmtId="166" fontId="3" fillId="8" borderId="38" xfId="1" applyNumberFormat="1" applyFont="1" applyFill="1" applyBorder="1" applyAlignment="1" applyProtection="1">
      <alignment vertical="center"/>
    </xf>
    <xf numFmtId="166" fontId="3" fillId="8" borderId="39" xfId="1" applyNumberFormat="1" applyFont="1" applyFill="1" applyBorder="1" applyAlignment="1" applyProtection="1">
      <alignment vertical="center"/>
    </xf>
    <xf numFmtId="39" fontId="7" fillId="2" borderId="38" xfId="5" applyFont="1" applyFill="1" applyBorder="1" applyAlignment="1">
      <alignment horizontal="left"/>
    </xf>
    <xf numFmtId="0" fontId="3" fillId="2" borderId="38" xfId="1" applyNumberFormat="1" applyFont="1" applyFill="1" applyBorder="1" applyAlignment="1" applyProtection="1">
      <alignment horizontal="left" vertical="center"/>
    </xf>
    <xf numFmtId="166" fontId="3" fillId="8" borderId="37" xfId="1" applyNumberFormat="1" applyFont="1" applyFill="1" applyBorder="1" applyAlignment="1" applyProtection="1">
      <alignment vertical="center"/>
    </xf>
    <xf numFmtId="166" fontId="0" fillId="3" borderId="38" xfId="1" applyNumberFormat="1" applyFont="1" applyFill="1" applyBorder="1" applyAlignment="1" applyProtection="1">
      <alignment horizontal="left" vertical="center"/>
      <protection locked="0"/>
    </xf>
    <xf numFmtId="0" fontId="3" fillId="3" borderId="38" xfId="1" applyNumberFormat="1" applyFont="1" applyFill="1" applyBorder="1" applyAlignment="1" applyProtection="1">
      <alignment horizontal="left" vertical="center"/>
      <protection locked="0"/>
    </xf>
    <xf numFmtId="0" fontId="0" fillId="2" borderId="40" xfId="1" applyNumberFormat="1" applyFont="1" applyFill="1" applyBorder="1" applyAlignment="1" applyProtection="1">
      <alignment horizontal="left" vertical="center"/>
    </xf>
    <xf numFmtId="166" fontId="19" fillId="2" borderId="38" xfId="1" applyNumberFormat="1" applyFont="1" applyFill="1" applyBorder="1" applyAlignment="1" applyProtection="1">
      <alignment horizontal="left" vertical="center"/>
    </xf>
    <xf numFmtId="166" fontId="19" fillId="2" borderId="39" xfId="1" applyNumberFormat="1" applyFont="1" applyFill="1" applyBorder="1" applyAlignment="1" applyProtection="1">
      <alignment horizontal="left" vertical="center"/>
    </xf>
    <xf numFmtId="166" fontId="19" fillId="3" borderId="38" xfId="1" applyNumberFormat="1" applyFont="1" applyFill="1" applyBorder="1" applyAlignment="1" applyProtection="1">
      <alignment horizontal="left" vertical="center"/>
      <protection locked="0"/>
    </xf>
    <xf numFmtId="0" fontId="7" fillId="2" borderId="38" xfId="0" applyFont="1" applyFill="1" applyBorder="1" applyAlignment="1">
      <alignment horizontal="left"/>
    </xf>
    <xf numFmtId="166" fontId="3" fillId="8" borderId="38" xfId="1" applyNumberFormat="1" applyFont="1" applyFill="1" applyBorder="1" applyAlignment="1" applyProtection="1">
      <alignment horizontal="left" vertical="center"/>
    </xf>
    <xf numFmtId="166" fontId="3" fillId="8" borderId="39" xfId="1" applyNumberFormat="1" applyFont="1" applyFill="1" applyBorder="1" applyAlignment="1" applyProtection="1">
      <alignment horizontal="left" vertical="center"/>
    </xf>
    <xf numFmtId="0" fontId="0" fillId="2" borderId="41" xfId="1" applyNumberFormat="1" applyFont="1" applyFill="1" applyBorder="1" applyAlignment="1" applyProtection="1">
      <alignment horizontal="center" vertical="center"/>
    </xf>
    <xf numFmtId="166" fontId="0" fillId="3" borderId="65" xfId="1" applyNumberFormat="1" applyFont="1" applyFill="1" applyBorder="1" applyAlignment="1" applyProtection="1">
      <alignment horizontal="left" vertical="center"/>
      <protection locked="0"/>
    </xf>
    <xf numFmtId="0" fontId="6" fillId="27" borderId="37" xfId="0" applyFont="1" applyFill="1" applyBorder="1" applyAlignment="1" applyProtection="1">
      <alignment horizontal="left"/>
      <protection hidden="1"/>
    </xf>
    <xf numFmtId="166" fontId="3" fillId="27" borderId="47" xfId="1" applyNumberFormat="1" applyFont="1" applyFill="1" applyBorder="1" applyAlignment="1" applyProtection="1">
      <alignment horizontal="left" vertical="center"/>
    </xf>
    <xf numFmtId="166" fontId="3" fillId="27" borderId="45" xfId="1" applyNumberFormat="1" applyFont="1" applyFill="1" applyBorder="1" applyAlignment="1" applyProtection="1">
      <alignment horizontal="left" vertical="center"/>
    </xf>
    <xf numFmtId="0" fontId="7" fillId="2" borderId="0" xfId="0" applyFont="1" applyFill="1" applyAlignment="1" applyProtection="1">
      <alignment horizontal="center"/>
      <protection hidden="1"/>
    </xf>
    <xf numFmtId="0" fontId="27" fillId="23" borderId="38" xfId="0" applyFont="1" applyFill="1" applyBorder="1" applyAlignment="1">
      <alignment vertical="center"/>
    </xf>
    <xf numFmtId="0" fontId="27" fillId="23" borderId="39" xfId="0" applyFont="1" applyFill="1" applyBorder="1" applyAlignment="1">
      <alignment vertical="center"/>
    </xf>
    <xf numFmtId="0" fontId="27" fillId="23" borderId="40" xfId="0" applyFont="1" applyFill="1" applyBorder="1" applyAlignment="1">
      <alignment vertical="center"/>
    </xf>
    <xf numFmtId="0" fontId="19" fillId="2" borderId="40" xfId="1" applyNumberFormat="1" applyFont="1" applyFill="1" applyBorder="1" applyAlignment="1" applyProtection="1">
      <alignment horizontal="left" vertical="center"/>
    </xf>
    <xf numFmtId="166" fontId="19" fillId="2" borderId="37" xfId="1" applyNumberFormat="1" applyFont="1" applyFill="1" applyBorder="1" applyAlignment="1" applyProtection="1">
      <alignment horizontal="left" vertical="center"/>
    </xf>
    <xf numFmtId="166" fontId="0" fillId="2" borderId="37" xfId="1" applyNumberFormat="1" applyFont="1" applyFill="1" applyBorder="1" applyAlignment="1" applyProtection="1">
      <alignment horizontal="left" vertical="center"/>
    </xf>
    <xf numFmtId="166" fontId="0" fillId="2" borderId="39" xfId="1" applyNumberFormat="1" applyFont="1" applyFill="1" applyBorder="1" applyAlignment="1" applyProtection="1">
      <alignment vertical="center"/>
    </xf>
    <xf numFmtId="166" fontId="8" fillId="2" borderId="39" xfId="1" applyNumberFormat="1" applyFont="1" applyFill="1" applyBorder="1" applyAlignment="1" applyProtection="1">
      <alignment vertical="center"/>
    </xf>
    <xf numFmtId="166" fontId="19" fillId="2" borderId="39" xfId="1" applyNumberFormat="1" applyFont="1" applyFill="1" applyBorder="1" applyAlignment="1" applyProtection="1">
      <alignment vertical="center"/>
    </xf>
    <xf numFmtId="166" fontId="27" fillId="23" borderId="38" xfId="1" applyNumberFormat="1" applyFont="1" applyFill="1" applyBorder="1" applyAlignment="1" applyProtection="1">
      <alignment vertical="center"/>
    </xf>
    <xf numFmtId="166" fontId="27" fillId="23" borderId="39" xfId="1" applyNumberFormat="1" applyFont="1" applyFill="1" applyBorder="1" applyAlignment="1" applyProtection="1">
      <alignment vertical="center"/>
    </xf>
    <xf numFmtId="0" fontId="19" fillId="2" borderId="37"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39" xfId="0" applyFont="1" applyFill="1" applyBorder="1" applyAlignment="1">
      <alignment vertical="center"/>
    </xf>
    <xf numFmtId="0" fontId="28" fillId="2" borderId="38" xfId="0" applyFont="1" applyFill="1" applyBorder="1" applyAlignment="1">
      <alignment vertical="center"/>
    </xf>
    <xf numFmtId="0" fontId="28" fillId="2" borderId="39" xfId="0" applyFont="1" applyFill="1" applyBorder="1" applyAlignment="1">
      <alignment vertical="center"/>
    </xf>
    <xf numFmtId="166" fontId="8" fillId="2" borderId="38" xfId="1" applyNumberFormat="1" applyFont="1" applyFill="1" applyBorder="1" applyAlignment="1" applyProtection="1">
      <alignment vertical="center"/>
    </xf>
    <xf numFmtId="166" fontId="3" fillId="2" borderId="37" xfId="1" applyNumberFormat="1" applyFont="1" applyFill="1" applyBorder="1" applyAlignment="1" applyProtection="1">
      <alignment vertical="center"/>
    </xf>
    <xf numFmtId="166" fontId="3" fillId="2" borderId="38" xfId="1" applyNumberFormat="1" applyFont="1" applyFill="1" applyBorder="1" applyAlignment="1" applyProtection="1">
      <alignment vertical="center"/>
    </xf>
    <xf numFmtId="166" fontId="3" fillId="2" borderId="39" xfId="1" applyNumberFormat="1" applyFont="1" applyFill="1" applyBorder="1" applyAlignment="1" applyProtection="1">
      <alignment vertical="center"/>
    </xf>
    <xf numFmtId="0" fontId="19" fillId="2" borderId="40" xfId="0" applyFont="1" applyFill="1" applyBorder="1" applyAlignment="1">
      <alignment horizontal="left" vertical="center"/>
    </xf>
    <xf numFmtId="0" fontId="19" fillId="2" borderId="42" xfId="0" applyFont="1" applyFill="1" applyBorder="1" applyAlignment="1">
      <alignment horizontal="left" vertical="center"/>
    </xf>
    <xf numFmtId="0" fontId="3" fillId="2" borderId="37" xfId="1" applyNumberFormat="1" applyFont="1" applyFill="1" applyBorder="1" applyAlignment="1" applyProtection="1">
      <alignment vertical="center"/>
    </xf>
    <xf numFmtId="0" fontId="3" fillId="2" borderId="38" xfId="1" applyNumberFormat="1" applyFont="1" applyFill="1" applyBorder="1" applyAlignment="1" applyProtection="1">
      <alignment vertical="center"/>
    </xf>
    <xf numFmtId="0" fontId="3" fillId="2" borderId="39" xfId="1" applyNumberFormat="1" applyFont="1" applyFill="1" applyBorder="1" applyAlignment="1" applyProtection="1">
      <alignment vertical="center"/>
    </xf>
    <xf numFmtId="166" fontId="19" fillId="2" borderId="64" xfId="1" applyNumberFormat="1" applyFont="1" applyFill="1" applyBorder="1" applyAlignment="1" applyProtection="1">
      <alignment horizontal="left" vertical="center"/>
    </xf>
    <xf numFmtId="166" fontId="19" fillId="2" borderId="65" xfId="1" applyNumberFormat="1" applyFont="1" applyFill="1" applyBorder="1" applyAlignment="1" applyProtection="1">
      <alignment horizontal="left" vertical="center"/>
    </xf>
    <xf numFmtId="166" fontId="19" fillId="2" borderId="44" xfId="1" applyNumberFormat="1" applyFont="1" applyFill="1" applyBorder="1" applyAlignment="1" applyProtection="1">
      <alignment vertical="center"/>
    </xf>
    <xf numFmtId="166" fontId="19" fillId="2" borderId="38" xfId="1" applyNumberFormat="1" applyFont="1" applyFill="1" applyBorder="1" applyAlignment="1" applyProtection="1">
      <alignment vertical="center"/>
    </xf>
    <xf numFmtId="166" fontId="19" fillId="3" borderId="46" xfId="1" applyNumberFormat="1" applyFont="1" applyFill="1" applyBorder="1" applyAlignment="1" applyProtection="1">
      <alignment horizontal="left" vertical="center"/>
      <protection locked="0"/>
    </xf>
    <xf numFmtId="166" fontId="19" fillId="3" borderId="45" xfId="1" applyNumberFormat="1" applyFont="1" applyFill="1" applyBorder="1" applyAlignment="1" applyProtection="1">
      <alignment vertical="center"/>
      <protection locked="0"/>
    </xf>
    <xf numFmtId="166" fontId="19" fillId="3" borderId="47" xfId="1" applyNumberFormat="1" applyFont="1" applyFill="1" applyBorder="1" applyAlignment="1" applyProtection="1">
      <alignment horizontal="left" vertical="center"/>
      <protection locked="0"/>
    </xf>
    <xf numFmtId="166" fontId="19" fillId="3" borderId="37" xfId="1" applyNumberFormat="1" applyFont="1" applyFill="1" applyBorder="1" applyAlignment="1" applyProtection="1">
      <alignment horizontal="left" vertical="center"/>
      <protection locked="0"/>
    </xf>
    <xf numFmtId="166" fontId="19" fillId="3" borderId="39" xfId="1" applyNumberFormat="1" applyFont="1" applyFill="1" applyBorder="1" applyAlignment="1" applyProtection="1">
      <alignment vertical="center"/>
      <protection locked="0"/>
    </xf>
    <xf numFmtId="166" fontId="0" fillId="3" borderId="37" xfId="1" applyNumberFormat="1" applyFont="1" applyFill="1" applyBorder="1" applyAlignment="1" applyProtection="1">
      <alignment vertical="center"/>
      <protection locked="0"/>
    </xf>
    <xf numFmtId="166" fontId="0" fillId="3" borderId="38" xfId="1" applyNumberFormat="1" applyFont="1" applyFill="1" applyBorder="1" applyAlignment="1" applyProtection="1">
      <alignment vertical="center"/>
      <protection locked="0"/>
    </xf>
    <xf numFmtId="0" fontId="3" fillId="3" borderId="39" xfId="1" applyNumberFormat="1" applyFont="1" applyFill="1" applyBorder="1" applyAlignment="1" applyProtection="1">
      <alignment horizontal="left" vertical="center"/>
      <protection locked="0"/>
    </xf>
    <xf numFmtId="166" fontId="0" fillId="2" borderId="38" xfId="1" applyNumberFormat="1" applyFont="1" applyFill="1" applyBorder="1" applyAlignment="1" applyProtection="1">
      <alignment vertical="center"/>
    </xf>
    <xf numFmtId="166" fontId="0" fillId="3" borderId="39" xfId="1" applyNumberFormat="1" applyFont="1" applyFill="1" applyBorder="1" applyAlignment="1" applyProtection="1">
      <alignment vertical="center"/>
      <protection locked="0"/>
    </xf>
    <xf numFmtId="0" fontId="0" fillId="2" borderId="40" xfId="1" applyNumberFormat="1" applyFont="1" applyFill="1" applyBorder="1" applyAlignment="1" applyProtection="1">
      <alignment horizontal="left" vertical="center"/>
      <protection hidden="1"/>
    </xf>
    <xf numFmtId="0" fontId="19" fillId="2" borderId="40" xfId="1" applyNumberFormat="1" applyFont="1" applyFill="1" applyBorder="1" applyAlignment="1" applyProtection="1">
      <alignment horizontal="left" vertical="center"/>
      <protection hidden="1"/>
    </xf>
    <xf numFmtId="0" fontId="19" fillId="2" borderId="40" xfId="1" applyNumberFormat="1" applyFont="1" applyFill="1" applyBorder="1" applyAlignment="1" applyProtection="1">
      <alignment horizontal="left" vertical="center"/>
      <protection locked="0"/>
    </xf>
    <xf numFmtId="166" fontId="27" fillId="23" borderId="38" xfId="1" applyNumberFormat="1" applyFont="1" applyFill="1" applyBorder="1" applyAlignment="1" applyProtection="1">
      <alignment horizontal="left" vertical="center"/>
    </xf>
    <xf numFmtId="166" fontId="27" fillId="23" borderId="39" xfId="1" applyNumberFormat="1" applyFont="1" applyFill="1" applyBorder="1" applyAlignment="1" applyProtection="1">
      <alignment horizontal="left" vertical="center"/>
    </xf>
    <xf numFmtId="0" fontId="0" fillId="0" borderId="0" xfId="0"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vertical="top" wrapText="1"/>
      <protection hidden="1"/>
    </xf>
    <xf numFmtId="0" fontId="0" fillId="0" borderId="0" xfId="0" applyAlignment="1" applyProtection="1">
      <alignment horizontal="justify" vertical="top" wrapText="1"/>
      <protection hidden="1"/>
    </xf>
    <xf numFmtId="0" fontId="3" fillId="0" borderId="0" xfId="0" applyFont="1" applyAlignment="1" applyProtection="1">
      <alignment horizontal="left"/>
      <protection hidden="1"/>
    </xf>
    <xf numFmtId="0" fontId="0" fillId="0" borderId="0" xfId="0" applyAlignment="1" applyProtection="1">
      <alignment horizontal="left"/>
      <protection hidden="1"/>
    </xf>
    <xf numFmtId="0" fontId="3" fillId="0" borderId="0" xfId="0" applyFont="1" applyAlignment="1" applyProtection="1">
      <alignment horizontal="left" vertical="center" indent="2"/>
      <protection hidden="1"/>
    </xf>
    <xf numFmtId="0" fontId="0" fillId="0" borderId="0" xfId="0" applyAlignment="1" applyProtection="1">
      <alignment horizontal="left" indent="2"/>
      <protection hidden="1"/>
    </xf>
    <xf numFmtId="0" fontId="0" fillId="0" borderId="0" xfId="0" applyAlignment="1" applyProtection="1">
      <alignment horizontal="left" vertical="top" wrapText="1" indent="2"/>
      <protection hidden="1"/>
    </xf>
    <xf numFmtId="0" fontId="3" fillId="0" borderId="0" xfId="0" applyFont="1" applyAlignment="1" applyProtection="1">
      <alignment horizontal="left" indent="2"/>
      <protection hidden="1"/>
    </xf>
    <xf numFmtId="0" fontId="0" fillId="0" borderId="0" xfId="0" applyAlignment="1" applyProtection="1">
      <alignment horizontal="left" indent="3"/>
      <protection hidden="1"/>
    </xf>
    <xf numFmtId="0" fontId="0" fillId="0" borderId="0" xfId="0" applyAlignment="1" applyProtection="1">
      <alignment horizontal="left" indent="1"/>
      <protection hidden="1"/>
    </xf>
    <xf numFmtId="0" fontId="0" fillId="0" borderId="0" xfId="0" applyAlignment="1" applyProtection="1">
      <alignment horizontal="left" vertical="top" wrapText="1" indent="1"/>
      <protection hidden="1"/>
    </xf>
    <xf numFmtId="0" fontId="0" fillId="0" borderId="0" xfId="0" applyAlignment="1" applyProtection="1">
      <alignment horizontal="justify" vertical="center"/>
      <protection hidden="1"/>
    </xf>
    <xf numFmtId="0" fontId="19" fillId="0" borderId="42" xfId="0" applyFont="1" applyBorder="1" applyAlignment="1" applyProtection="1">
      <alignment vertical="center"/>
      <protection hidden="1"/>
    </xf>
    <xf numFmtId="0" fontId="27"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23" fillId="0" borderId="0" xfId="0" applyFont="1" applyAlignment="1" applyProtection="1">
      <alignment horizontal="left" indent="1"/>
      <protection hidden="1"/>
    </xf>
    <xf numFmtId="0" fontId="31"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right" vertical="top"/>
      <protection hidden="1"/>
    </xf>
    <xf numFmtId="0" fontId="35" fillId="0" borderId="0" xfId="0" applyFont="1" applyProtection="1">
      <protection hidden="1"/>
    </xf>
    <xf numFmtId="40" fontId="19" fillId="22" borderId="40" xfId="1" applyNumberFormat="1" applyFont="1" applyFill="1" applyBorder="1" applyAlignment="1" applyProtection="1">
      <alignment horizontal="right" vertical="center"/>
      <protection locked="0"/>
    </xf>
    <xf numFmtId="40" fontId="19" fillId="7" borderId="40" xfId="1" applyNumberFormat="1" applyFont="1" applyFill="1" applyBorder="1" applyAlignment="1" applyProtection="1">
      <alignment horizontal="right" vertical="center"/>
      <protection hidden="1"/>
    </xf>
    <xf numFmtId="40" fontId="27" fillId="23" borderId="40" xfId="1" applyNumberFormat="1" applyFont="1" applyFill="1" applyBorder="1" applyAlignment="1" applyProtection="1">
      <alignment horizontal="right" vertical="center"/>
    </xf>
    <xf numFmtId="40" fontId="19" fillId="22" borderId="39" xfId="1" applyNumberFormat="1" applyFont="1" applyFill="1" applyBorder="1" applyAlignment="1" applyProtection="1">
      <alignment horizontal="right" vertical="center"/>
      <protection locked="0"/>
    </xf>
    <xf numFmtId="40" fontId="19" fillId="7" borderId="39" xfId="0" applyNumberFormat="1" applyFont="1" applyFill="1" applyBorder="1" applyAlignment="1" applyProtection="1">
      <alignment horizontal="right" vertical="center"/>
      <protection hidden="1"/>
    </xf>
    <xf numFmtId="40" fontId="19" fillId="7" borderId="40" xfId="0" applyNumberFormat="1" applyFont="1" applyFill="1" applyBorder="1" applyAlignment="1" applyProtection="1">
      <alignment horizontal="right" vertical="center"/>
      <protection hidden="1"/>
    </xf>
    <xf numFmtId="40" fontId="3" fillId="8" borderId="40" xfId="1" applyNumberFormat="1" applyFont="1" applyFill="1" applyBorder="1" applyAlignment="1" applyProtection="1">
      <alignment horizontal="right" vertical="center"/>
    </xf>
    <xf numFmtId="40" fontId="27" fillId="7" borderId="40" xfId="1" applyNumberFormat="1" applyFont="1" applyFill="1" applyBorder="1" applyAlignment="1" applyProtection="1">
      <alignment horizontal="right" vertical="center"/>
      <protection hidden="1"/>
    </xf>
    <xf numFmtId="40" fontId="27" fillId="21" borderId="40" xfId="1" applyNumberFormat="1" applyFont="1" applyFill="1" applyBorder="1" applyAlignment="1" applyProtection="1">
      <alignment horizontal="right" vertical="center"/>
      <protection hidden="1"/>
    </xf>
    <xf numFmtId="40" fontId="13" fillId="21" borderId="40" xfId="1" applyNumberFormat="1" applyFont="1" applyFill="1" applyBorder="1" applyAlignment="1" applyProtection="1">
      <alignment horizontal="right" vertical="center"/>
      <protection hidden="1"/>
    </xf>
    <xf numFmtId="40" fontId="0" fillId="3" borderId="40" xfId="1" applyNumberFormat="1" applyFont="1" applyFill="1" applyBorder="1" applyAlignment="1" applyProtection="1">
      <alignment horizontal="right" vertical="center"/>
      <protection locked="0"/>
    </xf>
    <xf numFmtId="40" fontId="13" fillId="7" borderId="39" xfId="1" applyNumberFormat="1" applyFont="1" applyFill="1" applyBorder="1" applyAlignment="1" applyProtection="1">
      <alignment horizontal="right" vertical="center"/>
      <protection hidden="1"/>
    </xf>
    <xf numFmtId="40" fontId="3" fillId="7" borderId="40" xfId="1" applyNumberFormat="1" applyFont="1" applyFill="1" applyBorder="1" applyAlignment="1" applyProtection="1">
      <alignment horizontal="right" vertical="center"/>
      <protection hidden="1"/>
    </xf>
    <xf numFmtId="40" fontId="3" fillId="8" borderId="40" xfId="1" applyNumberFormat="1" applyFont="1" applyFill="1" applyBorder="1" applyAlignment="1" applyProtection="1">
      <alignment horizontal="right" vertical="top"/>
    </xf>
    <xf numFmtId="40" fontId="0" fillId="3" borderId="39" xfId="1" applyNumberFormat="1" applyFont="1" applyFill="1" applyBorder="1" applyAlignment="1" applyProtection="1">
      <alignment horizontal="right" vertical="center"/>
      <protection locked="0"/>
    </xf>
    <xf numFmtId="40" fontId="3" fillId="7" borderId="39" xfId="1" applyNumberFormat="1" applyFont="1" applyFill="1" applyBorder="1" applyAlignment="1" applyProtection="1">
      <alignment horizontal="right" vertical="center"/>
      <protection hidden="1"/>
    </xf>
    <xf numFmtId="40" fontId="0" fillId="7" borderId="40" xfId="1" applyNumberFormat="1" applyFont="1" applyFill="1" applyBorder="1" applyProtection="1">
      <protection hidden="1"/>
    </xf>
    <xf numFmtId="40" fontId="0" fillId="7" borderId="40" xfId="6" applyNumberFormat="1" applyFont="1" applyFill="1" applyBorder="1" applyProtection="1">
      <protection hidden="1"/>
    </xf>
    <xf numFmtId="40" fontId="0" fillId="3" borderId="40" xfId="1" applyNumberFormat="1" applyFont="1" applyFill="1" applyBorder="1" applyProtection="1">
      <protection locked="0"/>
    </xf>
    <xf numFmtId="40" fontId="0" fillId="3" borderId="40" xfId="6" applyNumberFormat="1" applyFont="1" applyFill="1" applyBorder="1" applyProtection="1">
      <protection locked="0"/>
    </xf>
    <xf numFmtId="40" fontId="12" fillId="3" borderId="40" xfId="1" applyNumberFormat="1" applyFont="1" applyFill="1" applyBorder="1" applyProtection="1">
      <protection locked="0"/>
    </xf>
    <xf numFmtId="40" fontId="12" fillId="3" borderId="40" xfId="6" applyNumberFormat="1" applyFont="1" applyFill="1" applyBorder="1" applyProtection="1">
      <protection locked="0"/>
    </xf>
    <xf numFmtId="40" fontId="7" fillId="3" borderId="40" xfId="1" applyNumberFormat="1" applyFont="1" applyFill="1" applyBorder="1" applyProtection="1">
      <protection locked="0"/>
    </xf>
    <xf numFmtId="40" fontId="7" fillId="3" borderId="40" xfId="6" applyNumberFormat="1" applyFont="1" applyFill="1" applyBorder="1" applyProtection="1">
      <protection locked="0"/>
    </xf>
    <xf numFmtId="40" fontId="26" fillId="3" borderId="40" xfId="1" applyNumberFormat="1" applyFont="1" applyFill="1" applyBorder="1" applyProtection="1">
      <protection locked="0"/>
    </xf>
    <xf numFmtId="40" fontId="26" fillId="3" borderId="40" xfId="6" applyNumberFormat="1" applyFont="1" applyFill="1" applyBorder="1" applyProtection="1">
      <protection locked="0"/>
    </xf>
    <xf numFmtId="40" fontId="8" fillId="3" borderId="40" xfId="1" applyNumberFormat="1" applyFont="1" applyFill="1" applyBorder="1" applyProtection="1">
      <protection locked="0"/>
    </xf>
    <xf numFmtId="40" fontId="8" fillId="3" borderId="40" xfId="6" applyNumberFormat="1" applyFont="1" applyFill="1" applyBorder="1" applyProtection="1">
      <protection locked="0"/>
    </xf>
    <xf numFmtId="40" fontId="7" fillId="7" borderId="40" xfId="1" applyNumberFormat="1" applyFont="1" applyFill="1" applyBorder="1" applyProtection="1">
      <protection hidden="1"/>
    </xf>
    <xf numFmtId="40" fontId="7" fillId="7" borderId="40" xfId="6" applyNumberFormat="1" applyFont="1" applyFill="1" applyBorder="1" applyProtection="1">
      <protection hidden="1"/>
    </xf>
    <xf numFmtId="40" fontId="6" fillId="7" borderId="40" xfId="1" applyNumberFormat="1" applyFont="1" applyFill="1" applyBorder="1" applyProtection="1">
      <protection hidden="1"/>
    </xf>
    <xf numFmtId="40" fontId="6" fillId="7" borderId="40" xfId="6" applyNumberFormat="1" applyFont="1" applyFill="1" applyBorder="1" applyProtection="1">
      <protection hidden="1"/>
    </xf>
    <xf numFmtId="40" fontId="0" fillId="3" borderId="42" xfId="1" applyNumberFormat="1" applyFont="1" applyFill="1" applyBorder="1" applyProtection="1">
      <protection locked="0"/>
    </xf>
    <xf numFmtId="40" fontId="0" fillId="3" borderId="42" xfId="6" applyNumberFormat="1" applyFont="1" applyFill="1" applyBorder="1" applyProtection="1">
      <protection locked="0"/>
    </xf>
    <xf numFmtId="40" fontId="0" fillId="7" borderId="42" xfId="1" applyNumberFormat="1" applyFont="1" applyFill="1" applyBorder="1" applyProtection="1">
      <protection hidden="1"/>
    </xf>
    <xf numFmtId="40" fontId="0" fillId="3" borderId="40" xfId="1" applyNumberFormat="1" applyFont="1" applyFill="1" applyBorder="1" applyAlignment="1" applyProtection="1">
      <alignment vertical="top"/>
      <protection locked="0"/>
    </xf>
    <xf numFmtId="40" fontId="0" fillId="3" borderId="40" xfId="6" applyNumberFormat="1" applyFont="1" applyFill="1" applyBorder="1" applyAlignment="1" applyProtection="1">
      <alignment vertical="top"/>
      <protection locked="0"/>
    </xf>
    <xf numFmtId="40" fontId="0" fillId="7" borderId="40" xfId="1" applyNumberFormat="1" applyFont="1" applyFill="1" applyBorder="1" applyAlignment="1" applyProtection="1">
      <alignment vertical="top"/>
      <protection hidden="1"/>
    </xf>
    <xf numFmtId="40" fontId="0" fillId="7" borderId="42" xfId="6" applyNumberFormat="1" applyFont="1" applyFill="1" applyBorder="1" applyProtection="1">
      <protection hidden="1"/>
    </xf>
    <xf numFmtId="40" fontId="13" fillId="7" borderId="40" xfId="1" applyNumberFormat="1" applyFont="1" applyFill="1" applyBorder="1" applyProtection="1">
      <protection hidden="1"/>
    </xf>
    <xf numFmtId="40" fontId="13" fillId="7" borderId="40" xfId="6" applyNumberFormat="1" applyFont="1" applyFill="1" applyBorder="1" applyProtection="1">
      <protection hidden="1"/>
    </xf>
    <xf numFmtId="40" fontId="13" fillId="15" borderId="40" xfId="1" applyNumberFormat="1" applyFont="1" applyFill="1" applyBorder="1" applyProtection="1">
      <protection hidden="1"/>
    </xf>
    <xf numFmtId="40" fontId="0" fillId="2" borderId="0" xfId="1" applyNumberFormat="1" applyFont="1" applyFill="1" applyProtection="1"/>
    <xf numFmtId="40" fontId="0" fillId="2" borderId="0" xfId="6" applyNumberFormat="1" applyFont="1" applyFill="1" applyProtection="1"/>
    <xf numFmtId="40" fontId="7" fillId="18" borderId="0" xfId="1" applyNumberFormat="1" applyFont="1" applyFill="1" applyProtection="1"/>
    <xf numFmtId="40" fontId="7" fillId="18" borderId="0" xfId="6" applyNumberFormat="1" applyFont="1" applyFill="1" applyProtection="1"/>
    <xf numFmtId="40" fontId="3" fillId="7" borderId="49" xfId="1" applyNumberFormat="1" applyFont="1" applyFill="1" applyBorder="1" applyProtection="1">
      <protection hidden="1"/>
    </xf>
    <xf numFmtId="40" fontId="3" fillId="7" borderId="49" xfId="6" applyNumberFormat="1" applyFont="1" applyFill="1" applyBorder="1" applyProtection="1">
      <protection hidden="1"/>
    </xf>
    <xf numFmtId="40" fontId="0" fillId="7" borderId="49" xfId="1" applyNumberFormat="1" applyFont="1" applyFill="1" applyBorder="1" applyProtection="1">
      <protection hidden="1"/>
    </xf>
    <xf numFmtId="40" fontId="0" fillId="7" borderId="49" xfId="6" applyNumberFormat="1" applyFont="1" applyFill="1" applyBorder="1" applyProtection="1">
      <protection hidden="1"/>
    </xf>
    <xf numFmtId="40" fontId="3" fillId="7" borderId="53" xfId="1" applyNumberFormat="1" applyFont="1" applyFill="1" applyBorder="1" applyProtection="1">
      <protection hidden="1"/>
    </xf>
    <xf numFmtId="40" fontId="3" fillId="7" borderId="53" xfId="6" applyNumberFormat="1" applyFont="1" applyFill="1" applyBorder="1" applyProtection="1">
      <protection hidden="1"/>
    </xf>
    <xf numFmtId="40" fontId="3" fillId="7" borderId="52" xfId="1" applyNumberFormat="1" applyFont="1" applyFill="1" applyBorder="1" applyProtection="1">
      <protection hidden="1"/>
    </xf>
    <xf numFmtId="40" fontId="3" fillId="7" borderId="52" xfId="6" applyNumberFormat="1" applyFont="1" applyFill="1" applyBorder="1" applyProtection="1">
      <protection hidden="1"/>
    </xf>
    <xf numFmtId="40" fontId="3" fillId="7" borderId="54" xfId="1" applyNumberFormat="1" applyFont="1" applyFill="1" applyBorder="1" applyProtection="1">
      <protection hidden="1"/>
    </xf>
    <xf numFmtId="40" fontId="3" fillId="7" borderId="54" xfId="6" applyNumberFormat="1" applyFont="1" applyFill="1" applyBorder="1" applyProtection="1">
      <protection hidden="1"/>
    </xf>
    <xf numFmtId="40" fontId="0" fillId="7" borderId="49" xfId="0" applyNumberFormat="1" applyFill="1" applyBorder="1" applyAlignment="1" applyProtection="1">
      <alignment horizontal="center" vertical="center"/>
      <protection hidden="1"/>
    </xf>
    <xf numFmtId="40" fontId="0" fillId="7" borderId="49" xfId="6" applyNumberFormat="1" applyFont="1" applyFill="1" applyBorder="1" applyAlignment="1" applyProtection="1">
      <alignment horizontal="center" vertical="center"/>
      <protection hidden="1"/>
    </xf>
    <xf numFmtId="40" fontId="0" fillId="7" borderId="53" xfId="1" applyNumberFormat="1" applyFont="1" applyFill="1" applyBorder="1" applyProtection="1">
      <protection hidden="1"/>
    </xf>
    <xf numFmtId="40" fontId="0" fillId="7" borderId="53" xfId="6" applyNumberFormat="1" applyFont="1" applyFill="1" applyBorder="1" applyProtection="1">
      <protection hidden="1"/>
    </xf>
    <xf numFmtId="40" fontId="13" fillId="7" borderId="55" xfId="1" applyNumberFormat="1" applyFont="1" applyFill="1" applyBorder="1" applyProtection="1">
      <protection hidden="1"/>
    </xf>
    <xf numFmtId="40" fontId="13" fillId="7" borderId="55" xfId="6" applyNumberFormat="1" applyFont="1" applyFill="1" applyBorder="1" applyProtection="1">
      <protection hidden="1"/>
    </xf>
    <xf numFmtId="40" fontId="12" fillId="11" borderId="49" xfId="1" applyNumberFormat="1" applyFont="1" applyFill="1" applyBorder="1" applyProtection="1">
      <protection hidden="1"/>
    </xf>
    <xf numFmtId="40" fontId="12" fillId="11" borderId="49" xfId="6" applyNumberFormat="1" applyFont="1" applyFill="1" applyBorder="1" applyProtection="1">
      <protection hidden="1"/>
    </xf>
    <xf numFmtId="0" fontId="2" fillId="12" borderId="41" xfId="1" applyNumberFormat="1" applyFont="1" applyFill="1" applyBorder="1" applyAlignment="1" applyProtection="1">
      <alignment horizontal="center" vertical="center" wrapText="1"/>
    </xf>
    <xf numFmtId="0" fontId="2" fillId="12" borderId="41" xfId="6" applyNumberFormat="1" applyFont="1" applyFill="1" applyBorder="1" applyAlignment="1" applyProtection="1">
      <alignment horizontal="center" vertical="center" wrapText="1"/>
    </xf>
    <xf numFmtId="0" fontId="3" fillId="13" borderId="46" xfId="0" applyFont="1" applyFill="1" applyBorder="1"/>
    <xf numFmtId="0" fontId="0" fillId="13" borderId="47" xfId="0" applyFill="1" applyBorder="1"/>
    <xf numFmtId="0" fontId="0" fillId="13" borderId="45" xfId="0" applyFill="1" applyBorder="1"/>
    <xf numFmtId="0" fontId="3" fillId="5" borderId="37" xfId="0" applyFont="1" applyFill="1" applyBorder="1" applyAlignment="1">
      <alignment vertical="center"/>
    </xf>
    <xf numFmtId="0" fontId="3" fillId="5" borderId="38" xfId="0" applyFont="1" applyFill="1" applyBorder="1" applyAlignment="1">
      <alignment vertical="center"/>
    </xf>
    <xf numFmtId="0" fontId="3" fillId="5" borderId="39" xfId="0" applyFont="1" applyFill="1" applyBorder="1" applyAlignment="1">
      <alignment vertical="center"/>
    </xf>
    <xf numFmtId="40" fontId="6" fillId="7" borderId="41" xfId="1" applyNumberFormat="1" applyFont="1" applyFill="1" applyBorder="1" applyProtection="1">
      <protection hidden="1"/>
    </xf>
    <xf numFmtId="40" fontId="6" fillId="7" borderId="41" xfId="6" applyNumberFormat="1" applyFont="1" applyFill="1" applyBorder="1" applyProtection="1">
      <protection hidden="1"/>
    </xf>
    <xf numFmtId="40" fontId="3" fillId="5" borderId="38" xfId="0" applyNumberFormat="1" applyFont="1" applyFill="1" applyBorder="1" applyAlignment="1">
      <alignment vertical="center"/>
    </xf>
    <xf numFmtId="40" fontId="3" fillId="5" borderId="39" xfId="0" applyNumberFormat="1" applyFont="1" applyFill="1" applyBorder="1" applyAlignment="1">
      <alignment vertical="center"/>
    </xf>
    <xf numFmtId="0" fontId="8" fillId="2" borderId="38" xfId="0" applyFont="1" applyFill="1" applyBorder="1" applyAlignment="1">
      <alignment horizontal="left" indent="1"/>
    </xf>
    <xf numFmtId="40" fontId="13" fillId="7" borderId="40" xfId="1" applyNumberFormat="1" applyFont="1" applyFill="1" applyBorder="1" applyAlignment="1" applyProtection="1">
      <alignment horizontal="right" vertical="center"/>
      <protection hidden="1"/>
    </xf>
    <xf numFmtId="0" fontId="7" fillId="26" borderId="0" xfId="0" applyFont="1" applyFill="1" applyAlignment="1" applyProtection="1">
      <alignment horizontal="center"/>
      <protection hidden="1"/>
    </xf>
    <xf numFmtId="0" fontId="0" fillId="2" borderId="0" xfId="0" applyFill="1" applyAlignment="1">
      <alignment horizontal="center" vertical="center" wrapText="1"/>
    </xf>
    <xf numFmtId="0" fontId="0" fillId="26" borderId="0" xfId="0" applyFill="1" applyAlignment="1" applyProtection="1">
      <alignment horizontal="center"/>
      <protection hidden="1"/>
    </xf>
    <xf numFmtId="40" fontId="13" fillId="7" borderId="0" xfId="1" applyNumberFormat="1" applyFont="1" applyFill="1" applyBorder="1" applyAlignment="1" applyProtection="1">
      <alignment horizontal="right" vertical="center"/>
      <protection hidden="1"/>
    </xf>
    <xf numFmtId="0" fontId="19" fillId="2" borderId="0" xfId="0" applyFont="1" applyFill="1" applyAlignment="1">
      <alignment vertical="center" wrapText="1"/>
    </xf>
    <xf numFmtId="0" fontId="0" fillId="2" borderId="0" xfId="0" applyFill="1" applyAlignment="1">
      <alignment vertical="center" wrapText="1"/>
    </xf>
    <xf numFmtId="0" fontId="7" fillId="0" borderId="0" xfId="0" applyFont="1" applyAlignment="1" applyProtection="1">
      <alignment horizontal="left"/>
      <protection hidden="1"/>
    </xf>
    <xf numFmtId="165" fontId="0" fillId="7" borderId="40" xfId="1" applyFont="1" applyFill="1" applyBorder="1" applyProtection="1">
      <protection hidden="1"/>
    </xf>
    <xf numFmtId="14" fontId="12" fillId="3" borderId="0" xfId="1" applyNumberFormat="1" applyFont="1" applyFill="1" applyProtection="1">
      <protection hidden="1"/>
    </xf>
    <xf numFmtId="0" fontId="12" fillId="2" borderId="0" xfId="0" applyFont="1" applyFill="1" applyProtection="1">
      <protection hidden="1"/>
    </xf>
    <xf numFmtId="0" fontId="8" fillId="2" borderId="0" xfId="0" applyFont="1" applyFill="1" applyProtection="1">
      <protection hidden="1"/>
    </xf>
    <xf numFmtId="0" fontId="0" fillId="2" borderId="0" xfId="0" applyFill="1" applyAlignment="1" applyProtection="1">
      <alignment horizontal="center" vertical="center"/>
      <protection hidden="1"/>
    </xf>
    <xf numFmtId="0" fontId="3" fillId="8" borderId="0" xfId="0" applyFont="1" applyFill="1" applyAlignment="1" applyProtection="1">
      <alignment vertical="center"/>
      <protection hidden="1"/>
    </xf>
    <xf numFmtId="0" fontId="3" fillId="8" borderId="0" xfId="0" applyFont="1" applyFill="1" applyAlignment="1" applyProtection="1">
      <alignment horizontal="center" vertical="center" wrapText="1"/>
      <protection hidden="1"/>
    </xf>
    <xf numFmtId="0" fontId="3" fillId="17" borderId="0" xfId="0" applyFont="1" applyFill="1" applyProtection="1">
      <protection hidden="1"/>
    </xf>
    <xf numFmtId="0" fontId="0" fillId="17" borderId="0" xfId="0" applyFill="1" applyAlignment="1" applyProtection="1">
      <alignment horizontal="center"/>
      <protection hidden="1"/>
    </xf>
    <xf numFmtId="0" fontId="0" fillId="17" borderId="0" xfId="0" applyFill="1" applyProtection="1">
      <protection hidden="1"/>
    </xf>
    <xf numFmtId="0" fontId="12" fillId="27" borderId="0" xfId="0" applyFont="1" applyFill="1" applyProtection="1">
      <protection hidden="1"/>
    </xf>
    <xf numFmtId="167" fontId="0" fillId="0" borderId="0" xfId="0" applyNumberFormat="1" applyProtection="1">
      <protection hidden="1"/>
    </xf>
    <xf numFmtId="49" fontId="0" fillId="0" borderId="0" xfId="0" applyNumberFormat="1" applyAlignment="1" applyProtection="1">
      <alignment horizontal="center"/>
      <protection hidden="1"/>
    </xf>
    <xf numFmtId="40" fontId="0" fillId="0" borderId="0" xfId="0" applyNumberFormat="1" applyAlignment="1" applyProtection="1">
      <alignment horizontal="center"/>
      <protection hidden="1"/>
    </xf>
    <xf numFmtId="0" fontId="3" fillId="17" borderId="0" xfId="0" applyFont="1" applyFill="1" applyAlignment="1" applyProtection="1">
      <alignment horizontal="center"/>
      <protection hidden="1"/>
    </xf>
    <xf numFmtId="165" fontId="0" fillId="0" borderId="0" xfId="0" applyNumberFormat="1" applyAlignment="1" applyProtection="1">
      <alignment horizontal="center"/>
      <protection hidden="1"/>
    </xf>
    <xf numFmtId="49" fontId="7" fillId="7" borderId="41" xfId="0" applyNumberFormat="1" applyFont="1" applyFill="1" applyBorder="1" applyAlignment="1" applyProtection="1">
      <alignment vertical="center"/>
      <protection hidden="1"/>
    </xf>
    <xf numFmtId="0" fontId="7" fillId="7" borderId="42" xfId="0" applyFont="1" applyFill="1" applyBorder="1" applyAlignment="1" applyProtection="1">
      <alignment vertical="center"/>
      <protection hidden="1"/>
    </xf>
    <xf numFmtId="0" fontId="2" fillId="29" borderId="0" xfId="0" applyFont="1" applyFill="1" applyProtection="1">
      <protection hidden="1"/>
    </xf>
    <xf numFmtId="0" fontId="2" fillId="29" borderId="0" xfId="0" applyFont="1" applyFill="1" applyAlignment="1" applyProtection="1">
      <alignment horizontal="center"/>
      <protection hidden="1"/>
    </xf>
    <xf numFmtId="0" fontId="23" fillId="2" borderId="0" xfId="0" applyFont="1" applyFill="1"/>
    <xf numFmtId="0" fontId="6" fillId="2" borderId="0" xfId="0" applyFont="1" applyFill="1"/>
    <xf numFmtId="0" fontId="3" fillId="26" borderId="0" xfId="0" applyFont="1" applyFill="1" applyProtection="1">
      <protection hidden="1"/>
    </xf>
    <xf numFmtId="166" fontId="3" fillId="2" borderId="0" xfId="0" applyNumberFormat="1" applyFont="1" applyFill="1" applyAlignment="1">
      <alignment vertical="center"/>
    </xf>
    <xf numFmtId="0" fontId="27" fillId="2" borderId="0" xfId="0" applyFont="1" applyFill="1" applyAlignment="1">
      <alignment vertical="center"/>
    </xf>
    <xf numFmtId="0" fontId="0" fillId="16" borderId="3" xfId="0" applyFill="1" applyBorder="1" applyAlignment="1">
      <alignment vertical="center"/>
    </xf>
    <xf numFmtId="0" fontId="0" fillId="14" borderId="3" xfId="0" applyFill="1" applyBorder="1" applyAlignment="1">
      <alignment vertical="center"/>
    </xf>
    <xf numFmtId="0" fontId="3" fillId="13" borderId="37" xfId="0" applyFont="1" applyFill="1" applyBorder="1" applyAlignment="1">
      <alignment vertical="top"/>
    </xf>
    <xf numFmtId="0" fontId="3" fillId="2" borderId="37" xfId="0" applyFont="1" applyFill="1" applyBorder="1" applyAlignment="1">
      <alignment vertical="top"/>
    </xf>
    <xf numFmtId="0" fontId="3" fillId="27" borderId="37" xfId="0" applyFont="1" applyFill="1" applyBorder="1"/>
    <xf numFmtId="0" fontId="3" fillId="3" borderId="37" xfId="0" applyFont="1" applyFill="1" applyBorder="1" applyProtection="1">
      <protection locked="0"/>
    </xf>
    <xf numFmtId="0" fontId="0" fillId="3" borderId="38" xfId="0" applyFill="1" applyBorder="1" applyProtection="1">
      <protection locked="0"/>
    </xf>
    <xf numFmtId="0" fontId="0" fillId="3" borderId="39" xfId="0" applyFill="1" applyBorder="1" applyProtection="1">
      <protection locked="0"/>
    </xf>
    <xf numFmtId="0" fontId="0" fillId="2" borderId="39" xfId="0" applyFill="1" applyBorder="1" applyAlignment="1">
      <alignment vertical="top"/>
    </xf>
    <xf numFmtId="0" fontId="0" fillId="27" borderId="38" xfId="0" applyFill="1" applyBorder="1" applyAlignment="1">
      <alignment horizontal="left" wrapText="1"/>
    </xf>
    <xf numFmtId="0" fontId="0" fillId="27" borderId="38" xfId="0" applyFill="1" applyBorder="1" applyAlignment="1">
      <alignment horizontal="left"/>
    </xf>
    <xf numFmtId="0" fontId="0" fillId="27" borderId="39" xfId="0" applyFill="1" applyBorder="1" applyAlignment="1">
      <alignment horizontal="left" vertical="center" wrapText="1"/>
    </xf>
    <xf numFmtId="0" fontId="3" fillId="13" borderId="73" xfId="0" applyFont="1" applyFill="1" applyBorder="1"/>
    <xf numFmtId="0" fontId="3" fillId="13" borderId="38" xfId="0" applyFont="1" applyFill="1" applyBorder="1"/>
    <xf numFmtId="0" fontId="3" fillId="2" borderId="73" xfId="0" applyFont="1" applyFill="1" applyBorder="1" applyAlignment="1">
      <alignment horizontal="right"/>
    </xf>
    <xf numFmtId="0" fontId="0" fillId="2" borderId="73" xfId="0" applyFill="1" applyBorder="1" applyAlignment="1">
      <alignment horizontal="right"/>
    </xf>
    <xf numFmtId="0" fontId="3" fillId="2" borderId="73" xfId="0" applyFont="1" applyFill="1" applyBorder="1"/>
    <xf numFmtId="0" fontId="3" fillId="27" borderId="73" xfId="0" applyFont="1" applyFill="1" applyBorder="1"/>
    <xf numFmtId="0" fontId="0" fillId="0" borderId="72" xfId="0" applyBorder="1" applyAlignment="1">
      <alignment vertical="center"/>
    </xf>
    <xf numFmtId="0" fontId="0" fillId="2" borderId="72" xfId="0" applyFill="1" applyBorder="1" applyAlignment="1">
      <alignment horizontal="left" vertical="center"/>
    </xf>
    <xf numFmtId="0" fontId="7" fillId="0" borderId="13" xfId="0" applyFont="1" applyBorder="1" applyAlignment="1">
      <alignment vertical="center"/>
    </xf>
    <xf numFmtId="165" fontId="0" fillId="9" borderId="2" xfId="1" applyFont="1" applyFill="1" applyBorder="1" applyProtection="1">
      <protection hidden="1"/>
    </xf>
    <xf numFmtId="0" fontId="0" fillId="2" borderId="0" xfId="0" applyFill="1" applyAlignment="1" applyProtection="1">
      <alignment horizontal="center"/>
      <protection hidden="1"/>
    </xf>
    <xf numFmtId="165" fontId="8" fillId="3" borderId="2" xfId="1" applyFont="1" applyFill="1" applyBorder="1" applyProtection="1">
      <protection hidden="1"/>
    </xf>
    <xf numFmtId="0" fontId="0" fillId="26" borderId="0" xfId="0" applyFill="1" applyAlignment="1" applyProtection="1">
      <alignment horizontal="center" vertical="center"/>
      <protection hidden="1"/>
    </xf>
    <xf numFmtId="165" fontId="6" fillId="2" borderId="0" xfId="0" applyNumberFormat="1" applyFont="1" applyFill="1"/>
    <xf numFmtId="165" fontId="0" fillId="3" borderId="74" xfId="1" applyFont="1" applyFill="1" applyBorder="1" applyProtection="1">
      <protection hidden="1"/>
    </xf>
    <xf numFmtId="165" fontId="0" fillId="3" borderId="4" xfId="1" applyFont="1" applyFill="1" applyBorder="1" applyProtection="1">
      <protection hidden="1"/>
    </xf>
    <xf numFmtId="165" fontId="0" fillId="3" borderId="75" xfId="1" applyFont="1" applyFill="1" applyBorder="1" applyProtection="1">
      <protection hidden="1"/>
    </xf>
    <xf numFmtId="165" fontId="0" fillId="3" borderId="76" xfId="1" applyFont="1" applyFill="1" applyBorder="1" applyProtection="1">
      <protection hidden="1"/>
    </xf>
    <xf numFmtId="165" fontId="0" fillId="3" borderId="77" xfId="1" applyFont="1" applyFill="1" applyBorder="1" applyProtection="1">
      <protection hidden="1"/>
    </xf>
    <xf numFmtId="49" fontId="7" fillId="27" borderId="40" xfId="0" applyNumberFormat="1" applyFont="1" applyFill="1" applyBorder="1" applyAlignment="1" applyProtection="1">
      <alignment vertical="center"/>
      <protection hidden="1"/>
    </xf>
    <xf numFmtId="0" fontId="0" fillId="27" borderId="0" xfId="0" applyFill="1" applyProtection="1">
      <protection hidden="1"/>
    </xf>
    <xf numFmtId="0" fontId="7" fillId="27" borderId="0" xfId="0" applyFont="1" applyFill="1" applyProtection="1">
      <protection hidden="1"/>
    </xf>
    <xf numFmtId="0" fontId="7" fillId="27" borderId="0" xfId="0" applyFont="1" applyFill="1" applyAlignment="1" applyProtection="1">
      <alignment horizontal="left"/>
      <protection hidden="1"/>
    </xf>
    <xf numFmtId="40" fontId="0" fillId="7" borderId="40" xfId="1" applyNumberFormat="1" applyFont="1" applyFill="1" applyBorder="1" applyAlignment="1" applyProtection="1">
      <alignment horizontal="right" vertical="center"/>
      <protection hidden="1"/>
    </xf>
    <xf numFmtId="40" fontId="19" fillId="7" borderId="39" xfId="1" applyNumberFormat="1" applyFont="1" applyFill="1" applyBorder="1" applyAlignment="1" applyProtection="1">
      <alignment horizontal="right" vertical="center"/>
      <protection hidden="1"/>
    </xf>
    <xf numFmtId="0" fontId="7" fillId="8" borderId="38" xfId="0" applyFont="1" applyFill="1" applyBorder="1" applyAlignment="1">
      <alignment horizontal="left" vertical="center"/>
    </xf>
    <xf numFmtId="0" fontId="7" fillId="8" borderId="39" xfId="0" applyFont="1" applyFill="1" applyBorder="1" applyAlignment="1">
      <alignment horizontal="left" vertical="center"/>
    </xf>
    <xf numFmtId="0" fontId="27" fillId="28" borderId="40" xfId="0" applyFont="1" applyFill="1" applyBorder="1" applyAlignment="1" applyProtection="1">
      <alignment horizontal="left" vertical="center" wrapText="1"/>
      <protection hidden="1"/>
    </xf>
    <xf numFmtId="0" fontId="21" fillId="0" borderId="37" xfId="7" applyBorder="1" applyAlignment="1" applyProtection="1">
      <alignment horizontal="left" vertical="center"/>
      <protection hidden="1"/>
    </xf>
    <xf numFmtId="0" fontId="21" fillId="0" borderId="38" xfId="7" applyBorder="1" applyAlignment="1" applyProtection="1">
      <alignment horizontal="left" vertical="center"/>
      <protection hidden="1"/>
    </xf>
    <xf numFmtId="0" fontId="21" fillId="0" borderId="39" xfId="7" applyBorder="1" applyAlignment="1" applyProtection="1">
      <alignment horizontal="left" vertical="center"/>
      <protection hidden="1"/>
    </xf>
    <xf numFmtId="0" fontId="32" fillId="0" borderId="0" xfId="0" applyFont="1" applyAlignment="1" applyProtection="1">
      <alignment horizontal="justify" vertical="top" wrapText="1"/>
      <protection hidden="1"/>
    </xf>
    <xf numFmtId="0" fontId="7" fillId="0" borderId="40" xfId="0" applyFont="1" applyBorder="1" applyAlignment="1" applyProtection="1">
      <alignment horizontal="center" vertical="center"/>
      <protection hidden="1"/>
    </xf>
    <xf numFmtId="16" fontId="7" fillId="0" borderId="40" xfId="0" applyNumberFormat="1" applyFont="1" applyBorder="1" applyAlignment="1" applyProtection="1">
      <alignment horizontal="center" vertical="center"/>
      <protection hidden="1"/>
    </xf>
    <xf numFmtId="0" fontId="6" fillId="28" borderId="40" xfId="0" applyFont="1" applyFill="1" applyBorder="1" applyAlignment="1" applyProtection="1">
      <alignment horizontal="center" vertical="center" wrapText="1"/>
      <protection hidden="1"/>
    </xf>
    <xf numFmtId="0" fontId="6" fillId="28" borderId="40" xfId="0" applyFont="1" applyFill="1" applyBorder="1" applyAlignment="1" applyProtection="1">
      <alignment horizontal="center" vertical="center"/>
      <protection hidden="1"/>
    </xf>
    <xf numFmtId="0" fontId="7" fillId="0" borderId="40" xfId="0" applyFont="1" applyBorder="1" applyAlignment="1" applyProtection="1">
      <alignment horizontal="center" vertical="center" wrapText="1"/>
      <protection hidden="1"/>
    </xf>
    <xf numFmtId="0" fontId="32"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23" fillId="0" borderId="0" xfId="0" applyFont="1" applyAlignment="1" applyProtection="1">
      <alignment horizontal="left" vertical="top" wrapText="1" indent="1"/>
      <protection hidden="1"/>
    </xf>
    <xf numFmtId="0" fontId="0" fillId="0" borderId="64" xfId="0" applyBorder="1" applyAlignment="1" applyProtection="1">
      <alignment horizontal="left" vertical="center" wrapText="1"/>
      <protection hidden="1"/>
    </xf>
    <xf numFmtId="0" fontId="0" fillId="0" borderId="6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0" fillId="0" borderId="47"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0" fillId="0" borderId="0" xfId="0" applyAlignment="1" applyProtection="1">
      <alignment horizontal="justify" vertical="top" wrapText="1"/>
      <protection hidden="1"/>
    </xf>
    <xf numFmtId="0" fontId="6" fillId="28" borderId="41" xfId="0" applyFont="1" applyFill="1" applyBorder="1" applyAlignment="1" applyProtection="1">
      <alignment horizontal="center" vertical="center"/>
      <protection hidden="1"/>
    </xf>
    <xf numFmtId="0" fontId="6" fillId="28" borderId="42" xfId="0" applyFont="1" applyFill="1" applyBorder="1" applyAlignment="1" applyProtection="1">
      <alignment horizontal="center" vertical="center"/>
      <protection hidden="1"/>
    </xf>
    <xf numFmtId="0" fontId="6" fillId="28" borderId="64" xfId="0" applyFont="1" applyFill="1" applyBorder="1" applyAlignment="1" applyProtection="1">
      <alignment horizontal="center" vertical="center"/>
      <protection hidden="1"/>
    </xf>
    <xf numFmtId="0" fontId="6" fillId="28" borderId="44" xfId="0" applyFont="1" applyFill="1" applyBorder="1" applyAlignment="1" applyProtection="1">
      <alignment horizontal="center" vertical="center"/>
      <protection hidden="1"/>
    </xf>
    <xf numFmtId="0" fontId="6" fillId="28" borderId="46" xfId="0" applyFont="1" applyFill="1" applyBorder="1" applyAlignment="1" applyProtection="1">
      <alignment horizontal="center" vertical="center"/>
      <protection hidden="1"/>
    </xf>
    <xf numFmtId="0" fontId="6" fillId="28" borderId="45" xfId="0" applyFont="1" applyFill="1" applyBorder="1" applyAlignment="1" applyProtection="1">
      <alignment horizontal="center" vertical="center"/>
      <protection hidden="1"/>
    </xf>
    <xf numFmtId="0" fontId="19" fillId="0" borderId="46" xfId="0" applyFont="1" applyBorder="1" applyAlignment="1" applyProtection="1">
      <alignment horizontal="center" vertical="center" wrapText="1"/>
      <protection hidden="1"/>
    </xf>
    <xf numFmtId="0" fontId="19" fillId="0" borderId="45" xfId="0" applyFont="1" applyBorder="1" applyAlignment="1" applyProtection="1">
      <alignment horizontal="center" vertical="center" wrapText="1"/>
      <protection hidden="1"/>
    </xf>
    <xf numFmtId="0" fontId="0" fillId="0" borderId="0" xfId="0" applyAlignment="1" applyProtection="1">
      <alignment horizontal="left" vertical="top" wrapText="1" indent="2"/>
      <protection hidden="1"/>
    </xf>
    <xf numFmtId="0" fontId="0" fillId="0" borderId="0" xfId="0" applyAlignment="1" applyProtection="1">
      <alignment horizontal="left" wrapText="1" indent="2"/>
      <protection hidden="1"/>
    </xf>
    <xf numFmtId="0" fontId="3" fillId="0" borderId="0" xfId="0" applyFont="1" applyAlignment="1" applyProtection="1">
      <alignment horizontal="center" vertical="center"/>
      <protection hidden="1"/>
    </xf>
    <xf numFmtId="0" fontId="6" fillId="0" borderId="40"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6" fillId="5" borderId="41" xfId="0" applyFont="1" applyFill="1" applyBorder="1" applyAlignment="1">
      <alignment horizontal="center" vertical="center"/>
    </xf>
    <xf numFmtId="0" fontId="3" fillId="13" borderId="37" xfId="0" applyFont="1" applyFill="1" applyBorder="1" applyAlignment="1">
      <alignment horizontal="left" vertical="top" wrapText="1"/>
    </xf>
    <xf numFmtId="0" fontId="3" fillId="13" borderId="38" xfId="0" applyFont="1" applyFill="1" applyBorder="1" applyAlignment="1">
      <alignment horizontal="left" vertical="top" wrapText="1"/>
    </xf>
    <xf numFmtId="0" fontId="3" fillId="13" borderId="39" xfId="0" applyFont="1" applyFill="1" applyBorder="1" applyAlignment="1">
      <alignment horizontal="left" vertical="top" wrapText="1"/>
    </xf>
    <xf numFmtId="0" fontId="6" fillId="5" borderId="40" xfId="0" applyFont="1" applyFill="1" applyBorder="1" applyAlignment="1">
      <alignment horizontal="center"/>
    </xf>
    <xf numFmtId="0" fontId="13" fillId="5" borderId="40" xfId="0" applyFont="1" applyFill="1" applyBorder="1" applyAlignment="1">
      <alignment horizontal="center"/>
    </xf>
    <xf numFmtId="0" fontId="13" fillId="11" borderId="56" xfId="0" applyFont="1" applyFill="1" applyBorder="1" applyAlignment="1">
      <alignment horizontal="center" vertical="center"/>
    </xf>
    <xf numFmtId="0" fontId="13" fillId="11" borderId="57" xfId="0" applyFont="1" applyFill="1" applyBorder="1" applyAlignment="1">
      <alignment horizontal="center" vertical="center"/>
    </xf>
    <xf numFmtId="0" fontId="13" fillId="11" borderId="58" xfId="0" applyFont="1" applyFill="1" applyBorder="1" applyAlignment="1">
      <alignment horizontal="center" vertical="center"/>
    </xf>
    <xf numFmtId="0" fontId="13" fillId="11" borderId="59" xfId="0" applyFont="1" applyFill="1" applyBorder="1" applyAlignment="1">
      <alignment horizontal="center" vertical="center"/>
    </xf>
    <xf numFmtId="0" fontId="13" fillId="11" borderId="0" xfId="0" applyFont="1" applyFill="1" applyAlignment="1">
      <alignment horizontal="center" vertical="center"/>
    </xf>
    <xf numFmtId="0" fontId="13" fillId="11" borderId="60" xfId="0" applyFont="1" applyFill="1" applyBorder="1" applyAlignment="1">
      <alignment horizontal="center" vertical="center"/>
    </xf>
    <xf numFmtId="0" fontId="13" fillId="11" borderId="61" xfId="0" applyFont="1" applyFill="1" applyBorder="1" applyAlignment="1">
      <alignment horizontal="center" vertical="center"/>
    </xf>
    <xf numFmtId="0" fontId="13" fillId="11" borderId="62" xfId="0" applyFont="1" applyFill="1" applyBorder="1" applyAlignment="1">
      <alignment horizontal="center" vertical="center"/>
    </xf>
    <xf numFmtId="0" fontId="13" fillId="11" borderId="63" xfId="0" applyFont="1" applyFill="1" applyBorder="1" applyAlignment="1">
      <alignment horizontal="center" vertical="center"/>
    </xf>
    <xf numFmtId="0" fontId="3" fillId="13" borderId="37" xfId="0" applyFont="1" applyFill="1" applyBorder="1" applyAlignment="1">
      <alignment horizontal="left" vertical="center" wrapText="1"/>
    </xf>
    <xf numFmtId="0" fontId="3" fillId="13" borderId="38"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3" fillId="13" borderId="37" xfId="0" applyFont="1" applyFill="1" applyBorder="1" applyAlignment="1">
      <alignment horizontal="left" wrapText="1"/>
    </xf>
    <xf numFmtId="0" fontId="3" fillId="13" borderId="38" xfId="0" applyFont="1" applyFill="1" applyBorder="1" applyAlignment="1">
      <alignment horizontal="left" wrapText="1"/>
    </xf>
    <xf numFmtId="0" fontId="3" fillId="13" borderId="39" xfId="0" applyFont="1" applyFill="1" applyBorder="1" applyAlignment="1">
      <alignment horizontal="left" wrapText="1"/>
    </xf>
    <xf numFmtId="0" fontId="13" fillId="2" borderId="37" xfId="0" applyFont="1" applyFill="1" applyBorder="1" applyAlignment="1">
      <alignment horizontal="left" wrapText="1"/>
    </xf>
    <xf numFmtId="0" fontId="13" fillId="2" borderId="38" xfId="0" applyFont="1" applyFill="1" applyBorder="1" applyAlignment="1">
      <alignment horizontal="left" wrapText="1"/>
    </xf>
    <xf numFmtId="0" fontId="13" fillId="2" borderId="39" xfId="0" applyFont="1" applyFill="1" applyBorder="1" applyAlignment="1">
      <alignment horizontal="left"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3" fillId="3" borderId="38" xfId="1" applyNumberFormat="1" applyFont="1" applyFill="1" applyBorder="1" applyAlignment="1" applyProtection="1">
      <alignment horizontal="center"/>
      <protection locked="0"/>
    </xf>
    <xf numFmtId="0" fontId="3" fillId="27" borderId="37" xfId="0" applyFont="1" applyFill="1" applyBorder="1" applyAlignment="1">
      <alignment horizontal="left" vertical="top" wrapText="1"/>
    </xf>
    <xf numFmtId="0" fontId="3" fillId="27" borderId="38" xfId="0" applyFont="1" applyFill="1" applyBorder="1" applyAlignment="1">
      <alignment horizontal="left" vertical="top" wrapText="1"/>
    </xf>
    <xf numFmtId="0" fontId="3" fillId="27" borderId="39" xfId="0" applyFont="1" applyFill="1" applyBorder="1" applyAlignment="1">
      <alignment horizontal="left" vertical="top" wrapText="1"/>
    </xf>
    <xf numFmtId="165" fontId="6" fillId="0" borderId="0" xfId="1" applyFont="1" applyFill="1" applyBorder="1" applyAlignment="1" applyProtection="1">
      <alignment horizontal="center" vertical="center"/>
    </xf>
    <xf numFmtId="0" fontId="2" fillId="12" borderId="41" xfId="0" applyFont="1" applyFill="1" applyBorder="1" applyAlignment="1">
      <alignment horizontal="center" vertical="center"/>
    </xf>
    <xf numFmtId="0" fontId="3" fillId="0" borderId="42" xfId="0" applyFont="1" applyBorder="1" applyAlignment="1">
      <alignment horizontal="center" vertical="center"/>
    </xf>
    <xf numFmtId="167" fontId="6" fillId="26" borderId="38" xfId="1" applyNumberFormat="1" applyFont="1" applyFill="1" applyBorder="1" applyAlignment="1" applyProtection="1">
      <alignment horizontal="left"/>
      <protection hidden="1"/>
    </xf>
    <xf numFmtId="167" fontId="6" fillId="26" borderId="38" xfId="1" applyNumberFormat="1" applyFont="1" applyFill="1" applyBorder="1" applyAlignment="1" applyProtection="1">
      <alignment horizontal="left" shrinkToFit="1"/>
      <protection hidden="1"/>
    </xf>
    <xf numFmtId="0" fontId="3"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165" fontId="3" fillId="2" borderId="0" xfId="1" applyFont="1" applyFill="1" applyAlignment="1" applyProtection="1">
      <alignment horizontal="right"/>
    </xf>
    <xf numFmtId="167" fontId="3" fillId="3" borderId="47" xfId="1" applyNumberFormat="1" applyFont="1" applyFill="1" applyBorder="1" applyAlignment="1" applyProtection="1">
      <alignment horizontal="center"/>
      <protection locked="0"/>
    </xf>
    <xf numFmtId="0" fontId="3" fillId="3" borderId="47" xfId="0" applyFont="1" applyFill="1" applyBorder="1" applyAlignment="1" applyProtection="1">
      <alignment horizontal="center" vertical="center"/>
      <protection locked="0"/>
    </xf>
    <xf numFmtId="0" fontId="0" fillId="2" borderId="40" xfId="1" applyNumberFormat="1" applyFont="1" applyFill="1" applyBorder="1" applyAlignment="1" applyProtection="1">
      <alignment horizontal="center" vertical="center"/>
    </xf>
    <xf numFmtId="40" fontId="0" fillId="7" borderId="40" xfId="1" applyNumberFormat="1" applyFont="1" applyFill="1" applyBorder="1" applyAlignment="1" applyProtection="1">
      <alignment horizontal="right" vertical="center"/>
      <protection hidden="1"/>
    </xf>
    <xf numFmtId="165" fontId="2" fillId="12" borderId="40" xfId="1" applyFont="1" applyFill="1" applyBorder="1" applyAlignment="1" applyProtection="1">
      <alignment horizontal="center" vertical="center" wrapText="1"/>
    </xf>
    <xf numFmtId="165" fontId="2" fillId="12" borderId="40" xfId="1" applyFont="1" applyFill="1" applyBorder="1" applyAlignment="1" applyProtection="1">
      <alignment horizontal="center" vertical="center"/>
    </xf>
    <xf numFmtId="0" fontId="3" fillId="7" borderId="0" xfId="0" applyFont="1" applyFill="1" applyAlignment="1" applyProtection="1">
      <alignment horizontal="center" vertical="top"/>
      <protection hidden="1"/>
    </xf>
    <xf numFmtId="0" fontId="3" fillId="7" borderId="47" xfId="0" applyFont="1" applyFill="1" applyBorder="1" applyAlignment="1" applyProtection="1">
      <alignment horizontal="center" vertical="top"/>
      <protection hidden="1"/>
    </xf>
    <xf numFmtId="0" fontId="3" fillId="2" borderId="0" xfId="0" applyFont="1" applyFill="1" applyAlignment="1">
      <alignment horizontal="right" vertical="top"/>
    </xf>
    <xf numFmtId="0" fontId="3" fillId="2" borderId="37" xfId="1" applyNumberFormat="1" applyFont="1" applyFill="1" applyBorder="1" applyAlignment="1" applyProtection="1">
      <alignment horizontal="left" vertical="center"/>
    </xf>
    <xf numFmtId="0" fontId="3" fillId="2" borderId="38" xfId="1" applyNumberFormat="1" applyFont="1" applyFill="1" applyBorder="1" applyAlignment="1" applyProtection="1">
      <alignment horizontal="left" vertical="center"/>
    </xf>
    <xf numFmtId="0" fontId="19" fillId="2" borderId="41" xfId="1" applyNumberFormat="1" applyFont="1" applyFill="1" applyBorder="1" applyAlignment="1" applyProtection="1">
      <alignment horizontal="left" vertical="center"/>
    </xf>
    <xf numFmtId="0" fontId="19" fillId="2" borderId="42" xfId="1" applyNumberFormat="1" applyFont="1" applyFill="1" applyBorder="1" applyAlignment="1" applyProtection="1">
      <alignment horizontal="left" vertical="center"/>
    </xf>
    <xf numFmtId="40" fontId="19" fillId="7" borderId="41" xfId="1" applyNumberFormat="1" applyFont="1" applyFill="1" applyBorder="1" applyAlignment="1" applyProtection="1">
      <alignment horizontal="right" vertical="center"/>
      <protection hidden="1"/>
    </xf>
    <xf numFmtId="40" fontId="19" fillId="7" borderId="42" xfId="1" applyNumberFormat="1" applyFont="1" applyFill="1" applyBorder="1" applyAlignment="1" applyProtection="1">
      <alignment horizontal="right" vertical="center"/>
      <protection hidden="1"/>
    </xf>
    <xf numFmtId="0" fontId="0" fillId="2" borderId="40" xfId="1" applyNumberFormat="1" applyFont="1" applyFill="1" applyBorder="1" applyAlignment="1" applyProtection="1">
      <alignment horizontal="left" vertical="center"/>
    </xf>
    <xf numFmtId="0" fontId="19" fillId="2" borderId="64" xfId="0" applyFont="1" applyFill="1" applyBorder="1" applyAlignment="1">
      <alignment horizontal="left" vertical="center"/>
    </xf>
    <xf numFmtId="0" fontId="19" fillId="2" borderId="46" xfId="0" applyFont="1" applyFill="1" applyBorder="1" applyAlignment="1">
      <alignment horizontal="left" vertical="center"/>
    </xf>
    <xf numFmtId="40" fontId="19" fillId="7" borderId="39" xfId="1" applyNumberFormat="1" applyFont="1" applyFill="1" applyBorder="1" applyAlignment="1" applyProtection="1">
      <alignment horizontal="right" vertical="center"/>
      <protection hidden="1"/>
    </xf>
    <xf numFmtId="0" fontId="19" fillId="2" borderId="64" xfId="1" applyNumberFormat="1" applyFont="1" applyFill="1" applyBorder="1" applyAlignment="1" applyProtection="1">
      <alignment horizontal="left" vertical="center"/>
    </xf>
    <xf numFmtId="0" fontId="19" fillId="2" borderId="48" xfId="1" applyNumberFormat="1" applyFont="1" applyFill="1" applyBorder="1" applyAlignment="1" applyProtection="1">
      <alignment horizontal="left" vertical="center"/>
    </xf>
    <xf numFmtId="0" fontId="19" fillId="2" borderId="43" xfId="1" applyNumberFormat="1" applyFont="1" applyFill="1" applyBorder="1" applyAlignment="1" applyProtection="1">
      <alignment horizontal="left" vertic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0" fillId="2" borderId="19" xfId="0" applyFill="1" applyBorder="1" applyAlignment="1">
      <alignment horizontal="left" wrapText="1"/>
    </xf>
    <xf numFmtId="0" fontId="2" fillId="4" borderId="15" xfId="0" applyFont="1" applyFill="1" applyBorder="1" applyAlignment="1">
      <alignment horizontal="center" vertical="center"/>
    </xf>
    <xf numFmtId="0" fontId="2" fillId="4" borderId="20" xfId="0" applyFont="1" applyFill="1" applyBorder="1" applyAlignment="1">
      <alignment horizontal="center" vertical="center"/>
    </xf>
    <xf numFmtId="0" fontId="3" fillId="2" borderId="21" xfId="0" applyFont="1" applyFill="1" applyBorder="1" applyAlignment="1">
      <alignment horizontal="left"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cellXfs>
  <cellStyles count="8">
    <cellStyle name="Comma" xfId="1" builtinId="3"/>
    <cellStyle name="Comma 2" xfId="3" xr:uid="{00000000-0005-0000-0000-000001000000}"/>
    <cellStyle name="Currency" xfId="6" builtinId="4"/>
    <cellStyle name="Hyperlink" xfId="7" builtinId="8"/>
    <cellStyle name="Normal" xfId="0" builtinId="0"/>
    <cellStyle name="Normal 2" xfId="4" xr:uid="{00000000-0005-0000-0000-000005000000}"/>
    <cellStyle name="Normal 6" xfId="2" xr:uid="{00000000-0005-0000-0000-000006000000}"/>
    <cellStyle name="Normal_Mpage 3" xfId="5" xr:uid="{00000000-0005-0000-0000-000007000000}"/>
  </cellStyles>
  <dxfs count="2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s>
  <tableStyles count="1" defaultTableStyle="TableStyleMedium2" defaultPivotStyle="PivotStyleLight16">
    <tableStyle name="Invisible" pivot="0" table="0" count="0" xr9:uid="{CC962CC3-84ED-47E2-866A-AE7B223A4A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8</xdr:col>
      <xdr:colOff>323849</xdr:colOff>
      <xdr:row>1</xdr:row>
      <xdr:rowOff>66675</xdr:rowOff>
    </xdr:from>
    <xdr:to>
      <xdr:col>10</xdr:col>
      <xdr:colOff>542924</xdr:colOff>
      <xdr:row>6</xdr:row>
      <xdr:rowOff>133351</xdr:rowOff>
    </xdr:to>
    <xdr:sp macro="" textlink="">
      <xdr:nvSpPr>
        <xdr:cNvPr id="3" name="Text Box 2">
          <a:extLst>
            <a:ext uri="{FF2B5EF4-FFF2-40B4-BE49-F238E27FC236}">
              <a16:creationId xmlns:a16="http://schemas.microsoft.com/office/drawing/2014/main" id="{3454F429-CF72-486D-81C8-1523A7A70D9A}"/>
            </a:ext>
          </a:extLst>
        </xdr:cNvPr>
        <xdr:cNvSpPr txBox="1"/>
      </xdr:nvSpPr>
      <xdr:spPr>
        <a:xfrm>
          <a:off x="6543674" y="257175"/>
          <a:ext cx="1743075" cy="1019176"/>
        </a:xfrm>
        <a:prstGeom prst="rect">
          <a:avLst/>
        </a:prstGeom>
        <a:noFill/>
        <a:ln w="6350">
          <a:solidFill>
            <a:schemeClr val="tx1"/>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900" b="0" i="0">
              <a:effectLst/>
              <a:latin typeface="+mn-lt"/>
              <a:ea typeface="+mn-ea"/>
              <a:cs typeface="+mn-cs"/>
            </a:rPr>
            <a:t>IMPORTANT</a:t>
          </a:r>
          <a:r>
            <a:rPr lang="en-US" sz="900" b="0" i="0" baseline="0">
              <a:effectLst/>
              <a:latin typeface="+mn-lt"/>
              <a:ea typeface="+mn-ea"/>
              <a:cs typeface="+mn-cs"/>
            </a:rPr>
            <a:t> NOTE:</a:t>
          </a:r>
          <a:endParaRPr lang="en-US" sz="900" b="0" i="0">
            <a:effectLst/>
            <a:latin typeface="+mn-lt"/>
            <a:ea typeface="+mn-ea"/>
            <a:cs typeface="+mn-cs"/>
          </a:endParaRPr>
        </a:p>
        <a:p>
          <a:pPr algn="just"/>
          <a:r>
            <a:rPr lang="en-US" sz="900" b="0" i="0">
              <a:effectLst/>
              <a:latin typeface="+mn-lt"/>
              <a:ea typeface="+mn-ea"/>
              <a:cs typeface="+mn-cs"/>
            </a:rPr>
            <a:t>This survey was reviewed and cleared under the Statistical Survey Review and Clearance System with clearance number BSP-2515-01 and expiration date </a:t>
          </a:r>
          <a:br>
            <a:rPr lang="en-US" sz="900" b="0" i="0">
              <a:effectLst/>
              <a:latin typeface="+mn-lt"/>
              <a:ea typeface="+mn-ea"/>
              <a:cs typeface="+mn-cs"/>
            </a:rPr>
          </a:br>
          <a:r>
            <a:rPr lang="en-US" sz="900" b="0" i="0">
              <a:effectLst/>
              <a:latin typeface="+mn-lt"/>
              <a:ea typeface="+mn-ea"/>
              <a:cs typeface="+mn-cs"/>
            </a:rPr>
            <a:t>30 June 2026.</a:t>
          </a:r>
          <a:endParaRPr lang="en-PH" sz="900" b="0" i="0">
            <a:effectLst/>
            <a:latin typeface="+mn-lt"/>
            <a:ea typeface="Calibri" panose="020F0502020204030204" pitchFamily="34" charset="0"/>
            <a:cs typeface="Times New Roman" panose="02020603050405020304" pitchFamily="18" charset="0"/>
          </a:endParaRPr>
        </a:p>
      </xdr:txBody>
    </xdr:sp>
    <xdr:clientData/>
  </xdr:twoCellAnchor>
  <xdr:twoCellAnchor>
    <xdr:from>
      <xdr:col>8</xdr:col>
      <xdr:colOff>386492</xdr:colOff>
      <xdr:row>0</xdr:row>
      <xdr:rowOff>30340</xdr:rowOff>
    </xdr:from>
    <xdr:to>
      <xdr:col>10</xdr:col>
      <xdr:colOff>352425</xdr:colOff>
      <xdr:row>1</xdr:row>
      <xdr:rowOff>65618</xdr:rowOff>
    </xdr:to>
    <xdr:sp macro="" textlink="">
      <xdr:nvSpPr>
        <xdr:cNvPr id="4" name="Text Box 4">
          <a:extLst>
            <a:ext uri="{FF2B5EF4-FFF2-40B4-BE49-F238E27FC236}">
              <a16:creationId xmlns:a16="http://schemas.microsoft.com/office/drawing/2014/main" id="{A01E9214-56CC-4538-8FAB-CF1A9ECCC12C}"/>
            </a:ext>
          </a:extLst>
        </xdr:cNvPr>
        <xdr:cNvSpPr txBox="1"/>
      </xdr:nvSpPr>
      <xdr:spPr>
        <a:xfrm>
          <a:off x="6606317" y="30340"/>
          <a:ext cx="1489933" cy="225778"/>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en-US" sz="1000" b="0">
              <a:effectLst/>
              <a:latin typeface="+mn-lt"/>
              <a:ea typeface="Calibri" panose="020F0502020204030204" pitchFamily="34" charset="0"/>
              <a:cs typeface="Times New Roman" panose="02020603050405020304" pitchFamily="18" charset="0"/>
            </a:rPr>
            <a:t>BSP-OFCS SST Form</a:t>
          </a:r>
          <a:r>
            <a:rPr lang="en-US" sz="1000" b="0" baseline="0">
              <a:effectLst/>
              <a:latin typeface="+mn-lt"/>
              <a:ea typeface="Calibri" panose="020F0502020204030204" pitchFamily="34" charset="0"/>
              <a:cs typeface="Times New Roman" panose="02020603050405020304" pitchFamily="18" charset="0"/>
            </a:rPr>
            <a:t> 1</a:t>
          </a:r>
        </a:p>
      </xdr:txBody>
    </xdr:sp>
    <xdr:clientData/>
  </xdr:twoCellAnchor>
  <xdr:twoCellAnchor editAs="oneCell">
    <xdr:from>
      <xdr:col>3</xdr:col>
      <xdr:colOff>857250</xdr:colOff>
      <xdr:row>3</xdr:row>
      <xdr:rowOff>54570</xdr:rowOff>
    </xdr:from>
    <xdr:to>
      <xdr:col>7</xdr:col>
      <xdr:colOff>895350</xdr:colOff>
      <xdr:row>6</xdr:row>
      <xdr:rowOff>133349</xdr:rowOff>
    </xdr:to>
    <xdr:pic>
      <xdr:nvPicPr>
        <xdr:cNvPr id="6" name="Picture 5">
          <a:extLst>
            <a:ext uri="{FF2B5EF4-FFF2-40B4-BE49-F238E27FC236}">
              <a16:creationId xmlns:a16="http://schemas.microsoft.com/office/drawing/2014/main" id="{DADC66D3-EDC6-2A9E-2ABA-1FC3599C6C4B}"/>
            </a:ext>
          </a:extLst>
        </xdr:cNvPr>
        <xdr:cNvPicPr>
          <a:picLocks noChangeAspect="1"/>
        </xdr:cNvPicPr>
      </xdr:nvPicPr>
      <xdr:blipFill rotWithShape="1">
        <a:blip xmlns:r="http://schemas.openxmlformats.org/officeDocument/2006/relationships" r:embed="rId1"/>
        <a:srcRect r="820"/>
        <a:stretch/>
      </xdr:blipFill>
      <xdr:spPr>
        <a:xfrm>
          <a:off x="1704975" y="626070"/>
          <a:ext cx="4486275" cy="650279"/>
        </a:xfrm>
        <a:prstGeom prst="rect">
          <a:avLst/>
        </a:prstGeom>
      </xdr:spPr>
    </xdr:pic>
    <xdr:clientData/>
  </xdr:twoCellAnchor>
  <xdr:twoCellAnchor editAs="oneCell">
    <xdr:from>
      <xdr:col>3</xdr:col>
      <xdr:colOff>428627</xdr:colOff>
      <xdr:row>9</xdr:row>
      <xdr:rowOff>19051</xdr:rowOff>
    </xdr:from>
    <xdr:to>
      <xdr:col>8</xdr:col>
      <xdr:colOff>628651</xdr:colOff>
      <xdr:row>10</xdr:row>
      <xdr:rowOff>84483</xdr:rowOff>
    </xdr:to>
    <xdr:pic>
      <xdr:nvPicPr>
        <xdr:cNvPr id="7" name="Picture 6">
          <a:extLst>
            <a:ext uri="{FF2B5EF4-FFF2-40B4-BE49-F238E27FC236}">
              <a16:creationId xmlns:a16="http://schemas.microsoft.com/office/drawing/2014/main" id="{48603364-D3F1-32EA-AC23-50896E9DF16B}"/>
            </a:ext>
          </a:extLst>
        </xdr:cNvPr>
        <xdr:cNvPicPr>
          <a:picLocks noChangeAspect="1"/>
        </xdr:cNvPicPr>
      </xdr:nvPicPr>
      <xdr:blipFill>
        <a:blip xmlns:r="http://schemas.openxmlformats.org/officeDocument/2006/relationships" r:embed="rId2"/>
        <a:stretch>
          <a:fillRect/>
        </a:stretch>
      </xdr:blipFill>
      <xdr:spPr>
        <a:xfrm>
          <a:off x="1276352" y="1352551"/>
          <a:ext cx="5572124" cy="255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44824</xdr:colOff>
      <xdr:row>1</xdr:row>
      <xdr:rowOff>142475</xdr:rowOff>
    </xdr:from>
    <xdr:to>
      <xdr:col>12</xdr:col>
      <xdr:colOff>170490</xdr:colOff>
      <xdr:row>4</xdr:row>
      <xdr:rowOff>75801</xdr:rowOff>
    </xdr:to>
    <xdr:sp macro="" textlink="">
      <xdr:nvSpPr>
        <xdr:cNvPr id="3" name="Text Box 4">
          <a:extLst>
            <a:ext uri="{FF2B5EF4-FFF2-40B4-BE49-F238E27FC236}">
              <a16:creationId xmlns:a16="http://schemas.microsoft.com/office/drawing/2014/main" id="{A7DC91EF-1766-43F4-A17D-4E6D156490FE}"/>
            </a:ext>
          </a:extLst>
        </xdr:cNvPr>
        <xdr:cNvSpPr txBox="1"/>
      </xdr:nvSpPr>
      <xdr:spPr>
        <a:xfrm>
          <a:off x="13917706" y="332975"/>
          <a:ext cx="3689137" cy="504826"/>
        </a:xfrm>
        <a:prstGeom prst="rect">
          <a:avLst/>
        </a:prstGeom>
        <a:solidFill>
          <a:schemeClr val="lt1"/>
        </a:solidFill>
        <a:ln w="635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000" b="0">
              <a:effectLst/>
              <a:latin typeface="+mn-lt"/>
              <a:ea typeface="Calibri" panose="020F0502020204030204" pitchFamily="34" charset="0"/>
              <a:cs typeface="Times New Roman" panose="02020603050405020304" pitchFamily="18" charset="0"/>
            </a:rPr>
            <a:t>All information gathered herein</a:t>
          </a:r>
          <a:r>
            <a:rPr lang="en-US" sz="1000" b="0" baseline="0">
              <a:effectLst/>
              <a:latin typeface="+mn-lt"/>
              <a:ea typeface="Calibri" panose="020F0502020204030204" pitchFamily="34" charset="0"/>
              <a:cs typeface="Times New Roman" panose="02020603050405020304" pitchFamily="18" charset="0"/>
            </a:rPr>
            <a:t> shall be treated strictly confidential and shall be used for statistical purposes only.</a:t>
          </a:r>
          <a:endParaRPr lang="en-PH" sz="1000" b="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0</xdr:col>
      <xdr:colOff>56030</xdr:colOff>
      <xdr:row>0</xdr:row>
      <xdr:rowOff>145677</xdr:rowOff>
    </xdr:from>
    <xdr:to>
      <xdr:col>10</xdr:col>
      <xdr:colOff>2017058</xdr:colOff>
      <xdr:row>5</xdr:row>
      <xdr:rowOff>141060</xdr:rowOff>
    </xdr:to>
    <xdr:pic>
      <xdr:nvPicPr>
        <xdr:cNvPr id="2" name="Picture 1">
          <a:extLst>
            <a:ext uri="{FF2B5EF4-FFF2-40B4-BE49-F238E27FC236}">
              <a16:creationId xmlns:a16="http://schemas.microsoft.com/office/drawing/2014/main" id="{4A8795F2-2B8F-820F-E025-8E6774715FC8}"/>
            </a:ext>
          </a:extLst>
        </xdr:cNvPr>
        <xdr:cNvPicPr>
          <a:picLocks noChangeAspect="1"/>
        </xdr:cNvPicPr>
      </xdr:nvPicPr>
      <xdr:blipFill>
        <a:blip xmlns:r="http://schemas.openxmlformats.org/officeDocument/2006/relationships" r:embed="rId1"/>
        <a:stretch>
          <a:fillRect/>
        </a:stretch>
      </xdr:blipFill>
      <xdr:spPr>
        <a:xfrm>
          <a:off x="56030" y="145677"/>
          <a:ext cx="13805646" cy="951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5</xdr:col>
      <xdr:colOff>2790724</xdr:colOff>
      <xdr:row>5</xdr:row>
      <xdr:rowOff>3414</xdr:rowOff>
    </xdr:to>
    <xdr:pic>
      <xdr:nvPicPr>
        <xdr:cNvPr id="5" name="Picture 4">
          <a:extLst>
            <a:ext uri="{FF2B5EF4-FFF2-40B4-BE49-F238E27FC236}">
              <a16:creationId xmlns:a16="http://schemas.microsoft.com/office/drawing/2014/main" id="{376016E2-E235-EE09-6457-7098425F9AD5}"/>
            </a:ext>
          </a:extLst>
        </xdr:cNvPr>
        <xdr:cNvPicPr>
          <a:picLocks noChangeAspect="1"/>
        </xdr:cNvPicPr>
      </xdr:nvPicPr>
      <xdr:blipFill>
        <a:blip xmlns:r="http://schemas.openxmlformats.org/officeDocument/2006/relationships" r:embed="rId1"/>
        <a:stretch>
          <a:fillRect/>
        </a:stretch>
      </xdr:blipFill>
      <xdr:spPr>
        <a:xfrm>
          <a:off x="0" y="85725"/>
          <a:ext cx="9089924" cy="951058"/>
        </a:xfrm>
        <a:prstGeom prst="rect">
          <a:avLst/>
        </a:prstGeom>
      </xdr:spPr>
    </xdr:pic>
    <xdr:clientData/>
  </xdr:twoCellAnchor>
  <xdr:twoCellAnchor>
    <xdr:from>
      <xdr:col>6</xdr:col>
      <xdr:colOff>9525</xdr:colOff>
      <xdr:row>1</xdr:row>
      <xdr:rowOff>95250</xdr:rowOff>
    </xdr:from>
    <xdr:to>
      <xdr:col>7</xdr:col>
      <xdr:colOff>28575</xdr:colOff>
      <xdr:row>3</xdr:row>
      <xdr:rowOff>152400</xdr:rowOff>
    </xdr:to>
    <xdr:sp macro="" textlink="">
      <xdr:nvSpPr>
        <xdr:cNvPr id="7" name="Text Box 4">
          <a:extLst>
            <a:ext uri="{FF2B5EF4-FFF2-40B4-BE49-F238E27FC236}">
              <a16:creationId xmlns:a16="http://schemas.microsoft.com/office/drawing/2014/main" id="{2A5F2373-660E-41DC-9D28-2CA6A134E0DD}"/>
            </a:ext>
          </a:extLst>
        </xdr:cNvPr>
        <xdr:cNvSpPr txBox="1"/>
      </xdr:nvSpPr>
      <xdr:spPr>
        <a:xfrm>
          <a:off x="9458325" y="285750"/>
          <a:ext cx="3228975" cy="5334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000" b="0">
              <a:effectLst/>
              <a:latin typeface="+mn-lt"/>
              <a:ea typeface="Calibri" panose="020F0502020204030204" pitchFamily="34" charset="0"/>
              <a:cs typeface="Times New Roman" panose="02020603050405020304" pitchFamily="18" charset="0"/>
            </a:rPr>
            <a:t>All information gathered herein</a:t>
          </a:r>
          <a:r>
            <a:rPr lang="en-US" sz="1000" b="0" baseline="0">
              <a:effectLst/>
              <a:latin typeface="+mn-lt"/>
              <a:ea typeface="Calibri" panose="020F0502020204030204" pitchFamily="34" charset="0"/>
              <a:cs typeface="Times New Roman" panose="02020603050405020304" pitchFamily="18" charset="0"/>
            </a:rPr>
            <a:t> shall be treated strictly confidential and shall be used for statistical purposes only.</a:t>
          </a:r>
          <a:endParaRPr lang="en-PH" sz="1000" b="0">
            <a:effectLst/>
            <a:latin typeface="+mn-lt"/>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56029</xdr:colOff>
      <xdr:row>1</xdr:row>
      <xdr:rowOff>1</xdr:rowOff>
    </xdr:from>
    <xdr:to>
      <xdr:col>7</xdr:col>
      <xdr:colOff>75079</xdr:colOff>
      <xdr:row>3</xdr:row>
      <xdr:rowOff>28576</xdr:rowOff>
    </xdr:to>
    <xdr:sp macro="" textlink="">
      <xdr:nvSpPr>
        <xdr:cNvPr id="3" name="Text Box 4">
          <a:extLst>
            <a:ext uri="{FF2B5EF4-FFF2-40B4-BE49-F238E27FC236}">
              <a16:creationId xmlns:a16="http://schemas.microsoft.com/office/drawing/2014/main" id="{1B533C6E-F8E1-4479-BFA6-EC1666D1231B}"/>
            </a:ext>
          </a:extLst>
        </xdr:cNvPr>
        <xdr:cNvSpPr txBox="1"/>
      </xdr:nvSpPr>
      <xdr:spPr>
        <a:xfrm>
          <a:off x="9603441" y="190501"/>
          <a:ext cx="3201520" cy="53284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000" b="0">
              <a:effectLst/>
              <a:latin typeface="+mn-lt"/>
              <a:ea typeface="Calibri" panose="020F0502020204030204" pitchFamily="34" charset="0"/>
              <a:cs typeface="Times New Roman" panose="02020603050405020304" pitchFamily="18" charset="0"/>
            </a:rPr>
            <a:t>All information gathered herein</a:t>
          </a:r>
          <a:r>
            <a:rPr lang="en-US" sz="1000" b="0" baseline="0">
              <a:effectLst/>
              <a:latin typeface="+mn-lt"/>
              <a:ea typeface="Calibri" panose="020F0502020204030204" pitchFamily="34" charset="0"/>
              <a:cs typeface="Times New Roman" panose="02020603050405020304" pitchFamily="18" charset="0"/>
            </a:rPr>
            <a:t> shall be treated strictly confidential and shall be used for statistical purposes only.</a:t>
          </a:r>
          <a:endParaRPr lang="en-PH" sz="1000" b="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0</xdr:col>
      <xdr:colOff>190500</xdr:colOff>
      <xdr:row>0</xdr:row>
      <xdr:rowOff>81643</xdr:rowOff>
    </xdr:from>
    <xdr:to>
      <xdr:col>5</xdr:col>
      <xdr:colOff>2922713</xdr:colOff>
      <xdr:row>4</xdr:row>
      <xdr:rowOff>145316</xdr:rowOff>
    </xdr:to>
    <xdr:pic>
      <xdr:nvPicPr>
        <xdr:cNvPr id="2" name="Picture 1">
          <a:extLst>
            <a:ext uri="{FF2B5EF4-FFF2-40B4-BE49-F238E27FC236}">
              <a16:creationId xmlns:a16="http://schemas.microsoft.com/office/drawing/2014/main" id="{A6EA0935-3906-8D41-2CD2-57C96E60320F}"/>
            </a:ext>
          </a:extLst>
        </xdr:cNvPr>
        <xdr:cNvPicPr>
          <a:picLocks noChangeAspect="1"/>
        </xdr:cNvPicPr>
      </xdr:nvPicPr>
      <xdr:blipFill>
        <a:blip xmlns:r="http://schemas.openxmlformats.org/officeDocument/2006/relationships" r:embed="rId1"/>
        <a:stretch>
          <a:fillRect/>
        </a:stretch>
      </xdr:blipFill>
      <xdr:spPr>
        <a:xfrm>
          <a:off x="190500" y="81643"/>
          <a:ext cx="9089924" cy="944962"/>
        </a:xfrm>
        <a:prstGeom prst="rect">
          <a:avLst/>
        </a:prstGeom>
      </xdr:spPr>
    </xdr:pic>
    <xdr:clientData/>
  </xdr:twoCellAnchor>
  <xdr:twoCellAnchor>
    <xdr:from>
      <xdr:col>6</xdr:col>
      <xdr:colOff>89646</xdr:colOff>
      <xdr:row>4</xdr:row>
      <xdr:rowOff>134471</xdr:rowOff>
    </xdr:from>
    <xdr:to>
      <xdr:col>7</xdr:col>
      <xdr:colOff>108696</xdr:colOff>
      <xdr:row>7</xdr:row>
      <xdr:rowOff>95811</xdr:rowOff>
    </xdr:to>
    <xdr:sp macro="" textlink="">
      <xdr:nvSpPr>
        <xdr:cNvPr id="4" name="Text Box 4">
          <a:extLst>
            <a:ext uri="{FF2B5EF4-FFF2-40B4-BE49-F238E27FC236}">
              <a16:creationId xmlns:a16="http://schemas.microsoft.com/office/drawing/2014/main" id="{C353A651-C672-4D40-BDB4-22ABFA1A487D}"/>
            </a:ext>
          </a:extLst>
        </xdr:cNvPr>
        <xdr:cNvSpPr txBox="1"/>
      </xdr:nvSpPr>
      <xdr:spPr>
        <a:xfrm>
          <a:off x="9637058" y="1019736"/>
          <a:ext cx="3201520" cy="53284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100" b="0">
              <a:effectLst/>
              <a:latin typeface="+mn-lt"/>
              <a:ea typeface="Calibri" panose="020F0502020204030204" pitchFamily="34" charset="0"/>
              <a:cs typeface="Times New Roman" panose="02020603050405020304" pitchFamily="18" charset="0"/>
            </a:rPr>
            <a:t>Report</a:t>
          </a:r>
          <a:r>
            <a:rPr lang="en-US" sz="1100" b="0" baseline="0">
              <a:effectLst/>
              <a:latin typeface="+mn-lt"/>
              <a:ea typeface="Calibri" panose="020F0502020204030204" pitchFamily="34" charset="0"/>
              <a:cs typeface="Times New Roman" panose="02020603050405020304" pitchFamily="18" charset="0"/>
            </a:rPr>
            <a:t> VUL/Segregated Fund's (SF) income/expense items together with the Regular Fund's (RF) Statement of Comprehensive Income (SCI).</a:t>
          </a:r>
          <a:endParaRPr lang="en-PH" sz="1100" b="0">
            <a:effectLst/>
            <a:latin typeface="+mn-l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1666875</xdr:colOff>
      <xdr:row>5</xdr:row>
      <xdr:rowOff>0</xdr:rowOff>
    </xdr:from>
    <xdr:to>
      <xdr:col>14</xdr:col>
      <xdr:colOff>23814</xdr:colOff>
      <xdr:row>26</xdr:row>
      <xdr:rowOff>190498</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072063" y="952500"/>
          <a:ext cx="7203282" cy="4226717"/>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8800"/>
            <a:t>FOR</a:t>
          </a:r>
          <a:r>
            <a:rPr lang="en-US" sz="8800" baseline="0"/>
            <a:t> BSP USE ONLY</a:t>
          </a:r>
          <a:endParaRPr lang="en-US" sz="8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123826</xdr:colOff>
      <xdr:row>16</xdr:row>
      <xdr:rowOff>66676</xdr:rowOff>
    </xdr:from>
    <xdr:to>
      <xdr:col>12</xdr:col>
      <xdr:colOff>190501</xdr:colOff>
      <xdr:row>20</xdr:row>
      <xdr:rowOff>132464</xdr:rowOff>
    </xdr:to>
    <xdr:pic>
      <xdr:nvPicPr>
        <xdr:cNvPr id="2" name="Picture 1">
          <a:extLst>
            <a:ext uri="{FF2B5EF4-FFF2-40B4-BE49-F238E27FC236}">
              <a16:creationId xmlns:a16="http://schemas.microsoft.com/office/drawing/2014/main" id="{E049FE1E-291C-F203-AEC2-4D59D133E7D5}"/>
            </a:ext>
          </a:extLst>
        </xdr:cNvPr>
        <xdr:cNvPicPr>
          <a:picLocks noChangeAspect="1"/>
        </xdr:cNvPicPr>
      </xdr:nvPicPr>
      <xdr:blipFill>
        <a:blip xmlns:r="http://schemas.openxmlformats.org/officeDocument/2006/relationships" r:embed="rId1"/>
        <a:stretch>
          <a:fillRect/>
        </a:stretch>
      </xdr:blipFill>
      <xdr:spPr>
        <a:xfrm>
          <a:off x="14363701" y="3305176"/>
          <a:ext cx="4038600" cy="8277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cs@bsp.gov.ph" TargetMode="External"/><Relationship Id="rId1" Type="http://schemas.openxmlformats.org/officeDocument/2006/relationships/hyperlink" Target="mailto:ofcs@bsp.gov.p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C1F-FA14-40B5-B33A-C3D9E4463B1A}">
  <sheetPr codeName="Sheet5">
    <pageSetUpPr fitToPage="1"/>
  </sheetPr>
  <dimension ref="A8:K188"/>
  <sheetViews>
    <sheetView showGridLines="0" tabSelected="1" workbookViewId="0">
      <selection activeCell="B16" sqref="B16:J16"/>
    </sheetView>
  </sheetViews>
  <sheetFormatPr defaultColWidth="0" defaultRowHeight="14.4" x14ac:dyDescent="0.3"/>
  <cols>
    <col min="1" max="1" width="5.88671875" style="366" customWidth="1"/>
    <col min="2" max="2" width="3.109375" style="366" customWidth="1"/>
    <col min="3" max="3" width="3.6640625" style="366" customWidth="1"/>
    <col min="4" max="4" width="32.44140625" style="366" customWidth="1"/>
    <col min="5" max="7" width="11.44140625" style="366" customWidth="1"/>
    <col min="8" max="8" width="13.88671875" style="366" customWidth="1"/>
    <col min="9" max="10" width="11.44140625" style="366" customWidth="1"/>
    <col min="11" max="11" width="8.6640625" style="366" customWidth="1"/>
    <col min="12" max="16384" width="8.6640625" style="366" hidden="1"/>
  </cols>
  <sheetData>
    <row r="8" spans="1:10" hidden="1" x14ac:dyDescent="0.3"/>
    <row r="9" spans="1:10" hidden="1" x14ac:dyDescent="0.3">
      <c r="A9" s="569"/>
      <c r="B9" s="569"/>
      <c r="C9" s="569"/>
      <c r="D9" s="569"/>
      <c r="E9" s="569"/>
      <c r="F9" s="569"/>
      <c r="G9" s="569"/>
      <c r="H9" s="569"/>
      <c r="I9" s="569"/>
      <c r="J9" s="569"/>
    </row>
    <row r="10" spans="1:10" x14ac:dyDescent="0.3">
      <c r="A10" s="569"/>
      <c r="B10" s="569"/>
      <c r="C10" s="569"/>
      <c r="D10" s="569"/>
      <c r="E10" s="569"/>
      <c r="F10" s="569"/>
      <c r="G10" s="569"/>
      <c r="H10" s="569"/>
      <c r="I10" s="569"/>
      <c r="J10" s="569"/>
    </row>
    <row r="12" spans="1:10" x14ac:dyDescent="0.3">
      <c r="A12" s="367" t="s">
        <v>8</v>
      </c>
      <c r="B12" s="368" t="s">
        <v>1725</v>
      </c>
    </row>
    <row r="13" spans="1:10" ht="107.1" customHeight="1" x14ac:dyDescent="0.3">
      <c r="A13" s="369"/>
      <c r="B13" s="558" t="s">
        <v>1876</v>
      </c>
      <c r="C13" s="558"/>
      <c r="D13" s="558"/>
      <c r="E13" s="558"/>
      <c r="F13" s="558"/>
      <c r="G13" s="558"/>
      <c r="H13" s="558"/>
      <c r="I13" s="558"/>
      <c r="J13" s="558"/>
    </row>
    <row r="14" spans="1:10" x14ac:dyDescent="0.3">
      <c r="A14" s="369"/>
      <c r="B14" s="370"/>
      <c r="C14" s="370"/>
      <c r="D14" s="370"/>
      <c r="E14" s="370"/>
      <c r="F14" s="370"/>
      <c r="G14" s="370"/>
      <c r="H14" s="370"/>
      <c r="I14" s="370"/>
      <c r="J14" s="370"/>
    </row>
    <row r="15" spans="1:10" x14ac:dyDescent="0.3">
      <c r="A15" s="367" t="s">
        <v>14</v>
      </c>
      <c r="B15" s="368" t="s">
        <v>1726</v>
      </c>
    </row>
    <row r="16" spans="1:10" ht="78.75" customHeight="1" x14ac:dyDescent="0.3">
      <c r="A16" s="369"/>
      <c r="B16" s="558" t="s">
        <v>1801</v>
      </c>
      <c r="C16" s="558"/>
      <c r="D16" s="558"/>
      <c r="E16" s="558"/>
      <c r="F16" s="558"/>
      <c r="G16" s="558"/>
      <c r="H16" s="558"/>
      <c r="I16" s="558"/>
      <c r="J16" s="558"/>
    </row>
    <row r="17" spans="1:10" x14ac:dyDescent="0.3">
      <c r="A17" s="369"/>
    </row>
    <row r="18" spans="1:10" x14ac:dyDescent="0.3">
      <c r="A18" s="367" t="s">
        <v>34</v>
      </c>
      <c r="B18" s="368" t="s">
        <v>1727</v>
      </c>
    </row>
    <row r="19" spans="1:10" ht="159" customHeight="1" x14ac:dyDescent="0.3">
      <c r="B19" s="558" t="s">
        <v>1802</v>
      </c>
      <c r="C19" s="558"/>
      <c r="D19" s="558"/>
      <c r="E19" s="558"/>
      <c r="F19" s="558"/>
      <c r="G19" s="558"/>
      <c r="H19" s="558"/>
      <c r="I19" s="558"/>
      <c r="J19" s="558"/>
    </row>
    <row r="21" spans="1:10" x14ac:dyDescent="0.3">
      <c r="A21" s="368" t="s">
        <v>239</v>
      </c>
      <c r="B21" s="368" t="s">
        <v>1803</v>
      </c>
    </row>
    <row r="22" spans="1:10" ht="45.9" customHeight="1" x14ac:dyDescent="0.3">
      <c r="B22" s="558" t="s">
        <v>1804</v>
      </c>
      <c r="C22" s="558"/>
      <c r="D22" s="558"/>
      <c r="E22" s="558"/>
      <c r="F22" s="558"/>
      <c r="G22" s="558"/>
      <c r="H22" s="558"/>
      <c r="I22" s="558"/>
      <c r="J22" s="558"/>
    </row>
    <row r="24" spans="1:10" x14ac:dyDescent="0.3">
      <c r="B24" s="368" t="s">
        <v>335</v>
      </c>
      <c r="C24" s="368" t="s">
        <v>1805</v>
      </c>
    </row>
    <row r="25" spans="1:10" ht="66.75" customHeight="1" x14ac:dyDescent="0.3">
      <c r="B25" s="558" t="s">
        <v>1888</v>
      </c>
      <c r="C25" s="558"/>
      <c r="D25" s="558"/>
      <c r="E25" s="558"/>
      <c r="F25" s="558"/>
      <c r="G25" s="558"/>
      <c r="H25" s="558"/>
      <c r="I25" s="558"/>
      <c r="J25" s="558"/>
    </row>
    <row r="26" spans="1:10" x14ac:dyDescent="0.3">
      <c r="B26" s="371"/>
      <c r="C26" s="371"/>
      <c r="D26" s="371"/>
      <c r="E26" s="371"/>
      <c r="F26" s="371"/>
      <c r="G26" s="371"/>
      <c r="H26" s="371"/>
      <c r="I26" s="371"/>
      <c r="J26" s="371"/>
    </row>
    <row r="27" spans="1:10" x14ac:dyDescent="0.3">
      <c r="C27" s="368" t="s">
        <v>1728</v>
      </c>
    </row>
    <row r="28" spans="1:10" ht="55.5" customHeight="1" x14ac:dyDescent="0.3">
      <c r="C28" s="558" t="s">
        <v>1806</v>
      </c>
      <c r="D28" s="558"/>
      <c r="E28" s="558"/>
      <c r="F28" s="558"/>
      <c r="G28" s="558"/>
      <c r="H28" s="558"/>
      <c r="I28" s="558"/>
      <c r="J28" s="558"/>
    </row>
    <row r="29" spans="1:10" x14ac:dyDescent="0.3">
      <c r="D29" s="372" t="s">
        <v>1729</v>
      </c>
    </row>
    <row r="30" spans="1:10" x14ac:dyDescent="0.3">
      <c r="D30" s="373" t="s">
        <v>1877</v>
      </c>
    </row>
    <row r="31" spans="1:10" x14ac:dyDescent="0.3">
      <c r="D31" s="373"/>
    </row>
    <row r="32" spans="1:10" x14ac:dyDescent="0.3">
      <c r="D32" s="374" t="s">
        <v>1730</v>
      </c>
      <c r="E32" s="375"/>
      <c r="F32" s="375"/>
      <c r="G32" s="375"/>
      <c r="H32" s="375"/>
      <c r="I32" s="375"/>
      <c r="J32" s="375"/>
    </row>
    <row r="33" spans="4:10" ht="74.099999999999994" customHeight="1" x14ac:dyDescent="0.3">
      <c r="D33" s="567" t="s">
        <v>1807</v>
      </c>
      <c r="E33" s="567"/>
      <c r="F33" s="567"/>
      <c r="G33" s="567"/>
      <c r="H33" s="567"/>
      <c r="I33" s="567"/>
      <c r="J33" s="567"/>
    </row>
    <row r="34" spans="4:10" x14ac:dyDescent="0.3">
      <c r="D34" s="376"/>
      <c r="E34" s="376"/>
      <c r="F34" s="376"/>
      <c r="G34" s="376"/>
      <c r="H34" s="376"/>
      <c r="I34" s="376"/>
      <c r="J34" s="376"/>
    </row>
    <row r="35" spans="4:10" x14ac:dyDescent="0.3">
      <c r="D35" s="377" t="s">
        <v>1731</v>
      </c>
      <c r="E35" s="375"/>
      <c r="F35" s="375"/>
      <c r="G35" s="375"/>
      <c r="H35" s="375"/>
      <c r="I35" s="375"/>
      <c r="J35" s="375"/>
    </row>
    <row r="36" spans="4:10" x14ac:dyDescent="0.3">
      <c r="D36" s="567" t="s">
        <v>1808</v>
      </c>
      <c r="E36" s="567"/>
      <c r="F36" s="567"/>
      <c r="G36" s="567"/>
      <c r="H36" s="567"/>
      <c r="I36" s="567"/>
      <c r="J36" s="567"/>
    </row>
    <row r="37" spans="4:10" x14ac:dyDescent="0.3">
      <c r="D37" s="378" t="s">
        <v>1809</v>
      </c>
      <c r="E37" s="376"/>
      <c r="F37" s="376"/>
      <c r="G37" s="376"/>
      <c r="H37" s="376"/>
      <c r="I37" s="376"/>
      <c r="J37" s="376"/>
    </row>
    <row r="38" spans="4:10" x14ac:dyDescent="0.3">
      <c r="D38" s="378" t="s">
        <v>1810</v>
      </c>
      <c r="E38" s="376"/>
      <c r="F38" s="376"/>
      <c r="G38" s="376"/>
      <c r="H38" s="376"/>
      <c r="I38" s="376"/>
      <c r="J38" s="376"/>
    </row>
    <row r="39" spans="4:10" x14ac:dyDescent="0.3">
      <c r="D39" s="378" t="s">
        <v>1811</v>
      </c>
      <c r="E39" s="376"/>
      <c r="F39" s="376"/>
      <c r="G39" s="376"/>
      <c r="H39" s="376"/>
      <c r="I39" s="376"/>
      <c r="J39" s="376"/>
    </row>
    <row r="40" spans="4:10" x14ac:dyDescent="0.3">
      <c r="D40" s="378" t="s">
        <v>1812</v>
      </c>
      <c r="E40" s="376"/>
      <c r="F40" s="376"/>
      <c r="G40" s="376"/>
      <c r="H40" s="376"/>
      <c r="I40" s="376"/>
      <c r="J40" s="376"/>
    </row>
    <row r="41" spans="4:10" x14ac:dyDescent="0.3">
      <c r="D41" s="378" t="s">
        <v>1878</v>
      </c>
      <c r="E41" s="376"/>
      <c r="F41" s="376"/>
      <c r="G41" s="376"/>
      <c r="H41" s="376"/>
      <c r="I41" s="376"/>
      <c r="J41" s="376"/>
    </row>
    <row r="42" spans="4:10" x14ac:dyDescent="0.3">
      <c r="D42" s="378"/>
      <c r="E42" s="376"/>
      <c r="F42" s="376"/>
      <c r="G42" s="376"/>
      <c r="H42" s="376"/>
      <c r="I42" s="376"/>
      <c r="J42" s="376"/>
    </row>
    <row r="43" spans="4:10" ht="29.4" customHeight="1" x14ac:dyDescent="0.3">
      <c r="D43" s="567" t="s">
        <v>1732</v>
      </c>
      <c r="E43" s="567"/>
      <c r="F43" s="567"/>
      <c r="G43" s="567"/>
      <c r="H43" s="567"/>
      <c r="I43" s="567"/>
      <c r="J43" s="567"/>
    </row>
    <row r="44" spans="4:10" x14ac:dyDescent="0.3">
      <c r="D44" s="378" t="s">
        <v>1814</v>
      </c>
      <c r="E44" s="376"/>
      <c r="F44" s="376"/>
      <c r="G44" s="376"/>
      <c r="H44" s="376"/>
      <c r="I44" s="376"/>
      <c r="J44" s="376"/>
    </row>
    <row r="45" spans="4:10" x14ac:dyDescent="0.3">
      <c r="D45" s="378" t="s">
        <v>1815</v>
      </c>
      <c r="E45" s="376"/>
      <c r="F45" s="376"/>
      <c r="G45" s="376"/>
      <c r="H45" s="376"/>
      <c r="I45" s="376"/>
      <c r="J45" s="376"/>
    </row>
    <row r="46" spans="4:10" x14ac:dyDescent="0.3">
      <c r="D46" s="378" t="s">
        <v>1816</v>
      </c>
      <c r="E46" s="376"/>
      <c r="F46" s="376"/>
      <c r="G46" s="376"/>
      <c r="H46" s="376"/>
      <c r="I46" s="376"/>
      <c r="J46" s="376"/>
    </row>
    <row r="47" spans="4:10" x14ac:dyDescent="0.3">
      <c r="D47" s="378" t="s">
        <v>1817</v>
      </c>
      <c r="E47" s="376"/>
      <c r="F47" s="376"/>
      <c r="G47" s="376"/>
      <c r="H47" s="376"/>
      <c r="I47" s="376"/>
      <c r="J47" s="376"/>
    </row>
    <row r="49" spans="4:10" x14ac:dyDescent="0.3">
      <c r="D49" s="372" t="s">
        <v>1733</v>
      </c>
    </row>
    <row r="50" spans="4:10" x14ac:dyDescent="0.3">
      <c r="D50" s="366" t="s">
        <v>1818</v>
      </c>
    </row>
    <row r="51" spans="4:10" x14ac:dyDescent="0.3">
      <c r="D51" s="377" t="s">
        <v>1734</v>
      </c>
      <c r="E51" s="379"/>
      <c r="F51" s="379"/>
      <c r="G51" s="379"/>
      <c r="H51" s="379"/>
      <c r="I51" s="379"/>
      <c r="J51" s="379"/>
    </row>
    <row r="52" spans="4:10" ht="44.4" customHeight="1" x14ac:dyDescent="0.3">
      <c r="D52" s="567" t="s">
        <v>1735</v>
      </c>
      <c r="E52" s="567"/>
      <c r="F52" s="567"/>
      <c r="G52" s="567"/>
      <c r="H52" s="567"/>
      <c r="I52" s="567"/>
      <c r="J52" s="567"/>
    </row>
    <row r="53" spans="4:10" x14ac:dyDescent="0.3">
      <c r="D53" s="376"/>
      <c r="E53" s="380"/>
      <c r="F53" s="380"/>
      <c r="G53" s="380"/>
      <c r="H53" s="380"/>
      <c r="I53" s="380"/>
      <c r="J53" s="380"/>
    </row>
    <row r="54" spans="4:10" x14ac:dyDescent="0.3">
      <c r="D54" s="377" t="s">
        <v>1736</v>
      </c>
      <c r="E54" s="379"/>
      <c r="F54" s="379"/>
      <c r="G54" s="379"/>
      <c r="H54" s="379"/>
      <c r="I54" s="379"/>
      <c r="J54" s="379"/>
    </row>
    <row r="55" spans="4:10" ht="30.6" customHeight="1" x14ac:dyDescent="0.3">
      <c r="D55" s="567" t="s">
        <v>1819</v>
      </c>
      <c r="E55" s="567"/>
      <c r="F55" s="567"/>
      <c r="G55" s="567"/>
      <c r="H55" s="567"/>
      <c r="I55" s="567"/>
      <c r="J55" s="567"/>
    </row>
    <row r="56" spans="4:10" x14ac:dyDescent="0.3">
      <c r="D56" s="378" t="s">
        <v>1820</v>
      </c>
      <c r="E56" s="380"/>
      <c r="F56" s="380"/>
      <c r="G56" s="380"/>
      <c r="H56" s="380"/>
      <c r="I56" s="380"/>
      <c r="J56" s="380"/>
    </row>
    <row r="57" spans="4:10" x14ac:dyDescent="0.3">
      <c r="D57" s="378" t="s">
        <v>1821</v>
      </c>
      <c r="E57" s="380"/>
      <c r="F57" s="380"/>
      <c r="G57" s="380"/>
      <c r="H57" s="380"/>
      <c r="I57" s="380"/>
      <c r="J57" s="380"/>
    </row>
    <row r="58" spans="4:10" x14ac:dyDescent="0.3">
      <c r="D58" s="378" t="s">
        <v>1822</v>
      </c>
      <c r="E58" s="380"/>
      <c r="F58" s="380"/>
      <c r="G58" s="380"/>
      <c r="H58" s="380"/>
      <c r="I58" s="380"/>
      <c r="J58" s="380"/>
    </row>
    <row r="59" spans="4:10" x14ac:dyDescent="0.3">
      <c r="D59" s="378" t="s">
        <v>1823</v>
      </c>
      <c r="E59" s="380"/>
      <c r="F59" s="380"/>
      <c r="G59" s="380"/>
      <c r="H59" s="380"/>
      <c r="I59" s="380"/>
      <c r="J59" s="380"/>
    </row>
    <row r="60" spans="4:10" x14ac:dyDescent="0.3">
      <c r="D60" s="378" t="s">
        <v>1824</v>
      </c>
      <c r="E60" s="380"/>
      <c r="F60" s="380"/>
      <c r="G60" s="380"/>
      <c r="H60" s="380"/>
      <c r="I60" s="380"/>
      <c r="J60" s="380"/>
    </row>
    <row r="61" spans="4:10" x14ac:dyDescent="0.3">
      <c r="D61" s="378" t="s">
        <v>1825</v>
      </c>
      <c r="E61" s="380"/>
      <c r="F61" s="380"/>
      <c r="G61" s="380"/>
      <c r="H61" s="380"/>
      <c r="I61" s="380"/>
      <c r="J61" s="380"/>
    </row>
    <row r="62" spans="4:10" x14ac:dyDescent="0.3">
      <c r="D62" s="378" t="s">
        <v>1879</v>
      </c>
      <c r="E62" s="380"/>
      <c r="F62" s="380"/>
      <c r="G62" s="380"/>
      <c r="H62" s="380"/>
      <c r="I62" s="380"/>
      <c r="J62" s="380"/>
    </row>
    <row r="63" spans="4:10" x14ac:dyDescent="0.3">
      <c r="D63" s="378" t="s">
        <v>1880</v>
      </c>
      <c r="E63" s="380"/>
      <c r="F63" s="380"/>
      <c r="G63" s="380"/>
      <c r="H63" s="380"/>
      <c r="I63" s="380"/>
      <c r="J63" s="380"/>
    </row>
    <row r="64" spans="4:10" x14ac:dyDescent="0.3">
      <c r="D64" s="378" t="s">
        <v>1826</v>
      </c>
      <c r="E64" s="380"/>
      <c r="F64" s="380"/>
      <c r="G64" s="380"/>
      <c r="H64" s="380"/>
      <c r="I64" s="380"/>
      <c r="J64" s="380"/>
    </row>
    <row r="65" spans="4:10" x14ac:dyDescent="0.3">
      <c r="D65" s="378" t="s">
        <v>1827</v>
      </c>
      <c r="E65" s="380"/>
      <c r="F65" s="380"/>
      <c r="G65" s="380"/>
      <c r="H65" s="380"/>
      <c r="I65" s="380"/>
      <c r="J65" s="380"/>
    </row>
    <row r="66" spans="4:10" x14ac:dyDescent="0.3">
      <c r="D66" s="375"/>
      <c r="E66" s="380"/>
      <c r="F66" s="380"/>
      <c r="G66" s="380"/>
      <c r="H66" s="380"/>
      <c r="I66" s="380"/>
      <c r="J66" s="380"/>
    </row>
    <row r="67" spans="4:10" x14ac:dyDescent="0.3">
      <c r="D67" s="374" t="s">
        <v>1737</v>
      </c>
      <c r="E67" s="375"/>
      <c r="F67" s="375"/>
      <c r="G67" s="375"/>
      <c r="H67" s="375"/>
      <c r="I67" s="375"/>
      <c r="J67" s="375"/>
    </row>
    <row r="68" spans="4:10" ht="32.1" customHeight="1" x14ac:dyDescent="0.3">
      <c r="D68" s="567" t="s">
        <v>1828</v>
      </c>
      <c r="E68" s="567"/>
      <c r="F68" s="567"/>
      <c r="G68" s="567"/>
      <c r="H68" s="567"/>
      <c r="I68" s="567"/>
      <c r="J68" s="567"/>
    </row>
    <row r="69" spans="4:10" x14ac:dyDescent="0.3">
      <c r="D69" s="378" t="s">
        <v>1881</v>
      </c>
      <c r="E69" s="376"/>
      <c r="F69" s="376"/>
      <c r="G69" s="376"/>
      <c r="H69" s="376"/>
      <c r="I69" s="376"/>
      <c r="J69" s="376"/>
    </row>
    <row r="70" spans="4:10" x14ac:dyDescent="0.3">
      <c r="D70" s="378" t="s">
        <v>1830</v>
      </c>
      <c r="E70" s="376"/>
      <c r="F70" s="376"/>
      <c r="G70" s="376"/>
      <c r="H70" s="376"/>
      <c r="I70" s="376"/>
      <c r="J70" s="376"/>
    </row>
    <row r="71" spans="4:10" x14ac:dyDescent="0.3">
      <c r="D71" s="378" t="s">
        <v>1831</v>
      </c>
      <c r="E71" s="376"/>
      <c r="F71" s="376"/>
      <c r="G71" s="376"/>
      <c r="H71" s="376"/>
      <c r="I71" s="376"/>
      <c r="J71" s="376"/>
    </row>
    <row r="72" spans="4:10" x14ac:dyDescent="0.3">
      <c r="D72" s="378" t="s">
        <v>1832</v>
      </c>
      <c r="E72" s="376"/>
      <c r="F72" s="376"/>
      <c r="G72" s="376"/>
      <c r="H72" s="376"/>
      <c r="I72" s="376"/>
      <c r="J72" s="376"/>
    </row>
    <row r="73" spans="4:10" x14ac:dyDescent="0.3">
      <c r="D73" s="378" t="s">
        <v>1833</v>
      </c>
      <c r="E73" s="376"/>
      <c r="F73" s="376"/>
      <c r="G73" s="376"/>
      <c r="H73" s="376"/>
      <c r="I73" s="376"/>
      <c r="J73" s="376"/>
    </row>
    <row r="74" spans="4:10" x14ac:dyDescent="0.3">
      <c r="D74" s="378" t="s">
        <v>1829</v>
      </c>
      <c r="E74" s="376"/>
      <c r="F74" s="376"/>
      <c r="G74" s="376"/>
      <c r="H74" s="376"/>
      <c r="I74" s="376"/>
      <c r="J74" s="376"/>
    </row>
    <row r="75" spans="4:10" x14ac:dyDescent="0.3">
      <c r="D75" s="378" t="s">
        <v>1834</v>
      </c>
      <c r="E75" s="376"/>
      <c r="F75" s="376"/>
      <c r="G75" s="376"/>
      <c r="H75" s="376"/>
      <c r="I75" s="376"/>
      <c r="J75" s="376"/>
    </row>
    <row r="76" spans="4:10" x14ac:dyDescent="0.3">
      <c r="D76" s="378" t="s">
        <v>1882</v>
      </c>
      <c r="E76" s="376"/>
      <c r="F76" s="376"/>
      <c r="G76" s="376"/>
      <c r="H76" s="376"/>
      <c r="I76" s="376"/>
      <c r="J76" s="376"/>
    </row>
    <row r="77" spans="4:10" x14ac:dyDescent="0.3">
      <c r="D77" s="378" t="s">
        <v>1883</v>
      </c>
      <c r="E77" s="376"/>
      <c r="F77" s="376"/>
      <c r="G77" s="376"/>
      <c r="H77" s="376"/>
      <c r="I77" s="376"/>
      <c r="J77" s="376"/>
    </row>
    <row r="78" spans="4:10" x14ac:dyDescent="0.3">
      <c r="D78" s="378" t="s">
        <v>1835</v>
      </c>
      <c r="E78" s="376"/>
      <c r="F78" s="376"/>
      <c r="G78" s="376"/>
      <c r="H78" s="376"/>
      <c r="I78" s="376"/>
      <c r="J78" s="376"/>
    </row>
    <row r="79" spans="4:10" x14ac:dyDescent="0.3">
      <c r="D79" s="378" t="s">
        <v>1884</v>
      </c>
      <c r="E79" s="376"/>
      <c r="F79" s="376"/>
      <c r="G79" s="376"/>
      <c r="H79" s="376"/>
      <c r="I79" s="376"/>
      <c r="J79" s="376"/>
    </row>
    <row r="80" spans="4:10" x14ac:dyDescent="0.3">
      <c r="D80" s="378" t="s">
        <v>1885</v>
      </c>
      <c r="E80" s="376"/>
      <c r="F80" s="376"/>
      <c r="G80" s="376"/>
      <c r="H80" s="376"/>
      <c r="I80" s="376"/>
      <c r="J80" s="376"/>
    </row>
    <row r="81" spans="4:10" x14ac:dyDescent="0.3">
      <c r="D81" s="378" t="s">
        <v>1836</v>
      </c>
      <c r="E81" s="376"/>
      <c r="F81" s="376"/>
      <c r="G81" s="376"/>
      <c r="H81" s="376"/>
      <c r="I81" s="376"/>
      <c r="J81" s="376"/>
    </row>
    <row r="82" spans="4:10" x14ac:dyDescent="0.3">
      <c r="D82" s="378"/>
      <c r="E82" s="376"/>
      <c r="F82" s="376"/>
      <c r="G82" s="376"/>
      <c r="H82" s="376"/>
      <c r="I82" s="376"/>
      <c r="J82" s="376"/>
    </row>
    <row r="83" spans="4:10" x14ac:dyDescent="0.3">
      <c r="D83" s="377" t="s">
        <v>1738</v>
      </c>
    </row>
    <row r="84" spans="4:10" ht="66" customHeight="1" x14ac:dyDescent="0.3">
      <c r="D84" s="567" t="s">
        <v>1837</v>
      </c>
      <c r="E84" s="567"/>
      <c r="F84" s="567"/>
      <c r="G84" s="567"/>
      <c r="H84" s="567"/>
      <c r="I84" s="567"/>
      <c r="J84" s="567"/>
    </row>
    <row r="85" spans="4:10" x14ac:dyDescent="0.3">
      <c r="D85" s="378" t="s">
        <v>1838</v>
      </c>
      <c r="E85" s="375"/>
      <c r="F85" s="375"/>
      <c r="G85" s="375"/>
      <c r="H85" s="375"/>
      <c r="I85" s="375"/>
      <c r="J85" s="375"/>
    </row>
    <row r="86" spans="4:10" x14ac:dyDescent="0.3">
      <c r="D86" s="378" t="s">
        <v>1839</v>
      </c>
      <c r="E86" s="375"/>
      <c r="F86" s="375"/>
      <c r="G86" s="375"/>
      <c r="H86" s="375"/>
      <c r="I86" s="375"/>
      <c r="J86" s="375"/>
    </row>
    <row r="87" spans="4:10" x14ac:dyDescent="0.3">
      <c r="D87" s="378" t="s">
        <v>1840</v>
      </c>
      <c r="E87" s="375"/>
      <c r="F87" s="375"/>
      <c r="G87" s="375"/>
      <c r="H87" s="375"/>
      <c r="I87" s="375"/>
      <c r="J87" s="375"/>
    </row>
    <row r="88" spans="4:10" x14ac:dyDescent="0.3">
      <c r="D88" s="378" t="s">
        <v>1841</v>
      </c>
      <c r="E88" s="375"/>
      <c r="F88" s="375"/>
      <c r="G88" s="375"/>
      <c r="H88" s="375"/>
      <c r="I88" s="375"/>
      <c r="J88" s="375"/>
    </row>
    <row r="89" spans="4:10" x14ac:dyDescent="0.3">
      <c r="D89" s="378"/>
      <c r="E89" s="375"/>
      <c r="F89" s="375"/>
      <c r="G89" s="375"/>
      <c r="H89" s="375"/>
      <c r="I89" s="375"/>
      <c r="J89" s="375"/>
    </row>
    <row r="90" spans="4:10" x14ac:dyDescent="0.3">
      <c r="D90" s="374" t="s">
        <v>1739</v>
      </c>
      <c r="E90" s="375"/>
      <c r="F90" s="375"/>
      <c r="G90" s="375"/>
      <c r="H90" s="375"/>
      <c r="I90" s="375"/>
      <c r="J90" s="375"/>
    </row>
    <row r="91" spans="4:10" ht="48.75" customHeight="1" x14ac:dyDescent="0.3">
      <c r="D91" s="567" t="s">
        <v>1842</v>
      </c>
      <c r="E91" s="567"/>
      <c r="F91" s="567"/>
      <c r="G91" s="567"/>
      <c r="H91" s="567"/>
      <c r="I91" s="567"/>
      <c r="J91" s="567"/>
    </row>
    <row r="92" spans="4:10" x14ac:dyDescent="0.3">
      <c r="D92" s="378" t="s">
        <v>1843</v>
      </c>
      <c r="E92" s="375"/>
      <c r="F92" s="375"/>
      <c r="G92" s="375"/>
      <c r="H92" s="375"/>
      <c r="I92" s="375"/>
      <c r="J92" s="375"/>
    </row>
    <row r="93" spans="4:10" x14ac:dyDescent="0.3">
      <c r="D93" s="378" t="s">
        <v>1844</v>
      </c>
      <c r="E93" s="375"/>
      <c r="F93" s="375"/>
      <c r="G93" s="375"/>
      <c r="H93" s="375"/>
      <c r="I93" s="375"/>
      <c r="J93" s="375"/>
    </row>
    <row r="94" spans="4:10" x14ac:dyDescent="0.3">
      <c r="D94" s="378" t="s">
        <v>1845</v>
      </c>
      <c r="E94" s="375"/>
      <c r="F94" s="375"/>
      <c r="G94" s="375"/>
      <c r="H94" s="375"/>
      <c r="I94" s="375"/>
      <c r="J94" s="375"/>
    </row>
    <row r="95" spans="4:10" x14ac:dyDescent="0.3">
      <c r="D95" s="378" t="s">
        <v>1846</v>
      </c>
      <c r="E95" s="375"/>
      <c r="F95" s="375"/>
      <c r="G95" s="375"/>
      <c r="H95" s="375"/>
      <c r="I95" s="375"/>
      <c r="J95" s="375"/>
    </row>
    <row r="96" spans="4:10" x14ac:dyDescent="0.3">
      <c r="D96" s="378" t="s">
        <v>1847</v>
      </c>
      <c r="E96" s="375"/>
      <c r="F96" s="375"/>
      <c r="G96" s="375"/>
      <c r="H96" s="375"/>
      <c r="I96" s="375"/>
      <c r="J96" s="375"/>
    </row>
    <row r="97" spans="4:10" x14ac:dyDescent="0.3">
      <c r="D97" s="378" t="s">
        <v>1848</v>
      </c>
      <c r="E97" s="375"/>
      <c r="F97" s="375"/>
      <c r="G97" s="375"/>
      <c r="H97" s="375"/>
      <c r="I97" s="375"/>
      <c r="J97" s="375"/>
    </row>
    <row r="98" spans="4:10" x14ac:dyDescent="0.3">
      <c r="D98" s="378" t="s">
        <v>1849</v>
      </c>
      <c r="E98" s="375"/>
      <c r="F98" s="375"/>
      <c r="G98" s="375"/>
      <c r="H98" s="375"/>
      <c r="I98" s="375"/>
      <c r="J98" s="375"/>
    </row>
    <row r="99" spans="4:10" x14ac:dyDescent="0.3">
      <c r="D99" s="378"/>
      <c r="E99" s="375"/>
      <c r="F99" s="375"/>
      <c r="G99" s="375"/>
      <c r="H99" s="375"/>
      <c r="I99" s="375"/>
      <c r="J99" s="375"/>
    </row>
    <row r="100" spans="4:10" x14ac:dyDescent="0.3">
      <c r="D100" s="374" t="s">
        <v>1740</v>
      </c>
      <c r="E100" s="375"/>
      <c r="F100" s="375"/>
      <c r="G100" s="375"/>
      <c r="H100" s="375"/>
      <c r="I100" s="375"/>
      <c r="J100" s="375"/>
    </row>
    <row r="101" spans="4:10" ht="30" customHeight="1" x14ac:dyDescent="0.3">
      <c r="D101" s="567" t="s">
        <v>1850</v>
      </c>
      <c r="E101" s="567"/>
      <c r="F101" s="567"/>
      <c r="G101" s="567"/>
      <c r="H101" s="567"/>
      <c r="I101" s="567"/>
      <c r="J101" s="567"/>
    </row>
    <row r="102" spans="4:10" x14ac:dyDescent="0.3">
      <c r="D102" s="376"/>
      <c r="E102" s="376"/>
      <c r="F102" s="376"/>
      <c r="G102" s="376"/>
      <c r="H102" s="376"/>
      <c r="I102" s="376"/>
      <c r="J102" s="376"/>
    </row>
    <row r="103" spans="4:10" x14ac:dyDescent="0.3">
      <c r="D103" s="374" t="s">
        <v>1875</v>
      </c>
    </row>
    <row r="104" spans="4:10" x14ac:dyDescent="0.3">
      <c r="D104" s="375" t="s">
        <v>1851</v>
      </c>
    </row>
    <row r="105" spans="4:10" x14ac:dyDescent="0.3">
      <c r="D105" s="568" t="s">
        <v>1852</v>
      </c>
      <c r="E105" s="568"/>
      <c r="F105" s="568"/>
      <c r="G105" s="568"/>
      <c r="H105" s="568"/>
      <c r="I105" s="568"/>
      <c r="J105" s="568"/>
    </row>
    <row r="106" spans="4:10" x14ac:dyDescent="0.3">
      <c r="D106" s="375" t="s">
        <v>1853</v>
      </c>
    </row>
    <row r="107" spans="4:10" x14ac:dyDescent="0.3">
      <c r="D107" s="375" t="s">
        <v>1854</v>
      </c>
    </row>
    <row r="108" spans="4:10" x14ac:dyDescent="0.3">
      <c r="D108" s="375" t="s">
        <v>1855</v>
      </c>
    </row>
    <row r="109" spans="4:10" x14ac:dyDescent="0.3">
      <c r="D109" s="375" t="s">
        <v>1856</v>
      </c>
    </row>
    <row r="110" spans="4:10" x14ac:dyDescent="0.3">
      <c r="D110" s="375" t="s">
        <v>1857</v>
      </c>
    </row>
    <row r="111" spans="4:10" x14ac:dyDescent="0.3">
      <c r="D111" s="375" t="s">
        <v>1858</v>
      </c>
    </row>
    <row r="112" spans="4:10" x14ac:dyDescent="0.3">
      <c r="D112" s="375" t="s">
        <v>1859</v>
      </c>
    </row>
    <row r="113" spans="3:10" x14ac:dyDescent="0.3">
      <c r="D113" s="375" t="s">
        <v>1860</v>
      </c>
    </row>
    <row r="114" spans="3:10" x14ac:dyDescent="0.3">
      <c r="D114" s="375" t="s">
        <v>1861</v>
      </c>
    </row>
    <row r="115" spans="3:10" x14ac:dyDescent="0.3">
      <c r="D115" s="381"/>
    </row>
    <row r="116" spans="3:10" x14ac:dyDescent="0.3">
      <c r="C116" s="368" t="s">
        <v>1741</v>
      </c>
    </row>
    <row r="117" spans="3:10" ht="36.9" customHeight="1" x14ac:dyDescent="0.3">
      <c r="C117" s="558" t="s">
        <v>1862</v>
      </c>
      <c r="D117" s="558"/>
      <c r="E117" s="558"/>
      <c r="F117" s="558"/>
      <c r="G117" s="558"/>
      <c r="H117" s="558"/>
      <c r="I117" s="558"/>
      <c r="J117" s="558"/>
    </row>
    <row r="118" spans="3:10" x14ac:dyDescent="0.3">
      <c r="D118" s="368" t="s">
        <v>1742</v>
      </c>
    </row>
    <row r="119" spans="3:10" ht="45.9" customHeight="1" x14ac:dyDescent="0.3">
      <c r="D119" s="558" t="s">
        <v>1743</v>
      </c>
      <c r="E119" s="558"/>
      <c r="F119" s="558"/>
      <c r="G119" s="558"/>
      <c r="H119" s="558"/>
      <c r="I119" s="558"/>
      <c r="J119" s="558"/>
    </row>
    <row r="120" spans="3:10" x14ac:dyDescent="0.3">
      <c r="D120" s="370"/>
      <c r="E120" s="370"/>
      <c r="F120" s="370"/>
      <c r="G120" s="370"/>
      <c r="H120" s="370"/>
      <c r="I120" s="370"/>
      <c r="J120" s="370"/>
    </row>
    <row r="121" spans="3:10" x14ac:dyDescent="0.3">
      <c r="D121" s="368" t="s">
        <v>1744</v>
      </c>
    </row>
    <row r="122" spans="3:10" ht="30.9" customHeight="1" x14ac:dyDescent="0.3">
      <c r="D122" s="558" t="s">
        <v>1745</v>
      </c>
      <c r="E122" s="558"/>
      <c r="F122" s="558"/>
      <c r="G122" s="558"/>
      <c r="H122" s="558"/>
      <c r="I122" s="558"/>
      <c r="J122" s="558"/>
    </row>
    <row r="124" spans="3:10" x14ac:dyDescent="0.3">
      <c r="C124" s="368" t="s">
        <v>1746</v>
      </c>
    </row>
    <row r="125" spans="3:10" ht="33.9" customHeight="1" x14ac:dyDescent="0.3">
      <c r="C125" s="558" t="s">
        <v>1863</v>
      </c>
      <c r="D125" s="558"/>
      <c r="E125" s="558"/>
      <c r="F125" s="558"/>
      <c r="G125" s="558"/>
      <c r="H125" s="558"/>
      <c r="I125" s="558"/>
      <c r="J125" s="558"/>
    </row>
    <row r="126" spans="3:10" x14ac:dyDescent="0.3">
      <c r="D126" s="368" t="s">
        <v>1747</v>
      </c>
    </row>
    <row r="127" spans="3:10" ht="61.5" customHeight="1" x14ac:dyDescent="0.3">
      <c r="D127" s="558" t="s">
        <v>1748</v>
      </c>
      <c r="E127" s="558"/>
      <c r="F127" s="558"/>
      <c r="G127" s="558"/>
      <c r="H127" s="558"/>
      <c r="I127" s="558"/>
      <c r="J127" s="558"/>
    </row>
    <row r="128" spans="3:10" x14ac:dyDescent="0.3">
      <c r="D128" s="370"/>
      <c r="E128" s="370"/>
      <c r="F128" s="370"/>
      <c r="G128" s="370"/>
      <c r="H128" s="370"/>
      <c r="I128" s="370"/>
      <c r="J128" s="370"/>
    </row>
    <row r="129" spans="3:10" x14ac:dyDescent="0.3">
      <c r="D129" s="368" t="s">
        <v>1749</v>
      </c>
    </row>
    <row r="130" spans="3:10" x14ac:dyDescent="0.3">
      <c r="D130" s="550" t="s">
        <v>1750</v>
      </c>
      <c r="E130" s="550"/>
      <c r="F130" s="550"/>
      <c r="G130" s="550"/>
      <c r="H130" s="550"/>
      <c r="I130" s="550"/>
      <c r="J130" s="550"/>
    </row>
    <row r="131" spans="3:10" x14ac:dyDescent="0.3">
      <c r="D131" s="370"/>
      <c r="E131" s="370"/>
      <c r="F131" s="370"/>
      <c r="G131" s="370"/>
      <c r="H131" s="370"/>
      <c r="I131" s="370"/>
      <c r="J131" s="370"/>
    </row>
    <row r="132" spans="3:10" x14ac:dyDescent="0.3">
      <c r="D132" s="368" t="s">
        <v>1751</v>
      </c>
    </row>
    <row r="133" spans="3:10" x14ac:dyDescent="0.3">
      <c r="D133" s="366" t="s">
        <v>1752</v>
      </c>
    </row>
    <row r="134" spans="3:10" x14ac:dyDescent="0.3">
      <c r="D134" s="366" t="s">
        <v>1864</v>
      </c>
    </row>
    <row r="135" spans="3:10" x14ac:dyDescent="0.3">
      <c r="D135" s="366" t="s">
        <v>1968</v>
      </c>
    </row>
    <row r="136" spans="3:10" x14ac:dyDescent="0.3">
      <c r="D136" s="366" t="s">
        <v>1967</v>
      </c>
    </row>
    <row r="138" spans="3:10" x14ac:dyDescent="0.3">
      <c r="C138" s="368" t="s">
        <v>1753</v>
      </c>
    </row>
    <row r="139" spans="3:10" x14ac:dyDescent="0.3">
      <c r="C139" s="366" t="s">
        <v>1754</v>
      </c>
    </row>
    <row r="140" spans="3:10" x14ac:dyDescent="0.3">
      <c r="D140" s="368" t="s">
        <v>1755</v>
      </c>
    </row>
    <row r="141" spans="3:10" ht="47.25" customHeight="1" x14ac:dyDescent="0.3">
      <c r="D141" s="558" t="s">
        <v>1756</v>
      </c>
      <c r="E141" s="558"/>
      <c r="F141" s="558"/>
      <c r="G141" s="558"/>
      <c r="H141" s="558"/>
      <c r="I141" s="558"/>
      <c r="J141" s="558"/>
    </row>
    <row r="142" spans="3:10" x14ac:dyDescent="0.3">
      <c r="D142" s="371"/>
      <c r="E142" s="371"/>
      <c r="F142" s="371"/>
      <c r="G142" s="371"/>
      <c r="H142" s="371"/>
      <c r="I142" s="371"/>
      <c r="J142" s="371"/>
    </row>
    <row r="143" spans="3:10" x14ac:dyDescent="0.3">
      <c r="D143" s="368" t="s">
        <v>1757</v>
      </c>
    </row>
    <row r="144" spans="3:10" ht="108.75" customHeight="1" x14ac:dyDescent="0.3">
      <c r="D144" s="558" t="s">
        <v>1758</v>
      </c>
      <c r="E144" s="558"/>
      <c r="F144" s="558"/>
      <c r="G144" s="558"/>
      <c r="H144" s="558"/>
      <c r="I144" s="558"/>
      <c r="J144" s="558"/>
    </row>
    <row r="146" spans="1:10" x14ac:dyDescent="0.3">
      <c r="B146" s="368" t="s">
        <v>348</v>
      </c>
      <c r="C146" s="368" t="s">
        <v>1759</v>
      </c>
    </row>
    <row r="147" spans="1:10" ht="62.1" customHeight="1" x14ac:dyDescent="0.3">
      <c r="B147" s="558" t="s">
        <v>1760</v>
      </c>
      <c r="C147" s="558"/>
      <c r="D147" s="558"/>
      <c r="E147" s="558"/>
      <c r="F147" s="558"/>
      <c r="G147" s="558"/>
      <c r="H147" s="558"/>
      <c r="I147" s="558"/>
      <c r="J147" s="558"/>
    </row>
    <row r="149" spans="1:10" x14ac:dyDescent="0.3">
      <c r="A149" s="368" t="s">
        <v>313</v>
      </c>
      <c r="B149" s="368" t="s">
        <v>1761</v>
      </c>
    </row>
    <row r="150" spans="1:10" x14ac:dyDescent="0.3">
      <c r="D150" s="559" t="s">
        <v>3</v>
      </c>
      <c r="E150" s="561" t="s">
        <v>1762</v>
      </c>
      <c r="F150" s="562"/>
      <c r="G150" s="561" t="s">
        <v>1762</v>
      </c>
      <c r="H150" s="562"/>
    </row>
    <row r="151" spans="1:10" x14ac:dyDescent="0.3">
      <c r="D151" s="560"/>
      <c r="E151" s="563" t="s">
        <v>1763</v>
      </c>
      <c r="F151" s="564"/>
      <c r="G151" s="563" t="s">
        <v>1764</v>
      </c>
      <c r="H151" s="564"/>
    </row>
    <row r="152" spans="1:10" ht="48.6" customHeight="1" x14ac:dyDescent="0.3">
      <c r="D152" s="382" t="s">
        <v>1765</v>
      </c>
      <c r="E152" s="565" t="s">
        <v>1766</v>
      </c>
      <c r="F152" s="566"/>
      <c r="G152" s="565" t="s">
        <v>1767</v>
      </c>
      <c r="H152" s="566"/>
    </row>
    <row r="154" spans="1:10" x14ac:dyDescent="0.3">
      <c r="A154" s="368" t="s">
        <v>1768</v>
      </c>
      <c r="B154" s="368" t="s">
        <v>1865</v>
      </c>
    </row>
    <row r="155" spans="1:10" x14ac:dyDescent="0.3">
      <c r="B155" s="558" t="s">
        <v>1866</v>
      </c>
      <c r="C155" s="558"/>
      <c r="D155" s="558"/>
      <c r="E155" s="558"/>
      <c r="F155" s="558"/>
      <c r="G155" s="558"/>
      <c r="H155" s="558"/>
      <c r="I155" s="558"/>
      <c r="J155" s="558"/>
    </row>
    <row r="157" spans="1:10" x14ac:dyDescent="0.3">
      <c r="C157" s="539" t="s">
        <v>1890</v>
      </c>
      <c r="D157" s="539"/>
      <c r="E157" s="540" t="s">
        <v>1892</v>
      </c>
      <c r="F157" s="541"/>
      <c r="G157" s="541"/>
      <c r="H157" s="542"/>
    </row>
    <row r="158" spans="1:10" x14ac:dyDescent="0.3">
      <c r="C158" s="539" t="s">
        <v>1867</v>
      </c>
      <c r="D158" s="539"/>
      <c r="E158" s="540" t="s">
        <v>1891</v>
      </c>
      <c r="F158" s="541"/>
      <c r="G158" s="541"/>
      <c r="H158" s="542"/>
    </row>
    <row r="159" spans="1:10" ht="16.5" customHeight="1" x14ac:dyDescent="0.3">
      <c r="C159" s="539" t="s">
        <v>1868</v>
      </c>
      <c r="D159" s="539"/>
      <c r="E159" s="552" t="s">
        <v>1889</v>
      </c>
      <c r="F159" s="553"/>
      <c r="G159" s="553"/>
      <c r="H159" s="554"/>
    </row>
    <row r="160" spans="1:10" ht="60" customHeight="1" x14ac:dyDescent="0.3">
      <c r="C160" s="539" t="s">
        <v>1769</v>
      </c>
      <c r="D160" s="539"/>
      <c r="E160" s="555"/>
      <c r="F160" s="556"/>
      <c r="G160" s="556"/>
      <c r="H160" s="557"/>
    </row>
    <row r="161" spans="2:10" x14ac:dyDescent="0.3">
      <c r="C161" s="383"/>
      <c r="D161" s="383"/>
      <c r="E161" s="384"/>
    </row>
    <row r="162" spans="2:10" x14ac:dyDescent="0.3">
      <c r="B162" s="366" t="s">
        <v>1869</v>
      </c>
    </row>
    <row r="163" spans="2:10" x14ac:dyDescent="0.3">
      <c r="C163" s="546" t="s">
        <v>1770</v>
      </c>
      <c r="D163" s="546"/>
      <c r="E163" s="547" t="s">
        <v>1771</v>
      </c>
      <c r="F163" s="547"/>
    </row>
    <row r="164" spans="2:10" x14ac:dyDescent="0.3">
      <c r="C164" s="548" t="s">
        <v>1870</v>
      </c>
      <c r="D164" s="548"/>
      <c r="E164" s="545">
        <v>45443</v>
      </c>
      <c r="F164" s="545"/>
    </row>
    <row r="165" spans="2:10" x14ac:dyDescent="0.3">
      <c r="C165" s="544" t="s">
        <v>1871</v>
      </c>
      <c r="D165" s="544"/>
      <c r="E165" s="545">
        <v>45535</v>
      </c>
      <c r="F165" s="545"/>
    </row>
    <row r="166" spans="2:10" x14ac:dyDescent="0.3">
      <c r="C166" s="544" t="s">
        <v>1872</v>
      </c>
      <c r="D166" s="544"/>
      <c r="E166" s="545">
        <v>45626</v>
      </c>
      <c r="F166" s="545"/>
    </row>
    <row r="167" spans="2:10" x14ac:dyDescent="0.3">
      <c r="C167" s="544" t="s">
        <v>1873</v>
      </c>
      <c r="D167" s="544"/>
      <c r="E167" s="545">
        <v>45347</v>
      </c>
      <c r="F167" s="544"/>
    </row>
    <row r="168" spans="2:10" x14ac:dyDescent="0.3">
      <c r="C168" s="544" t="s">
        <v>1874</v>
      </c>
      <c r="D168" s="544"/>
      <c r="E168" s="545">
        <v>45412</v>
      </c>
      <c r="F168" s="545"/>
    </row>
    <row r="169" spans="2:10" x14ac:dyDescent="0.3">
      <c r="B169" s="385" t="s">
        <v>1772</v>
      </c>
      <c r="C169" s="385"/>
      <c r="D169" s="385"/>
      <c r="E169" s="385"/>
      <c r="F169" s="385"/>
      <c r="G169" s="385"/>
      <c r="H169" s="385"/>
      <c r="I169" s="385"/>
      <c r="J169" s="385"/>
    </row>
    <row r="170" spans="2:10" ht="40.5" customHeight="1" x14ac:dyDescent="0.3">
      <c r="B170" s="551" t="s">
        <v>1949</v>
      </c>
      <c r="C170" s="551"/>
      <c r="D170" s="551"/>
      <c r="E170" s="551"/>
      <c r="F170" s="551"/>
      <c r="G170" s="551"/>
      <c r="H170" s="551"/>
      <c r="I170" s="551"/>
      <c r="J170" s="551"/>
    </row>
    <row r="171" spans="2:10" ht="31.5" customHeight="1" x14ac:dyDescent="0.3">
      <c r="B171" s="550" t="s">
        <v>1950</v>
      </c>
      <c r="C171" s="550"/>
      <c r="D171" s="550"/>
      <c r="E171" s="550"/>
      <c r="F171" s="550"/>
      <c r="G171" s="550"/>
      <c r="H171" s="550"/>
      <c r="I171" s="550"/>
      <c r="J171" s="550"/>
    </row>
    <row r="173" spans="2:10" x14ac:dyDescent="0.3">
      <c r="B173" s="386" t="s">
        <v>1773</v>
      </c>
      <c r="C173" s="387"/>
      <c r="D173" s="387"/>
    </row>
    <row r="174" spans="2:10" x14ac:dyDescent="0.3">
      <c r="B174" s="387"/>
      <c r="C174" s="388" t="s">
        <v>1774</v>
      </c>
      <c r="D174" s="543" t="s">
        <v>1800</v>
      </c>
      <c r="E174" s="543"/>
      <c r="F174" s="543"/>
      <c r="G174" s="543"/>
      <c r="H174" s="543"/>
      <c r="I174" s="543"/>
      <c r="J174" s="543"/>
    </row>
    <row r="175" spans="2:10" ht="41.25" customHeight="1" x14ac:dyDescent="0.3">
      <c r="B175" s="387"/>
      <c r="C175" s="388" t="s">
        <v>1775</v>
      </c>
      <c r="D175" s="549" t="s">
        <v>1813</v>
      </c>
      <c r="E175" s="549"/>
      <c r="F175" s="549"/>
      <c r="G175" s="549"/>
      <c r="H175" s="549"/>
      <c r="I175" s="549"/>
      <c r="J175" s="549"/>
    </row>
    <row r="176" spans="2:10" ht="31.5" customHeight="1" x14ac:dyDescent="0.3">
      <c r="B176" s="387"/>
      <c r="C176" s="388" t="s">
        <v>1777</v>
      </c>
      <c r="D176" s="543" t="s">
        <v>1776</v>
      </c>
      <c r="E176" s="543"/>
      <c r="F176" s="543"/>
      <c r="G176" s="543"/>
      <c r="H176" s="543"/>
      <c r="I176" s="543"/>
      <c r="J176" s="543"/>
    </row>
    <row r="177" spans="2:10" ht="43.5" customHeight="1" x14ac:dyDescent="0.3">
      <c r="B177" s="387"/>
      <c r="C177" s="388" t="s">
        <v>1779</v>
      </c>
      <c r="D177" s="543" t="s">
        <v>1778</v>
      </c>
      <c r="E177" s="543"/>
      <c r="F177" s="543"/>
      <c r="G177" s="543"/>
      <c r="H177" s="543"/>
      <c r="I177" s="543"/>
      <c r="J177" s="543"/>
    </row>
    <row r="178" spans="2:10" x14ac:dyDescent="0.3">
      <c r="B178" s="387"/>
      <c r="C178" s="388" t="s">
        <v>1781</v>
      </c>
      <c r="D178" s="543" t="s">
        <v>1780</v>
      </c>
      <c r="E178" s="543"/>
      <c r="F178" s="543"/>
      <c r="G178" s="543"/>
      <c r="H178" s="543"/>
      <c r="I178" s="543"/>
      <c r="J178" s="543"/>
    </row>
    <row r="179" spans="2:10" ht="24.9" customHeight="1" x14ac:dyDescent="0.3">
      <c r="B179" s="387"/>
      <c r="C179" s="388" t="s">
        <v>1783</v>
      </c>
      <c r="D179" s="543" t="s">
        <v>1782</v>
      </c>
      <c r="E179" s="543"/>
      <c r="F179" s="543"/>
      <c r="G179" s="543"/>
      <c r="H179" s="543"/>
      <c r="I179" s="543"/>
      <c r="J179" s="543"/>
    </row>
    <row r="180" spans="2:10" x14ac:dyDescent="0.3">
      <c r="B180" s="387"/>
      <c r="C180" s="388" t="s">
        <v>1785</v>
      </c>
      <c r="D180" s="543" t="s">
        <v>1784</v>
      </c>
      <c r="E180" s="543"/>
      <c r="F180" s="543"/>
      <c r="G180" s="543"/>
      <c r="H180" s="543"/>
      <c r="I180" s="543"/>
      <c r="J180" s="543"/>
    </row>
    <row r="181" spans="2:10" x14ac:dyDescent="0.3">
      <c r="B181" s="387"/>
      <c r="C181" s="388" t="s">
        <v>1786</v>
      </c>
      <c r="D181" s="543" t="s">
        <v>1787</v>
      </c>
      <c r="E181" s="543"/>
      <c r="F181" s="543"/>
      <c r="G181" s="543"/>
      <c r="H181" s="543"/>
      <c r="I181" s="543"/>
      <c r="J181" s="543"/>
    </row>
    <row r="182" spans="2:10" ht="35.25" customHeight="1" x14ac:dyDescent="0.3">
      <c r="B182" s="387"/>
      <c r="C182" s="388" t="s">
        <v>1788</v>
      </c>
      <c r="D182" s="543" t="s">
        <v>1886</v>
      </c>
      <c r="E182" s="543"/>
      <c r="F182" s="543"/>
      <c r="G182" s="543"/>
      <c r="H182" s="543"/>
      <c r="I182" s="543"/>
      <c r="J182" s="543"/>
    </row>
    <row r="183" spans="2:10" ht="28.5" customHeight="1" x14ac:dyDescent="0.3">
      <c r="B183" s="387"/>
      <c r="C183" s="388" t="s">
        <v>1789</v>
      </c>
      <c r="D183" s="543" t="s">
        <v>1887</v>
      </c>
      <c r="E183" s="543"/>
      <c r="F183" s="543"/>
      <c r="G183" s="543"/>
      <c r="H183" s="543"/>
      <c r="I183" s="543"/>
      <c r="J183" s="543"/>
    </row>
    <row r="184" spans="2:10" x14ac:dyDescent="0.3">
      <c r="B184" s="387"/>
      <c r="C184" s="388" t="s">
        <v>1790</v>
      </c>
      <c r="D184" s="543" t="s">
        <v>1791</v>
      </c>
      <c r="E184" s="543"/>
      <c r="F184" s="543"/>
      <c r="G184" s="543"/>
      <c r="H184" s="543"/>
      <c r="I184" s="543"/>
      <c r="J184" s="543"/>
    </row>
    <row r="185" spans="2:10" ht="31.5" customHeight="1" x14ac:dyDescent="0.3">
      <c r="B185" s="387"/>
      <c r="C185" s="388" t="s">
        <v>1792</v>
      </c>
      <c r="D185" s="543" t="s">
        <v>1793</v>
      </c>
      <c r="E185" s="543"/>
      <c r="F185" s="543"/>
      <c r="G185" s="543"/>
      <c r="H185" s="543"/>
      <c r="I185" s="543"/>
      <c r="J185" s="543"/>
    </row>
    <row r="186" spans="2:10" x14ac:dyDescent="0.3">
      <c r="B186" s="387"/>
      <c r="C186" s="388" t="s">
        <v>1794</v>
      </c>
      <c r="D186" s="543" t="s">
        <v>1795</v>
      </c>
      <c r="E186" s="543"/>
      <c r="F186" s="543"/>
      <c r="G186" s="543"/>
      <c r="H186" s="543"/>
      <c r="I186" s="543"/>
      <c r="J186" s="543"/>
    </row>
    <row r="187" spans="2:10" ht="41.1" customHeight="1" x14ac:dyDescent="0.3">
      <c r="B187" s="387"/>
      <c r="C187" s="388" t="s">
        <v>1796</v>
      </c>
      <c r="D187" s="543" t="s">
        <v>1797</v>
      </c>
      <c r="E187" s="543"/>
      <c r="F187" s="543"/>
      <c r="G187" s="543"/>
      <c r="H187" s="543"/>
      <c r="I187" s="543"/>
      <c r="J187" s="543"/>
    </row>
    <row r="188" spans="2:10" x14ac:dyDescent="0.3">
      <c r="D188" s="389"/>
    </row>
  </sheetData>
  <sheetProtection algorithmName="SHA-512" hashValue="elDcy1GJlPZiyo3czpp3ReKWdNSPQczUsmFCCknmY4ADX1dDe0UO8/TyqqYuOuW+4+4K7OXNioxHELfE1nEqXQ==" saltValue="Gzj9sPvULHySm0SDidYyGw==" spinCount="100000" sheet="1" objects="1" scenarios="1"/>
  <mergeCells count="70">
    <mergeCell ref="D52:J52"/>
    <mergeCell ref="A9:J9"/>
    <mergeCell ref="A10:J10"/>
    <mergeCell ref="B13:J13"/>
    <mergeCell ref="B16:J16"/>
    <mergeCell ref="B19:J19"/>
    <mergeCell ref="B22:J22"/>
    <mergeCell ref="B25:J25"/>
    <mergeCell ref="C28:J28"/>
    <mergeCell ref="D33:J33"/>
    <mergeCell ref="D36:J36"/>
    <mergeCell ref="D43:J43"/>
    <mergeCell ref="D130:J130"/>
    <mergeCell ref="D55:J55"/>
    <mergeCell ref="D68:J68"/>
    <mergeCell ref="D84:J84"/>
    <mergeCell ref="D91:J91"/>
    <mergeCell ref="D101:J101"/>
    <mergeCell ref="D105:J105"/>
    <mergeCell ref="C117:J117"/>
    <mergeCell ref="D119:J119"/>
    <mergeCell ref="D122:J122"/>
    <mergeCell ref="C125:J125"/>
    <mergeCell ref="D127:J127"/>
    <mergeCell ref="C159:D159"/>
    <mergeCell ref="E159:H160"/>
    <mergeCell ref="C160:D160"/>
    <mergeCell ref="D141:J141"/>
    <mergeCell ref="D144:J144"/>
    <mergeCell ref="B147:J147"/>
    <mergeCell ref="D150:D151"/>
    <mergeCell ref="E150:F150"/>
    <mergeCell ref="G150:H150"/>
    <mergeCell ref="E151:F151"/>
    <mergeCell ref="G151:H151"/>
    <mergeCell ref="E152:F152"/>
    <mergeCell ref="G152:H152"/>
    <mergeCell ref="B155:J155"/>
    <mergeCell ref="C158:D158"/>
    <mergeCell ref="E158:H158"/>
    <mergeCell ref="D176:J176"/>
    <mergeCell ref="D177:J177"/>
    <mergeCell ref="D178:J178"/>
    <mergeCell ref="C163:D163"/>
    <mergeCell ref="E163:F163"/>
    <mergeCell ref="C164:D164"/>
    <mergeCell ref="E164:F164"/>
    <mergeCell ref="C165:D165"/>
    <mergeCell ref="E165:F165"/>
    <mergeCell ref="E168:F168"/>
    <mergeCell ref="D175:J175"/>
    <mergeCell ref="B171:J171"/>
    <mergeCell ref="B170:J170"/>
    <mergeCell ref="D174:J174"/>
    <mergeCell ref="C157:D157"/>
    <mergeCell ref="E157:H157"/>
    <mergeCell ref="D185:J185"/>
    <mergeCell ref="D186:J186"/>
    <mergeCell ref="D187:J187"/>
    <mergeCell ref="D180:J180"/>
    <mergeCell ref="D181:J181"/>
    <mergeCell ref="D182:J182"/>
    <mergeCell ref="D183:J183"/>
    <mergeCell ref="D184:J184"/>
    <mergeCell ref="D179:J179"/>
    <mergeCell ref="C166:D166"/>
    <mergeCell ref="E166:F166"/>
    <mergeCell ref="C167:D167"/>
    <mergeCell ref="E167:F167"/>
    <mergeCell ref="C168:D168"/>
  </mergeCells>
  <hyperlinks>
    <hyperlink ref="E158" r:id="rId1" display="ofcs@bsp.gov.ph" xr:uid="{E3F35F36-E0A0-4DC0-AE83-9FCEFF6ECBE3}"/>
    <hyperlink ref="E157" r:id="rId2" display="ofcs@bsp.gov.ph" xr:uid="{86B53714-B83B-4B7B-9B8B-1ACEC1BABC12}"/>
  </hyperlinks>
  <pageMargins left="7.4270833333333328E-2" right="0.7" top="8.0729166666666671E-2" bottom="0.75" header="0.3" footer="0.3"/>
  <pageSetup scale="77"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U579"/>
  <sheetViews>
    <sheetView zoomScale="85" zoomScaleNormal="85" workbookViewId="0">
      <pane ySplit="6" topLeftCell="A7" activePane="bottomLeft" state="frozen"/>
      <selection pane="bottomLeft" activeCell="G120" sqref="G120"/>
    </sheetView>
  </sheetViews>
  <sheetFormatPr defaultColWidth="9.109375" defaultRowHeight="14.4" x14ac:dyDescent="0.3"/>
  <cols>
    <col min="1" max="1" width="4.109375" style="184" customWidth="1"/>
    <col min="2" max="2" width="8.109375" style="7" hidden="1" customWidth="1"/>
    <col min="3" max="3" width="3.6640625" style="9" customWidth="1"/>
    <col min="4" max="4" width="4.6640625" style="9" customWidth="1"/>
    <col min="5" max="5" width="3.33203125" style="9" customWidth="1"/>
    <col min="6" max="6" width="4.109375" style="9" customWidth="1"/>
    <col min="7" max="7" width="86.44140625" style="9" customWidth="1"/>
    <col min="8" max="8" width="23.6640625" style="185" customWidth="1"/>
    <col min="9" max="9" width="23.6640625" style="186" customWidth="1"/>
    <col min="10" max="10" width="23.6640625" style="185" customWidth="1"/>
    <col min="11" max="11" width="30.44140625" style="185" customWidth="1"/>
    <col min="12" max="12" width="62.88671875" style="496" customWidth="1"/>
    <col min="13" max="13" width="27.33203125" style="188" hidden="1" customWidth="1"/>
    <col min="14" max="15" width="17" style="188" hidden="1" customWidth="1"/>
    <col min="16" max="18" width="9.109375" style="188" hidden="1" customWidth="1"/>
    <col min="19" max="20" width="18.44140625" style="188" hidden="1" customWidth="1"/>
    <col min="21" max="21" width="105.88671875" style="188" hidden="1" customWidth="1"/>
    <col min="22" max="16384" width="9.109375" style="9"/>
  </cols>
  <sheetData>
    <row r="4" spans="1:21" x14ac:dyDescent="0.3">
      <c r="A4" s="609"/>
      <c r="B4" s="609"/>
      <c r="C4" s="609"/>
      <c r="D4" s="609"/>
      <c r="E4" s="609"/>
      <c r="F4" s="609"/>
      <c r="G4" s="609"/>
      <c r="H4" s="609"/>
      <c r="I4" s="609"/>
      <c r="J4" s="609"/>
      <c r="K4" s="609"/>
    </row>
    <row r="5" spans="1:21" x14ac:dyDescent="0.3">
      <c r="A5" s="611"/>
      <c r="B5" s="611"/>
      <c r="C5" s="611"/>
      <c r="D5" s="611"/>
      <c r="E5" s="611"/>
      <c r="F5" s="611"/>
      <c r="G5" s="611"/>
      <c r="H5" s="611"/>
      <c r="I5" s="611"/>
      <c r="J5" s="611"/>
      <c r="K5" s="611"/>
    </row>
    <row r="6" spans="1:21" x14ac:dyDescent="0.3">
      <c r="A6" s="610"/>
      <c r="B6" s="610"/>
      <c r="C6" s="610"/>
      <c r="D6" s="610"/>
      <c r="E6" s="610"/>
      <c r="F6" s="610"/>
      <c r="G6" s="610"/>
      <c r="H6" s="610"/>
      <c r="I6" s="610"/>
      <c r="J6" s="610"/>
      <c r="K6" s="610"/>
      <c r="S6" s="321"/>
    </row>
    <row r="7" spans="1:21" x14ac:dyDescent="0.3">
      <c r="S7" s="494" t="s">
        <v>1945</v>
      </c>
      <c r="T7" s="494" t="s">
        <v>1946</v>
      </c>
      <c r="U7" s="493" t="s">
        <v>1904</v>
      </c>
    </row>
    <row r="8" spans="1:21" x14ac:dyDescent="0.3">
      <c r="A8" s="11"/>
      <c r="C8" s="178" t="s">
        <v>1118</v>
      </c>
      <c r="D8" s="179"/>
      <c r="E8" s="180"/>
      <c r="F8" s="180"/>
      <c r="H8" s="614"/>
      <c r="I8" s="614"/>
      <c r="J8" s="614"/>
      <c r="K8" s="614"/>
      <c r="L8" s="190" t="str">
        <f>IFERROR(IF(AND(K277=0,K438=0,ISBLANK(H8)),"",IF(LEN(H8)&lt;8,$U$18,"OK")),"Review. Data with error/s.")</f>
        <v/>
      </c>
      <c r="S8" s="468">
        <f>IF(OR(ISNUMBER(SEARCH("REVIEW",L8)),ISNUMBER(SEARCH("error",L8))),1,0)</f>
        <v>0</v>
      </c>
      <c r="T8" s="470">
        <f>IF(_xlfn.ISFORMULA(L8),0,1)</f>
        <v>0</v>
      </c>
      <c r="U8" s="188" t="s">
        <v>1947</v>
      </c>
    </row>
    <row r="9" spans="1:21" x14ac:dyDescent="0.3">
      <c r="A9" s="11"/>
      <c r="C9" s="181" t="s">
        <v>1119</v>
      </c>
      <c r="D9" s="181"/>
      <c r="E9" s="181"/>
      <c r="F9" s="181"/>
      <c r="H9" s="611" t="s">
        <v>1676</v>
      </c>
      <c r="I9" s="611"/>
      <c r="J9" s="611"/>
      <c r="K9" s="611"/>
      <c r="U9" s="187" t="s">
        <v>1680</v>
      </c>
    </row>
    <row r="10" spans="1:21" x14ac:dyDescent="0.3">
      <c r="C10" s="182" t="s">
        <v>1718</v>
      </c>
      <c r="D10" s="182"/>
      <c r="E10" s="182"/>
      <c r="F10" s="182"/>
      <c r="G10" s="7"/>
      <c r="H10" s="612" t="s">
        <v>1677</v>
      </c>
      <c r="I10" s="612"/>
      <c r="J10" s="613"/>
      <c r="K10" s="613"/>
      <c r="L10" s="191" t="str">
        <f>IFERROR(IF(AND(K277=0,K438=0,ISBLANK(J10)),"",IF(AND(ISNUMBER(J10),J10&gt;$M$10),"OK",$U$19)),"Review. Data with error/s.")</f>
        <v/>
      </c>
      <c r="M10" s="476">
        <v>42736</v>
      </c>
      <c r="S10" s="468">
        <f t="shared" ref="S10:S11" si="0">IF(OR(ISNUMBER(SEARCH("REVIEW",L10)),ISNUMBER(SEARCH("error",L10))),1,0)</f>
        <v>0</v>
      </c>
      <c r="T10" s="470">
        <f t="shared" ref="T10:T11" si="1">IF(_xlfn.ISFORMULA(L10),0,1)</f>
        <v>0</v>
      </c>
      <c r="U10" s="187" t="s">
        <v>1682</v>
      </c>
    </row>
    <row r="11" spans="1:21" ht="15.75" customHeight="1" x14ac:dyDescent="0.3">
      <c r="A11" s="11"/>
      <c r="C11" s="183" t="s">
        <v>1515</v>
      </c>
      <c r="D11" s="183"/>
      <c r="E11" s="183"/>
      <c r="F11" s="183"/>
      <c r="G11" s="7"/>
      <c r="H11" s="192"/>
      <c r="I11" s="193" t="s">
        <v>1702</v>
      </c>
      <c r="J11" s="600"/>
      <c r="K11" s="600"/>
      <c r="L11" s="191" t="str">
        <f>IFERROR(IF(AND(K277=0,K438=0,ISBLANK(J11)),"",IF(OR(J11=Dropdown!A1,J11=Dropdown!A2,J11=Dropdown!A3),"OK",$U$28)),"Review. Data with error/s.")</f>
        <v/>
      </c>
      <c r="S11" s="468">
        <f t="shared" si="0"/>
        <v>0</v>
      </c>
      <c r="T11" s="470">
        <f t="shared" si="1"/>
        <v>0</v>
      </c>
      <c r="U11" s="188" t="s">
        <v>1710</v>
      </c>
    </row>
    <row r="12" spans="1:21" ht="15.75" customHeight="1" x14ac:dyDescent="0.3">
      <c r="C12" s="222" t="s">
        <v>1799</v>
      </c>
      <c r="D12" s="222"/>
      <c r="E12" s="222"/>
      <c r="F12" s="222"/>
      <c r="H12" s="194"/>
      <c r="I12" s="195" t="s">
        <v>1693</v>
      </c>
      <c r="J12" s="607" t="str">
        <f>Checks!I3</f>
        <v>No entries to verify.</v>
      </c>
      <c r="K12" s="607"/>
      <c r="T12" s="470">
        <f>IF(_xlfn.ISFORMULA(J12),0,1)</f>
        <v>0</v>
      </c>
    </row>
    <row r="13" spans="1:21" ht="15.75" customHeight="1" x14ac:dyDescent="0.3">
      <c r="A13" s="11" t="s">
        <v>1120</v>
      </c>
      <c r="C13" s="7"/>
      <c r="D13" s="196" t="s">
        <v>1719</v>
      </c>
      <c r="E13"/>
      <c r="F13" s="196"/>
      <c r="G13" s="196"/>
      <c r="H13" s="194"/>
      <c r="I13" s="197" t="s">
        <v>1694</v>
      </c>
      <c r="J13" s="608" t="str">
        <f>IFERROR(IF(AND(J12="No entries to verify.",'Comprehensive Income-NL'!F9="No entries to verify.",'Comprehensive Income-L'!F9="No entries to verify."),"No data to transmit.",
IF(AND(J12&lt;&gt;U27,AND(IFERROR(SEARCH("Review",'Comprehensive Income-NL'!F9),0)=0,IFERROR(SEARCH("Review",'Comprehensive Income-L'!F9),0)=0)),"No. Review BS quick check.",
IF(AND(J12=U27,OR(IFERROR(SEARCH("Review",'Comprehensive Income-NL'!F9),0)=1,IFERROR(SEARCH("Review",'Comprehensive Income-L'!F9),0)=1)),"No. Review CI quick check.",
IF(AND(J12&lt;&gt;U27,OR(IFERROR(SEARCH("Review",'Comprehensive Income-NL'!F9),0)=1,IFERROR(SEARCH("Review",'Comprehensive Income-L'!F9),0)=1)),"No. Review BS/CI quick checks.",
"Yes. OK to transmit.")))),$U$21)</f>
        <v>No data to transmit.</v>
      </c>
      <c r="K13" s="608"/>
      <c r="T13" s="470">
        <f>IF(_xlfn.ISFORMULA(J13),0,1)</f>
        <v>0</v>
      </c>
      <c r="U13" s="188" t="s">
        <v>1681</v>
      </c>
    </row>
    <row r="14" spans="1:21" ht="15" customHeight="1" x14ac:dyDescent="0.3">
      <c r="C14" s="7"/>
      <c r="D14" s="198"/>
      <c r="E14" s="198"/>
      <c r="F14" s="198"/>
      <c r="G14" s="198"/>
      <c r="H14" s="604"/>
      <c r="I14" s="604"/>
      <c r="J14" s="604"/>
      <c r="K14" s="604"/>
      <c r="U14" s="189" t="s">
        <v>1711</v>
      </c>
    </row>
    <row r="15" spans="1:21" ht="28.8" x14ac:dyDescent="0.3">
      <c r="A15" s="605" t="s">
        <v>1723</v>
      </c>
      <c r="B15" s="605"/>
      <c r="C15" s="605"/>
      <c r="D15" s="605"/>
      <c r="E15" s="605"/>
      <c r="F15" s="605"/>
      <c r="G15" s="605"/>
      <c r="H15" s="454" t="s">
        <v>1720</v>
      </c>
      <c r="I15" s="455" t="s">
        <v>1721</v>
      </c>
      <c r="J15" s="454" t="s">
        <v>1722</v>
      </c>
      <c r="K15" s="454" t="s">
        <v>1121</v>
      </c>
      <c r="M15" s="188" t="s">
        <v>1122</v>
      </c>
      <c r="N15" s="188" t="s">
        <v>1313</v>
      </c>
      <c r="O15" s="188" t="s">
        <v>1123</v>
      </c>
    </row>
    <row r="16" spans="1:21" ht="20.100000000000001" customHeight="1" x14ac:dyDescent="0.3">
      <c r="A16" s="459" t="s">
        <v>1246</v>
      </c>
      <c r="B16" s="460"/>
      <c r="C16" s="460"/>
      <c r="D16" s="460"/>
      <c r="E16" s="460"/>
      <c r="F16" s="460"/>
      <c r="G16" s="460"/>
      <c r="H16" s="460"/>
      <c r="I16" s="460"/>
      <c r="J16" s="460"/>
      <c r="K16" s="461"/>
      <c r="U16" s="187" t="s">
        <v>1712</v>
      </c>
    </row>
    <row r="17" spans="1:21" x14ac:dyDescent="0.3">
      <c r="A17" s="606">
        <v>1</v>
      </c>
      <c r="B17" s="224" t="s">
        <v>5</v>
      </c>
      <c r="C17" s="456" t="s">
        <v>1527</v>
      </c>
      <c r="D17" s="457"/>
      <c r="E17" s="457"/>
      <c r="F17" s="457"/>
      <c r="G17" s="458"/>
      <c r="H17" s="424">
        <f>SUM(H18,H19)</f>
        <v>0</v>
      </c>
      <c r="I17" s="428">
        <f>SUM(I18,I19)</f>
        <v>0</v>
      </c>
      <c r="J17" s="424">
        <f>SUM(J18,J19)</f>
        <v>0</v>
      </c>
      <c r="K17" s="424">
        <f>SUM(H17,J17)</f>
        <v>0</v>
      </c>
      <c r="U17" s="187" t="s">
        <v>1690</v>
      </c>
    </row>
    <row r="18" spans="1:21" x14ac:dyDescent="0.3">
      <c r="A18" s="571"/>
      <c r="B18" s="225" t="s">
        <v>7</v>
      </c>
      <c r="C18" s="231" t="s">
        <v>411</v>
      </c>
      <c r="D18" s="232" t="s">
        <v>11</v>
      </c>
      <c r="E18" s="233"/>
      <c r="F18" s="233"/>
      <c r="G18" s="234"/>
      <c r="H18" s="408"/>
      <c r="I18" s="409"/>
      <c r="J18" s="408"/>
      <c r="K18" s="406">
        <f t="shared" ref="K18:K81" si="2">SUM(H18,J18)</f>
        <v>0</v>
      </c>
      <c r="U18" s="188" t="s">
        <v>1691</v>
      </c>
    </row>
    <row r="19" spans="1:21" x14ac:dyDescent="0.3">
      <c r="A19" s="571"/>
      <c r="B19" s="225" t="s">
        <v>13</v>
      </c>
      <c r="C19" s="231" t="s">
        <v>454</v>
      </c>
      <c r="D19" s="232" t="s">
        <v>1109</v>
      </c>
      <c r="E19" s="233"/>
      <c r="F19" s="233"/>
      <c r="G19" s="234"/>
      <c r="H19" s="406">
        <f>SUM(H20,H23,H26)</f>
        <v>0</v>
      </c>
      <c r="I19" s="407">
        <f>SUM(I20,I23,I26)</f>
        <v>0</v>
      </c>
      <c r="J19" s="406">
        <f>SUM(J20,J23,J26)</f>
        <v>0</v>
      </c>
      <c r="K19" s="406">
        <f t="shared" si="2"/>
        <v>0</v>
      </c>
      <c r="U19" s="188" t="s">
        <v>1692</v>
      </c>
    </row>
    <row r="20" spans="1:21" x14ac:dyDescent="0.3">
      <c r="A20" s="571"/>
      <c r="B20" s="225" t="s">
        <v>16</v>
      </c>
      <c r="C20" s="235"/>
      <c r="D20" s="236" t="s">
        <v>335</v>
      </c>
      <c r="E20" s="232" t="s">
        <v>17</v>
      </c>
      <c r="F20" s="233"/>
      <c r="G20" s="237"/>
      <c r="H20" s="406">
        <f>SUM(H21:H22)</f>
        <v>0</v>
      </c>
      <c r="I20" s="407">
        <f>SUM(I21:I22)</f>
        <v>0</v>
      </c>
      <c r="J20" s="406">
        <f>SUM(J21:J22)</f>
        <v>0</v>
      </c>
      <c r="K20" s="406">
        <f t="shared" si="2"/>
        <v>0</v>
      </c>
      <c r="L20" s="190" t="str">
        <f>IFERROR(IF(AND(H20=0,I20=0,J20=0),"",IF(AND(H21&gt;=0,J21&gt;=0,H22&gt;=0,J22&gt;=0),"OK",$U$31)),"Review. Data with error/s.")</f>
        <v/>
      </c>
      <c r="S20" s="470">
        <f>IF(OR(ISNUMBER(SEARCH("REVIEW",L20)),ISNUMBER(SEARCH("error",L20))),1,0)</f>
        <v>0</v>
      </c>
      <c r="T20" s="470">
        <f>IF(_xlfn.ISFORMULA(L20),0,1)</f>
        <v>0</v>
      </c>
      <c r="U20" s="188" t="s">
        <v>1695</v>
      </c>
    </row>
    <row r="21" spans="1:21" x14ac:dyDescent="0.3">
      <c r="A21" s="571"/>
      <c r="B21" s="225" t="s">
        <v>18</v>
      </c>
      <c r="C21" s="235"/>
      <c r="D21" s="236"/>
      <c r="E21" s="233" t="s">
        <v>1124</v>
      </c>
      <c r="F21" s="233"/>
      <c r="G21" s="234"/>
      <c r="H21" s="408"/>
      <c r="I21" s="409"/>
      <c r="J21" s="408"/>
      <c r="K21" s="406">
        <f t="shared" si="2"/>
        <v>0</v>
      </c>
      <c r="U21" s="189" t="s">
        <v>1709</v>
      </c>
    </row>
    <row r="22" spans="1:21" x14ac:dyDescent="0.3">
      <c r="A22" s="571"/>
      <c r="B22" s="225" t="s">
        <v>20</v>
      </c>
      <c r="C22" s="235"/>
      <c r="D22" s="236"/>
      <c r="E22" s="233" t="s">
        <v>1125</v>
      </c>
      <c r="F22" s="233"/>
      <c r="G22" s="234"/>
      <c r="H22" s="408"/>
      <c r="I22" s="409"/>
      <c r="J22" s="408"/>
      <c r="K22" s="406">
        <f t="shared" si="2"/>
        <v>0</v>
      </c>
      <c r="U22" s="187" t="s">
        <v>1686</v>
      </c>
    </row>
    <row r="23" spans="1:21" x14ac:dyDescent="0.3">
      <c r="A23" s="571"/>
      <c r="B23" s="225" t="s">
        <v>24</v>
      </c>
      <c r="C23" s="235"/>
      <c r="D23" s="236" t="s">
        <v>348</v>
      </c>
      <c r="E23" s="232" t="s">
        <v>623</v>
      </c>
      <c r="F23" s="233"/>
      <c r="G23" s="237"/>
      <c r="H23" s="406">
        <f>SUM(H24:H25)</f>
        <v>0</v>
      </c>
      <c r="I23" s="407">
        <f>SUM(I24:I25)</f>
        <v>0</v>
      </c>
      <c r="J23" s="406">
        <f>SUM(J24:J25)</f>
        <v>0</v>
      </c>
      <c r="K23" s="406">
        <f t="shared" si="2"/>
        <v>0</v>
      </c>
      <c r="L23" s="190" t="str">
        <f>IFERROR(IF(AND(H23=0,I23=0,J23=0),"",IF(AND(H24&lt;=0,J24&lt;=0,H25&lt;=0,J25&lt;=0),"OK",$U$8)),"Review. Data with error/s.")</f>
        <v/>
      </c>
      <c r="S23" s="468">
        <f>IF(OR(ISNUMBER(SEARCH("REVIEW",L23)),ISNUMBER(SEARCH("error",L23))),1,0)</f>
        <v>0</v>
      </c>
      <c r="T23" s="470">
        <f>IF(_xlfn.ISFORMULA(L23),0,1)</f>
        <v>0</v>
      </c>
      <c r="U23" s="187" t="s">
        <v>1687</v>
      </c>
    </row>
    <row r="24" spans="1:21" x14ac:dyDescent="0.3">
      <c r="A24" s="571"/>
      <c r="B24" s="225" t="s">
        <v>26</v>
      </c>
      <c r="C24" s="235"/>
      <c r="D24" s="236"/>
      <c r="E24" s="233" t="s">
        <v>1124</v>
      </c>
      <c r="F24" s="233"/>
      <c r="G24" s="234"/>
      <c r="H24" s="408"/>
      <c r="I24" s="409"/>
      <c r="J24" s="408"/>
      <c r="K24" s="406">
        <f t="shared" si="2"/>
        <v>0</v>
      </c>
      <c r="U24" s="188" t="s">
        <v>1713</v>
      </c>
    </row>
    <row r="25" spans="1:21" x14ac:dyDescent="0.3">
      <c r="A25" s="571"/>
      <c r="B25" s="225" t="s">
        <v>27</v>
      </c>
      <c r="C25" s="235"/>
      <c r="D25" s="236"/>
      <c r="E25" s="233" t="s">
        <v>1125</v>
      </c>
      <c r="F25" s="233"/>
      <c r="G25" s="234"/>
      <c r="H25" s="408"/>
      <c r="I25" s="409"/>
      <c r="J25" s="408"/>
      <c r="K25" s="406">
        <f t="shared" si="2"/>
        <v>0</v>
      </c>
      <c r="M25" s="201">
        <f>SUM(M27:M28)-H267</f>
        <v>0</v>
      </c>
      <c r="N25" s="201">
        <f>SUM(N27:N28)-I267</f>
        <v>0</v>
      </c>
      <c r="O25" s="201">
        <f>SUM(O27:O28)-J267</f>
        <v>0</v>
      </c>
      <c r="P25" s="477" t="s">
        <v>1126</v>
      </c>
      <c r="Q25" s="477"/>
    </row>
    <row r="26" spans="1:21" x14ac:dyDescent="0.3">
      <c r="A26" s="571"/>
      <c r="B26" s="225" t="s">
        <v>30</v>
      </c>
      <c r="C26" s="235"/>
      <c r="D26" s="236" t="s">
        <v>384</v>
      </c>
      <c r="E26" s="232" t="s">
        <v>37</v>
      </c>
      <c r="F26" s="233"/>
      <c r="G26" s="237"/>
      <c r="H26" s="406">
        <f>SUM(H27:H28)</f>
        <v>0</v>
      </c>
      <c r="I26" s="407">
        <f>SUM(I27:I28)</f>
        <v>0</v>
      </c>
      <c r="J26" s="406">
        <f>SUM(J27:J28)</f>
        <v>0</v>
      </c>
      <c r="K26" s="406">
        <f t="shared" si="2"/>
        <v>0</v>
      </c>
      <c r="M26" s="200">
        <f>MAX(H27:H28)</f>
        <v>0</v>
      </c>
      <c r="N26" s="200">
        <f>MAX(I27:I28)</f>
        <v>0</v>
      </c>
      <c r="O26" s="200">
        <f>MAX(J27:J28)</f>
        <v>0</v>
      </c>
      <c r="U26" s="188" t="s">
        <v>1688</v>
      </c>
    </row>
    <row r="27" spans="1:21" x14ac:dyDescent="0.3">
      <c r="A27" s="571"/>
      <c r="B27" s="225" t="s">
        <v>31</v>
      </c>
      <c r="C27" s="235"/>
      <c r="D27" s="233"/>
      <c r="E27" s="233" t="s">
        <v>1124</v>
      </c>
      <c r="F27" s="233"/>
      <c r="G27" s="234"/>
      <c r="H27" s="408"/>
      <c r="I27" s="409"/>
      <c r="J27" s="408"/>
      <c r="K27" s="406">
        <f t="shared" si="2"/>
        <v>0</v>
      </c>
      <c r="M27" s="202">
        <f>IF(H27=$M$26,$H$267,"")</f>
        <v>0</v>
      </c>
      <c r="N27" s="202">
        <f>IF(I27=$N$26,$I$267,"")</f>
        <v>0</v>
      </c>
      <c r="O27" s="202">
        <f>IF(J27=$O$26,$J$267,"")</f>
        <v>0</v>
      </c>
      <c r="U27" s="187" t="s">
        <v>1716</v>
      </c>
    </row>
    <row r="28" spans="1:21" x14ac:dyDescent="0.3">
      <c r="A28" s="571"/>
      <c r="B28" s="225" t="s">
        <v>32</v>
      </c>
      <c r="C28" s="235"/>
      <c r="D28" s="233"/>
      <c r="E28" s="233" t="s">
        <v>1125</v>
      </c>
      <c r="F28" s="233"/>
      <c r="G28" s="234"/>
      <c r="H28" s="408"/>
      <c r="I28" s="409"/>
      <c r="J28" s="408"/>
      <c r="K28" s="406">
        <f t="shared" si="2"/>
        <v>0</v>
      </c>
      <c r="M28" s="202">
        <f>IF(H28=$M$26,$H$267,"")</f>
        <v>0</v>
      </c>
      <c r="N28" s="202">
        <f>IF(I28=$N$26,$I$267,"")</f>
        <v>0</v>
      </c>
      <c r="O28" s="202">
        <f>IF(J28=$O$26,$J$267,"")</f>
        <v>0</v>
      </c>
      <c r="U28" s="187" t="s">
        <v>1706</v>
      </c>
    </row>
    <row r="29" spans="1:21" x14ac:dyDescent="0.3">
      <c r="A29" s="571">
        <v>2</v>
      </c>
      <c r="B29" s="225" t="s">
        <v>57</v>
      </c>
      <c r="C29" s="228" t="s">
        <v>1528</v>
      </c>
      <c r="D29" s="229"/>
      <c r="E29" s="229"/>
      <c r="F29" s="229"/>
      <c r="G29" s="230"/>
      <c r="H29" s="406">
        <f>SUM(H30:H31)</f>
        <v>0</v>
      </c>
      <c r="I29" s="407">
        <f>SUM(I30:I31)</f>
        <v>0</v>
      </c>
      <c r="J29" s="406">
        <f>SUM(J30:J31)</f>
        <v>0</v>
      </c>
      <c r="K29" s="406">
        <f t="shared" si="2"/>
        <v>0</v>
      </c>
      <c r="M29" s="200">
        <f>MAX(H30:H31)</f>
        <v>0</v>
      </c>
      <c r="N29" s="200">
        <f>MAX(I30:I31)</f>
        <v>0</v>
      </c>
      <c r="O29" s="200">
        <f>MAX(J30:J31)</f>
        <v>0</v>
      </c>
      <c r="U29" s="187" t="s">
        <v>1717</v>
      </c>
    </row>
    <row r="30" spans="1:21" x14ac:dyDescent="0.3">
      <c r="A30" s="571"/>
      <c r="B30" s="225" t="s">
        <v>42</v>
      </c>
      <c r="C30" s="235"/>
      <c r="D30" s="233" t="s">
        <v>21</v>
      </c>
      <c r="E30" s="233"/>
      <c r="F30" s="233"/>
      <c r="G30" s="234"/>
      <c r="H30" s="408"/>
      <c r="I30" s="409"/>
      <c r="J30" s="408"/>
      <c r="K30" s="406">
        <f t="shared" si="2"/>
        <v>0</v>
      </c>
      <c r="M30" s="202">
        <f>IF(H30=$M$29,$H$268,"")</f>
        <v>0</v>
      </c>
      <c r="N30" s="202">
        <f>IF(I30=$N$29,$I$268,"")</f>
        <v>0</v>
      </c>
      <c r="O30" s="202">
        <f>IF(J30=$O$29,$J$268,"")</f>
        <v>0</v>
      </c>
      <c r="U30" s="188" t="s">
        <v>1714</v>
      </c>
    </row>
    <row r="31" spans="1:21" x14ac:dyDescent="0.3">
      <c r="A31" s="571"/>
      <c r="B31" s="225" t="s">
        <v>44</v>
      </c>
      <c r="C31" s="235"/>
      <c r="D31" s="233" t="s">
        <v>23</v>
      </c>
      <c r="E31" s="233"/>
      <c r="F31" s="233"/>
      <c r="G31" s="234"/>
      <c r="H31" s="408"/>
      <c r="I31" s="409"/>
      <c r="J31" s="408"/>
      <c r="K31" s="406">
        <f t="shared" si="2"/>
        <v>0</v>
      </c>
      <c r="M31" s="202">
        <f>IF(H31=$M$29,$H$268,"")</f>
        <v>0</v>
      </c>
      <c r="N31" s="202">
        <f>IF(I31=$N$29,$I$268,"")</f>
        <v>0</v>
      </c>
      <c r="O31" s="202">
        <f>IF(J31=$O$29,$J$268,"")</f>
        <v>0</v>
      </c>
      <c r="U31" s="188" t="s">
        <v>1948</v>
      </c>
    </row>
    <row r="32" spans="1:21" x14ac:dyDescent="0.3">
      <c r="A32" s="571">
        <v>3</v>
      </c>
      <c r="B32" s="225" t="s">
        <v>168</v>
      </c>
      <c r="C32" s="228" t="s">
        <v>1529</v>
      </c>
      <c r="D32" s="229"/>
      <c r="E32" s="229"/>
      <c r="F32" s="229"/>
      <c r="G32" s="230"/>
      <c r="H32" s="406">
        <f>+H33-H44</f>
        <v>0</v>
      </c>
      <c r="I32" s="407">
        <f>+I33-I44</f>
        <v>0</v>
      </c>
      <c r="J32" s="406">
        <f>+J33-J44</f>
        <v>0</v>
      </c>
      <c r="K32" s="406">
        <f t="shared" si="2"/>
        <v>0</v>
      </c>
      <c r="M32" s="203">
        <f>SUM(M30:M31)-H268</f>
        <v>0</v>
      </c>
      <c r="N32" s="203">
        <f>SUM(N30:N31)-I268</f>
        <v>0</v>
      </c>
      <c r="O32" s="203">
        <f>SUM(O30:O31)-J268</f>
        <v>0</v>
      </c>
      <c r="P32" s="477" t="s">
        <v>1126</v>
      </c>
      <c r="Q32" s="477"/>
      <c r="U32" s="188" t="s">
        <v>1951</v>
      </c>
    </row>
    <row r="33" spans="1:21" x14ac:dyDescent="0.3">
      <c r="A33" s="571"/>
      <c r="B33" s="225"/>
      <c r="C33" s="235" t="s">
        <v>1602</v>
      </c>
      <c r="D33" s="232"/>
      <c r="E33" s="232"/>
      <c r="F33" s="232"/>
      <c r="G33" s="234"/>
      <c r="H33" s="406">
        <f>SUM(H34:H43)</f>
        <v>0</v>
      </c>
      <c r="I33" s="407">
        <f>SUM(I34:I43)</f>
        <v>0</v>
      </c>
      <c r="J33" s="406">
        <f>SUM(J34:J43)</f>
        <v>0</v>
      </c>
      <c r="K33" s="406">
        <f t="shared" si="2"/>
        <v>0</v>
      </c>
      <c r="M33" s="203">
        <f>SUM(M34:M43)-M280</f>
        <v>0</v>
      </c>
      <c r="N33" s="203">
        <f>SUM(N34:N43)-N280</f>
        <v>0</v>
      </c>
      <c r="O33" s="203">
        <f>SUM(O34:O43)-O280</f>
        <v>0</v>
      </c>
      <c r="P33" s="477" t="s">
        <v>1126</v>
      </c>
      <c r="Q33" s="477"/>
      <c r="U33" s="188" t="s">
        <v>1952</v>
      </c>
    </row>
    <row r="34" spans="1:21" x14ac:dyDescent="0.3">
      <c r="A34" s="571"/>
      <c r="B34" s="226" t="s">
        <v>170</v>
      </c>
      <c r="C34" s="235"/>
      <c r="D34" s="233" t="s">
        <v>19</v>
      </c>
      <c r="E34" s="233"/>
      <c r="F34" s="233"/>
      <c r="G34" s="234"/>
      <c r="H34" s="408"/>
      <c r="I34" s="409"/>
      <c r="J34" s="408"/>
      <c r="K34" s="406">
        <f t="shared" si="2"/>
        <v>0</v>
      </c>
      <c r="M34" s="202" t="str">
        <f>IF($J$11="Life companies",0,IFERROR(ROUND(H34/H$33,10)*M$280,""))</f>
        <v/>
      </c>
      <c r="N34" s="202" t="str">
        <f t="shared" ref="N34:N41" si="3">IF($J$11="Life companies",0,IFERROR(ROUND(I34/I$33,10)*N$280,""))</f>
        <v/>
      </c>
      <c r="O34" s="202" t="str">
        <f t="shared" ref="O34:O41" si="4">IF($J$11="Life companies",0,IFERROR(ROUND(J34/J$33,10)*O$280,""))</f>
        <v/>
      </c>
      <c r="U34" s="188" t="s">
        <v>1953</v>
      </c>
    </row>
    <row r="35" spans="1:21" ht="15" thickBot="1" x14ac:dyDescent="0.35">
      <c r="A35" s="571"/>
      <c r="B35" s="226" t="s">
        <v>181</v>
      </c>
      <c r="C35" s="235"/>
      <c r="D35" s="233" t="s">
        <v>21</v>
      </c>
      <c r="E35" s="233"/>
      <c r="F35" s="233"/>
      <c r="G35" s="234"/>
      <c r="H35" s="408"/>
      <c r="I35" s="409"/>
      <c r="J35" s="408"/>
      <c r="K35" s="406">
        <f t="shared" si="2"/>
        <v>0</v>
      </c>
      <c r="M35" s="526" t="str">
        <f t="shared" ref="M35:M41" si="5">IF($J$11="Life companies",0,IFERROR(ROUND(H35/H$33,10)*M$280,""))</f>
        <v/>
      </c>
      <c r="N35" s="526" t="str">
        <f t="shared" si="3"/>
        <v/>
      </c>
      <c r="O35" s="526" t="str">
        <f t="shared" si="4"/>
        <v/>
      </c>
      <c r="U35" s="188" t="s">
        <v>1954</v>
      </c>
    </row>
    <row r="36" spans="1:21" ht="15" thickBot="1" x14ac:dyDescent="0.35">
      <c r="A36" s="571"/>
      <c r="B36" s="226" t="s">
        <v>214</v>
      </c>
      <c r="C36" s="235"/>
      <c r="D36" s="233" t="s">
        <v>28</v>
      </c>
      <c r="E36" s="233"/>
      <c r="F36" s="233"/>
      <c r="G36" s="234"/>
      <c r="H36" s="408"/>
      <c r="I36" s="409"/>
      <c r="J36" s="408"/>
      <c r="K36" s="406">
        <f t="shared" si="2"/>
        <v>0</v>
      </c>
      <c r="M36" s="528">
        <f>IF($J$11="Life companies",0,IF(H$33=0,M$280,IFERROR(ROUND(H36/H$33,10)*M$280,"")))</f>
        <v>0</v>
      </c>
      <c r="N36" s="529">
        <f t="shared" ref="N36:O36" si="6">IF($J$11="Life companies",0,IF(I$33=0,N$280,IFERROR(ROUND(I36/I$33,10)*N$280,"")))</f>
        <v>0</v>
      </c>
      <c r="O36" s="530">
        <f t="shared" si="6"/>
        <v>0</v>
      </c>
      <c r="U36" s="188" t="s">
        <v>1955</v>
      </c>
    </row>
    <row r="37" spans="1:21" x14ac:dyDescent="0.3">
      <c r="A37" s="571"/>
      <c r="B37" s="226" t="s">
        <v>362</v>
      </c>
      <c r="C37" s="235"/>
      <c r="D37" s="233" t="s">
        <v>61</v>
      </c>
      <c r="E37" s="233"/>
      <c r="F37" s="233"/>
      <c r="G37" s="234"/>
      <c r="H37" s="408"/>
      <c r="I37" s="409"/>
      <c r="J37" s="408"/>
      <c r="K37" s="406">
        <f t="shared" si="2"/>
        <v>0</v>
      </c>
      <c r="M37" s="527" t="str">
        <f t="shared" si="5"/>
        <v/>
      </c>
      <c r="N37" s="527" t="str">
        <f t="shared" si="3"/>
        <v/>
      </c>
      <c r="O37" s="527" t="str">
        <f t="shared" si="4"/>
        <v/>
      </c>
      <c r="U37" s="188" t="s">
        <v>1960</v>
      </c>
    </row>
    <row r="38" spans="1:21" x14ac:dyDescent="0.3">
      <c r="A38" s="571"/>
      <c r="B38" s="226" t="s">
        <v>364</v>
      </c>
      <c r="C38" s="235"/>
      <c r="D38" s="233" t="s">
        <v>62</v>
      </c>
      <c r="E38" s="233"/>
      <c r="F38" s="233"/>
      <c r="G38" s="234"/>
      <c r="H38" s="408"/>
      <c r="I38" s="409"/>
      <c r="J38" s="408"/>
      <c r="K38" s="406">
        <f t="shared" si="2"/>
        <v>0</v>
      </c>
      <c r="M38" s="202" t="str">
        <f t="shared" si="5"/>
        <v/>
      </c>
      <c r="N38" s="202" t="str">
        <f t="shared" si="3"/>
        <v/>
      </c>
      <c r="O38" s="202" t="str">
        <f t="shared" si="4"/>
        <v/>
      </c>
    </row>
    <row r="39" spans="1:21" x14ac:dyDescent="0.3">
      <c r="A39" s="571"/>
      <c r="B39" s="226" t="s">
        <v>366</v>
      </c>
      <c r="C39" s="235"/>
      <c r="D39" s="233" t="s">
        <v>63</v>
      </c>
      <c r="E39" s="233"/>
      <c r="F39" s="233"/>
      <c r="G39" s="234"/>
      <c r="H39" s="408"/>
      <c r="I39" s="409"/>
      <c r="J39" s="408"/>
      <c r="K39" s="406">
        <f t="shared" si="2"/>
        <v>0</v>
      </c>
      <c r="M39" s="202" t="str">
        <f t="shared" si="5"/>
        <v/>
      </c>
      <c r="N39" s="202" t="str">
        <f t="shared" si="3"/>
        <v/>
      </c>
      <c r="O39" s="202" t="str">
        <f t="shared" si="4"/>
        <v/>
      </c>
    </row>
    <row r="40" spans="1:21" x14ac:dyDescent="0.3">
      <c r="A40" s="571"/>
      <c r="B40" s="226" t="s">
        <v>368</v>
      </c>
      <c r="C40" s="235"/>
      <c r="D40" s="233" t="s">
        <v>64</v>
      </c>
      <c r="E40" s="233"/>
      <c r="F40" s="233"/>
      <c r="G40" s="234"/>
      <c r="H40" s="408"/>
      <c r="I40" s="409"/>
      <c r="J40" s="408"/>
      <c r="K40" s="406">
        <f t="shared" si="2"/>
        <v>0</v>
      </c>
      <c r="M40" s="202" t="str">
        <f t="shared" si="5"/>
        <v/>
      </c>
      <c r="N40" s="202" t="str">
        <f t="shared" si="3"/>
        <v/>
      </c>
      <c r="O40" s="202" t="str">
        <f t="shared" si="4"/>
        <v/>
      </c>
    </row>
    <row r="41" spans="1:21" ht="15" thickBot="1" x14ac:dyDescent="0.35">
      <c r="A41" s="571"/>
      <c r="B41" s="226" t="s">
        <v>370</v>
      </c>
      <c r="C41" s="235"/>
      <c r="D41" s="233" t="s">
        <v>65</v>
      </c>
      <c r="E41" s="233"/>
      <c r="F41" s="233"/>
      <c r="G41" s="234"/>
      <c r="H41" s="408"/>
      <c r="I41" s="409"/>
      <c r="J41" s="408"/>
      <c r="K41" s="406">
        <f t="shared" si="2"/>
        <v>0</v>
      </c>
      <c r="M41" s="526" t="str">
        <f t="shared" si="5"/>
        <v/>
      </c>
      <c r="N41" s="526" t="str">
        <f t="shared" si="3"/>
        <v/>
      </c>
      <c r="O41" s="526" t="str">
        <f t="shared" si="4"/>
        <v/>
      </c>
    </row>
    <row r="42" spans="1:21" ht="15" thickBot="1" x14ac:dyDescent="0.35">
      <c r="A42" s="571"/>
      <c r="B42" s="226" t="s">
        <v>373</v>
      </c>
      <c r="C42" s="235"/>
      <c r="D42" s="233" t="s">
        <v>82</v>
      </c>
      <c r="E42" s="233"/>
      <c r="F42" s="233"/>
      <c r="G42" s="234"/>
      <c r="H42" s="408"/>
      <c r="I42" s="409"/>
      <c r="J42" s="408"/>
      <c r="K42" s="406">
        <f t="shared" si="2"/>
        <v>0</v>
      </c>
      <c r="L42" s="190" t="str">
        <f>IFERROR(IF(J11&lt;&gt;"Life companies","",IF(AND(J11="Life companies",K33=0),"",IF(AND(J11="Life companies",K42&lt;&gt;0,SUM(K34:K41,K43)=0),"OK",U32))),"Review. Data with error/s.")</f>
        <v/>
      </c>
      <c r="M42" s="528" t="str">
        <f>IF($J$11="Life companies",M$280,IFERROR(ROUND(H42/H$33,10)*M$280,""))</f>
        <v/>
      </c>
      <c r="N42" s="529" t="str">
        <f t="shared" ref="N42:O42" si="7">IF($J$11="Life companies",N$280,IFERROR(ROUND(I42/I$33,10)*N$280,""))</f>
        <v/>
      </c>
      <c r="O42" s="530" t="str">
        <f t="shared" si="7"/>
        <v/>
      </c>
      <c r="S42" s="470">
        <f>IF(OR(ISNUMBER(SEARCH("REVIEW",L42)),ISNUMBER(SEARCH("error",L42))),1,0)</f>
        <v>0</v>
      </c>
      <c r="T42" s="470">
        <f>IF(_xlfn.ISFORMULA(L42),0,1)</f>
        <v>0</v>
      </c>
    </row>
    <row r="43" spans="1:21" x14ac:dyDescent="0.3">
      <c r="A43" s="571"/>
      <c r="B43" s="226" t="s">
        <v>375</v>
      </c>
      <c r="C43" s="235"/>
      <c r="D43" s="233" t="s">
        <v>23</v>
      </c>
      <c r="E43" s="233"/>
      <c r="F43" s="233"/>
      <c r="G43" s="234"/>
      <c r="H43" s="408"/>
      <c r="I43" s="409"/>
      <c r="J43" s="408"/>
      <c r="K43" s="406">
        <f t="shared" si="2"/>
        <v>0</v>
      </c>
      <c r="M43" s="527" t="str">
        <f t="shared" ref="M43:O43" si="8">IF($J$11="Life companies",0,IFERROR(ROUND(H43/H$33,10)*M$280,""))</f>
        <v/>
      </c>
      <c r="N43" s="527" t="str">
        <f t="shared" si="8"/>
        <v/>
      </c>
      <c r="O43" s="527" t="str">
        <f t="shared" si="8"/>
        <v/>
      </c>
    </row>
    <row r="44" spans="1:21" s="88" customFormat="1" x14ac:dyDescent="0.3">
      <c r="A44" s="571"/>
      <c r="B44" s="225" t="s">
        <v>848</v>
      </c>
      <c r="C44" s="238" t="s">
        <v>1652</v>
      </c>
      <c r="D44" s="239"/>
      <c r="E44" s="240"/>
      <c r="F44" s="240"/>
      <c r="G44" s="241"/>
      <c r="H44" s="410"/>
      <c r="I44" s="411"/>
      <c r="J44" s="410"/>
      <c r="K44" s="406">
        <f t="shared" si="2"/>
        <v>0</v>
      </c>
      <c r="L44" s="190" t="str">
        <f>IFERROR(IF(K44=0,"",IF(AND(H44&gt;=0,I44&gt;=0,J44&gt;=0),"OK",$U$33)),"Review. Data with error/s.")</f>
        <v/>
      </c>
      <c r="M44" s="477"/>
      <c r="N44" s="477"/>
      <c r="O44" s="477"/>
      <c r="P44" s="477"/>
      <c r="Q44" s="477"/>
      <c r="R44" s="477"/>
      <c r="S44" s="477"/>
      <c r="T44" s="477"/>
      <c r="U44" s="477"/>
    </row>
    <row r="45" spans="1:21" x14ac:dyDescent="0.3">
      <c r="A45" s="571">
        <v>4</v>
      </c>
      <c r="B45" s="225" t="s">
        <v>217</v>
      </c>
      <c r="C45" s="228" t="s">
        <v>1530</v>
      </c>
      <c r="D45" s="229"/>
      <c r="E45" s="229"/>
      <c r="F45" s="229"/>
      <c r="G45" s="230"/>
      <c r="H45" s="406">
        <f>+H46-H49</f>
        <v>0</v>
      </c>
      <c r="I45" s="407">
        <f>+I46-I49</f>
        <v>0</v>
      </c>
      <c r="J45" s="406">
        <f>+J46-J49</f>
        <v>0</v>
      </c>
      <c r="K45" s="406">
        <f t="shared" si="2"/>
        <v>0</v>
      </c>
      <c r="M45" s="200">
        <f>+H244+H245</f>
        <v>0</v>
      </c>
      <c r="N45" s="200">
        <f>+I244+I245</f>
        <v>0</v>
      </c>
      <c r="O45" s="200">
        <f>+J244+J245</f>
        <v>0</v>
      </c>
    </row>
    <row r="46" spans="1:21" x14ac:dyDescent="0.3">
      <c r="A46" s="571"/>
      <c r="B46" s="225"/>
      <c r="C46" s="235" t="s">
        <v>1603</v>
      </c>
      <c r="D46" s="232"/>
      <c r="E46" s="232"/>
      <c r="F46" s="232"/>
      <c r="G46" s="234"/>
      <c r="H46" s="406">
        <f>SUM(H47:H48)</f>
        <v>0</v>
      </c>
      <c r="I46" s="407">
        <f>SUM(I47:I48)</f>
        <v>0</v>
      </c>
      <c r="J46" s="406">
        <f>SUM(J47:J48)</f>
        <v>0</v>
      </c>
      <c r="K46" s="406">
        <f t="shared" si="2"/>
        <v>0</v>
      </c>
      <c r="M46" s="203">
        <f>SUM(M47:M48)-M45</f>
        <v>0</v>
      </c>
      <c r="N46" s="203">
        <f>SUM(N47:N48)-N45</f>
        <v>0</v>
      </c>
      <c r="O46" s="203">
        <f>SUM(O47:O48)-O45</f>
        <v>0</v>
      </c>
      <c r="P46" s="477" t="s">
        <v>1126</v>
      </c>
      <c r="Q46" s="477"/>
    </row>
    <row r="47" spans="1:21" s="204" customFormat="1" x14ac:dyDescent="0.3">
      <c r="A47" s="571"/>
      <c r="B47" s="227" t="s">
        <v>219</v>
      </c>
      <c r="C47" s="242"/>
      <c r="D47" s="243" t="s">
        <v>28</v>
      </c>
      <c r="E47" s="243"/>
      <c r="F47" s="243"/>
      <c r="G47" s="244"/>
      <c r="H47" s="412"/>
      <c r="I47" s="413"/>
      <c r="J47" s="412"/>
      <c r="K47" s="406">
        <f t="shared" si="2"/>
        <v>0</v>
      </c>
      <c r="L47" s="496"/>
      <c r="M47" s="202">
        <f>IF(H46&gt;0,IFERROR(ROUND(H47/$H$46,3)*$M$45,""),M45)</f>
        <v>0</v>
      </c>
      <c r="N47" s="202">
        <f>IF(I46&gt;0,IFERROR(ROUND(I47/$I$46,3)*$N$45,""),N45)</f>
        <v>0</v>
      </c>
      <c r="O47" s="202">
        <f>IF(J46&gt;0,IFERROR(ROUND(J47/$J$46,3)*$O$45,""),O45)</f>
        <v>0</v>
      </c>
      <c r="P47" s="189"/>
      <c r="Q47" s="189"/>
      <c r="R47" s="189"/>
      <c r="S47" s="189"/>
      <c r="T47" s="189"/>
      <c r="U47" s="189"/>
    </row>
    <row r="48" spans="1:21" s="204" customFormat="1" x14ac:dyDescent="0.3">
      <c r="A48" s="571"/>
      <c r="B48" s="227" t="s">
        <v>232</v>
      </c>
      <c r="C48" s="242"/>
      <c r="D48" s="243" t="s">
        <v>23</v>
      </c>
      <c r="E48" s="243"/>
      <c r="F48" s="243"/>
      <c r="G48" s="244"/>
      <c r="H48" s="412"/>
      <c r="I48" s="413"/>
      <c r="J48" s="412"/>
      <c r="K48" s="406">
        <f t="shared" si="2"/>
        <v>0</v>
      </c>
      <c r="L48" s="496"/>
      <c r="M48" s="202" t="str">
        <f>IFERROR(ROUND(H48/$H$46,3)*$M$45,"")</f>
        <v/>
      </c>
      <c r="N48" s="202" t="str">
        <f>IFERROR(ROUND(I48/$I$46,3)*$N$45,"")</f>
        <v/>
      </c>
      <c r="O48" s="202" t="str">
        <f>IFERROR(ROUND(J48/$J$46,3)*$O$45,"")</f>
        <v/>
      </c>
      <c r="P48" s="189"/>
      <c r="Q48" s="189"/>
      <c r="R48" s="189"/>
      <c r="S48" s="189"/>
      <c r="T48" s="189"/>
      <c r="U48" s="189"/>
    </row>
    <row r="49" spans="1:21" s="88" customFormat="1" x14ac:dyDescent="0.3">
      <c r="A49" s="571"/>
      <c r="B49" s="225" t="s">
        <v>851</v>
      </c>
      <c r="C49" s="238" t="s">
        <v>1651</v>
      </c>
      <c r="D49" s="239"/>
      <c r="E49" s="240"/>
      <c r="F49" s="240"/>
      <c r="G49" s="241"/>
      <c r="H49" s="410"/>
      <c r="I49" s="411"/>
      <c r="J49" s="410"/>
      <c r="K49" s="406">
        <f t="shared" si="2"/>
        <v>0</v>
      </c>
      <c r="L49" s="190" t="str">
        <f>IFERROR(IF(K49=0,"",IF(AND(H49&gt;=0,I49&gt;=0,J49&gt;=0),"OK",$U$33)),"Review. Data with error/s.")</f>
        <v/>
      </c>
      <c r="M49" s="477"/>
      <c r="N49" s="477"/>
      <c r="O49" s="477"/>
      <c r="P49" s="477"/>
      <c r="Q49" s="477"/>
      <c r="R49" s="477"/>
      <c r="S49" s="477"/>
      <c r="T49" s="477"/>
      <c r="U49" s="477"/>
    </row>
    <row r="50" spans="1:21" x14ac:dyDescent="0.3">
      <c r="A50" s="571">
        <v>5</v>
      </c>
      <c r="B50" s="225" t="s">
        <v>240</v>
      </c>
      <c r="C50" s="228" t="s">
        <v>1531</v>
      </c>
      <c r="D50" s="229"/>
      <c r="E50" s="229"/>
      <c r="F50" s="229"/>
      <c r="G50" s="230"/>
      <c r="H50" s="406">
        <f>+H51-H54</f>
        <v>0</v>
      </c>
      <c r="I50" s="407">
        <f>+I51-I54</f>
        <v>0</v>
      </c>
      <c r="J50" s="406">
        <f>+J51-J54</f>
        <v>0</v>
      </c>
      <c r="K50" s="406">
        <f t="shared" si="2"/>
        <v>0</v>
      </c>
    </row>
    <row r="51" spans="1:21" x14ac:dyDescent="0.3">
      <c r="A51" s="571"/>
      <c r="B51" s="225"/>
      <c r="C51" s="235" t="s">
        <v>1604</v>
      </c>
      <c r="D51" s="232"/>
      <c r="E51" s="233"/>
      <c r="F51" s="233"/>
      <c r="G51" s="234"/>
      <c r="H51" s="406">
        <f>SUM(H52:H53)</f>
        <v>0</v>
      </c>
      <c r="I51" s="407">
        <f>SUM(I52:I53)</f>
        <v>0</v>
      </c>
      <c r="J51" s="406">
        <f>SUM(J52:J53)</f>
        <v>0</v>
      </c>
      <c r="K51" s="406">
        <f t="shared" si="2"/>
        <v>0</v>
      </c>
    </row>
    <row r="52" spans="1:21" x14ac:dyDescent="0.3">
      <c r="A52" s="571"/>
      <c r="B52" s="225" t="s">
        <v>221</v>
      </c>
      <c r="C52" s="235"/>
      <c r="D52" s="233" t="s">
        <v>28</v>
      </c>
      <c r="E52" s="233"/>
      <c r="F52" s="233"/>
      <c r="G52" s="234"/>
      <c r="H52" s="408"/>
      <c r="I52" s="409"/>
      <c r="J52" s="408"/>
      <c r="K52" s="406">
        <f t="shared" si="2"/>
        <v>0</v>
      </c>
    </row>
    <row r="53" spans="1:21" x14ac:dyDescent="0.3">
      <c r="A53" s="571"/>
      <c r="B53" s="225" t="s">
        <v>226</v>
      </c>
      <c r="C53" s="235"/>
      <c r="D53" s="233" t="s">
        <v>23</v>
      </c>
      <c r="E53" s="233"/>
      <c r="F53" s="233"/>
      <c r="G53" s="234"/>
      <c r="H53" s="408"/>
      <c r="I53" s="409"/>
      <c r="J53" s="408"/>
      <c r="K53" s="406">
        <f t="shared" si="2"/>
        <v>0</v>
      </c>
    </row>
    <row r="54" spans="1:21" s="88" customFormat="1" x14ac:dyDescent="0.3">
      <c r="A54" s="571"/>
      <c r="B54" s="225" t="s">
        <v>854</v>
      </c>
      <c r="C54" s="238" t="s">
        <v>1650</v>
      </c>
      <c r="D54" s="239"/>
      <c r="E54" s="240"/>
      <c r="F54" s="240"/>
      <c r="G54" s="241"/>
      <c r="H54" s="410"/>
      <c r="I54" s="411"/>
      <c r="J54" s="410"/>
      <c r="K54" s="406">
        <f t="shared" si="2"/>
        <v>0</v>
      </c>
      <c r="L54" s="190" t="str">
        <f>IFERROR(IF(K54=0,"",IF(AND(H54&gt;=0,I54&gt;=0,J54&gt;=0),"OK",$U$33)),"Review. Data with error/s.")</f>
        <v/>
      </c>
      <c r="M54" s="477"/>
      <c r="N54" s="477"/>
      <c r="O54" s="477"/>
      <c r="P54" s="477"/>
      <c r="Q54" s="477"/>
      <c r="R54" s="477"/>
      <c r="S54" s="477"/>
      <c r="T54" s="477"/>
      <c r="U54" s="477"/>
    </row>
    <row r="55" spans="1:21" x14ac:dyDescent="0.3">
      <c r="A55" s="571">
        <v>6</v>
      </c>
      <c r="B55" s="225" t="s">
        <v>280</v>
      </c>
      <c r="C55" s="228" t="s">
        <v>1532</v>
      </c>
      <c r="D55" s="229"/>
      <c r="E55" s="229"/>
      <c r="F55" s="229"/>
      <c r="G55" s="230"/>
      <c r="H55" s="406">
        <f>+H56-H59</f>
        <v>0</v>
      </c>
      <c r="I55" s="407">
        <f>+I56-I59</f>
        <v>0</v>
      </c>
      <c r="J55" s="406">
        <f>+J56-J59</f>
        <v>0</v>
      </c>
      <c r="K55" s="406">
        <f t="shared" si="2"/>
        <v>0</v>
      </c>
    </row>
    <row r="56" spans="1:21" x14ac:dyDescent="0.3">
      <c r="A56" s="571"/>
      <c r="B56" s="225"/>
      <c r="C56" s="235" t="s">
        <v>1605</v>
      </c>
      <c r="D56" s="232"/>
      <c r="E56" s="232"/>
      <c r="F56" s="232"/>
      <c r="G56" s="234"/>
      <c r="H56" s="406">
        <f>SUM(H57:H58)</f>
        <v>0</v>
      </c>
      <c r="I56" s="407">
        <f>SUM(I57:I58)</f>
        <v>0</v>
      </c>
      <c r="J56" s="406">
        <f>SUM(J57:J58)</f>
        <v>0</v>
      </c>
      <c r="K56" s="406">
        <f t="shared" si="2"/>
        <v>0</v>
      </c>
    </row>
    <row r="57" spans="1:21" s="204" customFormat="1" x14ac:dyDescent="0.3">
      <c r="A57" s="571"/>
      <c r="B57" s="227" t="s">
        <v>282</v>
      </c>
      <c r="C57" s="242"/>
      <c r="D57" s="243" t="s">
        <v>28</v>
      </c>
      <c r="E57" s="243"/>
      <c r="F57" s="243"/>
      <c r="G57" s="244"/>
      <c r="H57" s="412"/>
      <c r="I57" s="413"/>
      <c r="J57" s="412"/>
      <c r="K57" s="406">
        <f t="shared" si="2"/>
        <v>0</v>
      </c>
      <c r="L57" s="496"/>
      <c r="M57" s="189"/>
      <c r="N57" s="189"/>
      <c r="O57" s="189"/>
      <c r="P57" s="189"/>
      <c r="Q57" s="189"/>
      <c r="R57" s="189"/>
      <c r="S57" s="189"/>
      <c r="T57" s="189"/>
      <c r="U57" s="189"/>
    </row>
    <row r="58" spans="1:21" s="204" customFormat="1" x14ac:dyDescent="0.3">
      <c r="A58" s="571"/>
      <c r="B58" s="227" t="s">
        <v>286</v>
      </c>
      <c r="C58" s="242"/>
      <c r="D58" s="243" t="s">
        <v>23</v>
      </c>
      <c r="E58" s="243"/>
      <c r="F58" s="243"/>
      <c r="G58" s="244"/>
      <c r="H58" s="412"/>
      <c r="I58" s="413"/>
      <c r="J58" s="412"/>
      <c r="K58" s="406">
        <f t="shared" si="2"/>
        <v>0</v>
      </c>
      <c r="L58" s="496"/>
      <c r="M58" s="189"/>
      <c r="N58" s="189"/>
      <c r="O58" s="189"/>
      <c r="P58" s="189"/>
      <c r="Q58" s="189"/>
      <c r="R58" s="189"/>
      <c r="S58" s="189"/>
      <c r="T58" s="189"/>
      <c r="U58" s="189"/>
    </row>
    <row r="59" spans="1:21" s="88" customFormat="1" x14ac:dyDescent="0.3">
      <c r="A59" s="571"/>
      <c r="B59" s="225" t="s">
        <v>857</v>
      </c>
      <c r="C59" s="238" t="s">
        <v>1649</v>
      </c>
      <c r="D59" s="239"/>
      <c r="E59" s="240"/>
      <c r="F59" s="240"/>
      <c r="G59" s="241"/>
      <c r="H59" s="410"/>
      <c r="I59" s="411"/>
      <c r="J59" s="410"/>
      <c r="K59" s="406">
        <f t="shared" si="2"/>
        <v>0</v>
      </c>
      <c r="L59" s="190" t="str">
        <f>IFERROR(IF(K59=0,"",IF(AND(H59&gt;=0,I59&gt;=0,J59&gt;=0),"OK",$U$33)),"Review. Data with error/s.")</f>
        <v/>
      </c>
      <c r="M59" s="477"/>
      <c r="N59" s="477"/>
      <c r="O59" s="477"/>
      <c r="P59" s="477"/>
      <c r="Q59" s="477"/>
      <c r="R59" s="477"/>
      <c r="S59" s="477"/>
      <c r="T59" s="477"/>
      <c r="U59" s="477"/>
    </row>
    <row r="60" spans="1:21" x14ac:dyDescent="0.3">
      <c r="A60" s="571">
        <v>7</v>
      </c>
      <c r="B60" s="225" t="s">
        <v>295</v>
      </c>
      <c r="C60" s="228" t="s">
        <v>1533</v>
      </c>
      <c r="D60" s="229"/>
      <c r="E60" s="229"/>
      <c r="F60" s="229"/>
      <c r="G60" s="230"/>
      <c r="H60" s="406">
        <f>+H61-H64</f>
        <v>0</v>
      </c>
      <c r="I60" s="407">
        <f>+I61-I64</f>
        <v>0</v>
      </c>
      <c r="J60" s="406">
        <f>+J61-J64</f>
        <v>0</v>
      </c>
      <c r="K60" s="406">
        <f t="shared" si="2"/>
        <v>0</v>
      </c>
    </row>
    <row r="61" spans="1:21" x14ac:dyDescent="0.3">
      <c r="A61" s="571"/>
      <c r="B61" s="225"/>
      <c r="C61" s="235" t="s">
        <v>1606</v>
      </c>
      <c r="D61" s="232"/>
      <c r="E61" s="232"/>
      <c r="F61" s="232"/>
      <c r="G61" s="234"/>
      <c r="H61" s="406">
        <f>SUM(H62:H63)</f>
        <v>0</v>
      </c>
      <c r="I61" s="407">
        <f>SUM(I62:I63)</f>
        <v>0</v>
      </c>
      <c r="J61" s="406">
        <f>SUM(J62:J63)</f>
        <v>0</v>
      </c>
      <c r="K61" s="406">
        <f t="shared" si="2"/>
        <v>0</v>
      </c>
    </row>
    <row r="62" spans="1:21" s="204" customFormat="1" x14ac:dyDescent="0.3">
      <c r="A62" s="571"/>
      <c r="B62" s="227" t="s">
        <v>174</v>
      </c>
      <c r="C62" s="242"/>
      <c r="D62" s="243" t="s">
        <v>28</v>
      </c>
      <c r="E62" s="243"/>
      <c r="F62" s="243"/>
      <c r="G62" s="244"/>
      <c r="H62" s="412"/>
      <c r="I62" s="413"/>
      <c r="J62" s="412"/>
      <c r="K62" s="406">
        <f t="shared" si="2"/>
        <v>0</v>
      </c>
      <c r="L62" s="496"/>
      <c r="M62" s="189"/>
      <c r="N62" s="189"/>
      <c r="O62" s="189"/>
      <c r="P62" s="189"/>
      <c r="Q62" s="189"/>
      <c r="R62" s="189"/>
      <c r="S62" s="189"/>
      <c r="T62" s="189"/>
      <c r="U62" s="189"/>
    </row>
    <row r="63" spans="1:21" s="204" customFormat="1" x14ac:dyDescent="0.3">
      <c r="A63" s="571"/>
      <c r="B63" s="227" t="s">
        <v>177</v>
      </c>
      <c r="C63" s="242"/>
      <c r="D63" s="243" t="s">
        <v>23</v>
      </c>
      <c r="E63" s="243"/>
      <c r="F63" s="243"/>
      <c r="G63" s="244"/>
      <c r="H63" s="412"/>
      <c r="I63" s="413"/>
      <c r="J63" s="412"/>
      <c r="K63" s="406">
        <f t="shared" si="2"/>
        <v>0</v>
      </c>
      <c r="L63" s="496"/>
      <c r="M63" s="189"/>
      <c r="N63" s="189"/>
      <c r="O63" s="189"/>
      <c r="P63" s="189"/>
      <c r="Q63" s="189"/>
      <c r="R63" s="189"/>
      <c r="S63" s="189"/>
      <c r="T63" s="189"/>
      <c r="U63" s="189"/>
    </row>
    <row r="64" spans="1:21" s="88" customFormat="1" x14ac:dyDescent="0.3">
      <c r="A64" s="571"/>
      <c r="B64" s="225" t="s">
        <v>839</v>
      </c>
      <c r="C64" s="238" t="s">
        <v>1648</v>
      </c>
      <c r="D64" s="239"/>
      <c r="E64" s="240"/>
      <c r="F64" s="240"/>
      <c r="G64" s="241"/>
      <c r="H64" s="410"/>
      <c r="I64" s="411"/>
      <c r="J64" s="410"/>
      <c r="K64" s="406">
        <f t="shared" si="2"/>
        <v>0</v>
      </c>
      <c r="L64" s="190" t="str">
        <f>IFERROR(IF(K64=0,"",IF(AND(H64&gt;=0,I64&gt;=0,J64&gt;=0),"OK",$U$33)),"Review. Data with error/s.")</f>
        <v/>
      </c>
      <c r="M64" s="477"/>
      <c r="N64" s="477"/>
      <c r="O64" s="477"/>
      <c r="P64" s="477"/>
      <c r="Q64" s="477"/>
      <c r="R64" s="477"/>
      <c r="S64" s="477"/>
      <c r="T64" s="477"/>
      <c r="U64" s="477"/>
    </row>
    <row r="65" spans="1:17" x14ac:dyDescent="0.3">
      <c r="A65" s="571">
        <v>8</v>
      </c>
      <c r="B65" s="225" t="s">
        <v>299</v>
      </c>
      <c r="C65" s="228" t="s">
        <v>1534</v>
      </c>
      <c r="D65" s="229"/>
      <c r="E65" s="229"/>
      <c r="F65" s="229"/>
      <c r="G65" s="230"/>
      <c r="H65" s="406">
        <f>SUM(H66:H67)</f>
        <v>0</v>
      </c>
      <c r="I65" s="407">
        <f>SUM(I66:I67)</f>
        <v>0</v>
      </c>
      <c r="J65" s="406">
        <f>SUM(J66:J67)</f>
        <v>0</v>
      </c>
      <c r="K65" s="406">
        <f t="shared" si="2"/>
        <v>0</v>
      </c>
    </row>
    <row r="66" spans="1:17" x14ac:dyDescent="0.3">
      <c r="A66" s="571"/>
      <c r="B66" s="225" t="s">
        <v>222</v>
      </c>
      <c r="C66" s="235"/>
      <c r="D66" s="245" t="s">
        <v>28</v>
      </c>
      <c r="E66" s="245"/>
      <c r="F66" s="245"/>
      <c r="G66" s="234"/>
      <c r="H66" s="408"/>
      <c r="I66" s="409"/>
      <c r="J66" s="408"/>
      <c r="K66" s="406">
        <f t="shared" si="2"/>
        <v>0</v>
      </c>
    </row>
    <row r="67" spans="1:17" x14ac:dyDescent="0.3">
      <c r="A67" s="571"/>
      <c r="B67" s="225" t="s">
        <v>227</v>
      </c>
      <c r="C67" s="235"/>
      <c r="D67" s="245" t="s">
        <v>23</v>
      </c>
      <c r="E67" s="245"/>
      <c r="F67" s="245"/>
      <c r="G67" s="234"/>
      <c r="H67" s="408"/>
      <c r="I67" s="409"/>
      <c r="J67" s="408"/>
      <c r="K67" s="406">
        <f t="shared" si="2"/>
        <v>0</v>
      </c>
    </row>
    <row r="68" spans="1:17" x14ac:dyDescent="0.3">
      <c r="A68" s="571">
        <v>9</v>
      </c>
      <c r="B68" s="225" t="s">
        <v>488</v>
      </c>
      <c r="C68" s="228" t="s">
        <v>1535</v>
      </c>
      <c r="D68" s="229"/>
      <c r="E68" s="229"/>
      <c r="F68" s="229"/>
      <c r="G68" s="230"/>
      <c r="H68" s="406">
        <f>SUM(H69:H72)</f>
        <v>0</v>
      </c>
      <c r="I68" s="407">
        <f>SUM(I69:I72)</f>
        <v>0</v>
      </c>
      <c r="J68" s="406">
        <f>SUM(J69:J72)</f>
        <v>0</v>
      </c>
      <c r="K68" s="406">
        <f t="shared" si="2"/>
        <v>0</v>
      </c>
    </row>
    <row r="69" spans="1:17" x14ac:dyDescent="0.3">
      <c r="A69" s="571"/>
      <c r="B69" s="226" t="s">
        <v>128</v>
      </c>
      <c r="C69" s="235"/>
      <c r="D69" s="245" t="s">
        <v>28</v>
      </c>
      <c r="E69" s="245"/>
      <c r="F69" s="245"/>
      <c r="G69" s="234"/>
      <c r="H69" s="408"/>
      <c r="I69" s="409"/>
      <c r="J69" s="408"/>
      <c r="K69" s="406">
        <f t="shared" si="2"/>
        <v>0</v>
      </c>
    </row>
    <row r="70" spans="1:17" x14ac:dyDescent="0.3">
      <c r="A70" s="571"/>
      <c r="B70" s="226" t="s">
        <v>131</v>
      </c>
      <c r="C70" s="235"/>
      <c r="D70" s="245" t="s">
        <v>65</v>
      </c>
      <c r="E70" s="245"/>
      <c r="F70" s="245"/>
      <c r="G70" s="234"/>
      <c r="H70" s="408"/>
      <c r="I70" s="409"/>
      <c r="J70" s="408"/>
      <c r="K70" s="406">
        <f t="shared" si="2"/>
        <v>0</v>
      </c>
    </row>
    <row r="71" spans="1:17" x14ac:dyDescent="0.3">
      <c r="A71" s="571"/>
      <c r="B71" s="226" t="s">
        <v>134</v>
      </c>
      <c r="C71" s="235"/>
      <c r="D71" s="245" t="s">
        <v>82</v>
      </c>
      <c r="E71" s="245"/>
      <c r="F71" s="245"/>
      <c r="G71" s="234"/>
      <c r="H71" s="408"/>
      <c r="I71" s="409"/>
      <c r="J71" s="408"/>
      <c r="K71" s="406">
        <f t="shared" si="2"/>
        <v>0</v>
      </c>
    </row>
    <row r="72" spans="1:17" x14ac:dyDescent="0.3">
      <c r="A72" s="571"/>
      <c r="B72" s="226" t="s">
        <v>137</v>
      </c>
      <c r="C72" s="235"/>
      <c r="D72" s="245" t="s">
        <v>23</v>
      </c>
      <c r="E72" s="245"/>
      <c r="F72" s="245"/>
      <c r="G72" s="234"/>
      <c r="H72" s="408"/>
      <c r="I72" s="409"/>
      <c r="J72" s="408"/>
      <c r="K72" s="406">
        <f t="shared" si="2"/>
        <v>0</v>
      </c>
    </row>
    <row r="73" spans="1:17" x14ac:dyDescent="0.3">
      <c r="A73" s="571">
        <v>10</v>
      </c>
      <c r="B73" s="225" t="s">
        <v>414</v>
      </c>
      <c r="C73" s="228" t="s">
        <v>1536</v>
      </c>
      <c r="D73" s="229"/>
      <c r="E73" s="229"/>
      <c r="F73" s="229"/>
      <c r="G73" s="230"/>
      <c r="H73" s="406">
        <f>+H74-H103</f>
        <v>0</v>
      </c>
      <c r="I73" s="407">
        <f>+I74-I103</f>
        <v>0</v>
      </c>
      <c r="J73" s="406">
        <f>+J74-J103</f>
        <v>0</v>
      </c>
      <c r="K73" s="406">
        <f t="shared" si="2"/>
        <v>0</v>
      </c>
      <c r="M73" s="203">
        <f>SUM(M90:M94,M97:M101)-H271</f>
        <v>0</v>
      </c>
      <c r="N73" s="203">
        <f>SUM(N90:N94,N97:N101)-I271</f>
        <v>0</v>
      </c>
      <c r="O73" s="203">
        <f>SUM(O90:O94,O97:O101)-J271</f>
        <v>0</v>
      </c>
      <c r="P73" s="477" t="s">
        <v>1126</v>
      </c>
      <c r="Q73" s="477"/>
    </row>
    <row r="74" spans="1:17" x14ac:dyDescent="0.3">
      <c r="A74" s="571"/>
      <c r="B74" s="225"/>
      <c r="C74" s="235" t="s">
        <v>1607</v>
      </c>
      <c r="D74" s="232"/>
      <c r="E74" s="232"/>
      <c r="F74" s="232"/>
      <c r="G74" s="234"/>
      <c r="H74" s="406">
        <f>SUM(H75,H82,H89,H96)</f>
        <v>0</v>
      </c>
      <c r="I74" s="407">
        <f>SUM(I75,I82,I89,I96)</f>
        <v>0</v>
      </c>
      <c r="J74" s="406">
        <f>SUM(J75,J82,J89,J96)</f>
        <v>0</v>
      </c>
      <c r="K74" s="406">
        <f t="shared" si="2"/>
        <v>0</v>
      </c>
      <c r="M74" s="203">
        <f>SUM(M76:M88)-H270</f>
        <v>0</v>
      </c>
      <c r="N74" s="203">
        <f>SUM(N76:N88)-I270</f>
        <v>0</v>
      </c>
      <c r="O74" s="203">
        <f>SUM(O76:O88)-J270</f>
        <v>0</v>
      </c>
      <c r="P74" s="477" t="s">
        <v>1126</v>
      </c>
      <c r="Q74" s="477"/>
    </row>
    <row r="75" spans="1:17" x14ac:dyDescent="0.3">
      <c r="A75" s="571"/>
      <c r="B75" s="225" t="s">
        <v>172</v>
      </c>
      <c r="C75" s="231" t="s">
        <v>411</v>
      </c>
      <c r="D75" s="232" t="s">
        <v>1608</v>
      </c>
      <c r="E75" s="233"/>
      <c r="F75" s="233"/>
      <c r="G75" s="237"/>
      <c r="H75" s="406">
        <f>SUM(H76:H81)</f>
        <v>0</v>
      </c>
      <c r="I75" s="407">
        <f>SUM(I76:I81)</f>
        <v>0</v>
      </c>
      <c r="J75" s="406">
        <f>SUM(J76:J81)</f>
        <v>0</v>
      </c>
      <c r="K75" s="406">
        <f t="shared" si="2"/>
        <v>0</v>
      </c>
      <c r="M75" s="200">
        <f>MAX($H$76:$H$81,$H$83:$H$88)</f>
        <v>0</v>
      </c>
      <c r="N75" s="200">
        <f>MAX($I$76:$I$81,$I$83:$I$88)</f>
        <v>0</v>
      </c>
      <c r="O75" s="200">
        <f>MAX($J$76:$J$81,$J$83:$J$88)</f>
        <v>0</v>
      </c>
    </row>
    <row r="76" spans="1:17" x14ac:dyDescent="0.3">
      <c r="A76" s="571"/>
      <c r="B76" s="226" t="s">
        <v>68</v>
      </c>
      <c r="C76" s="231"/>
      <c r="D76" s="233" t="s">
        <v>1517</v>
      </c>
      <c r="E76" s="233"/>
      <c r="F76" s="233"/>
      <c r="G76" s="234"/>
      <c r="H76" s="408"/>
      <c r="I76" s="409"/>
      <c r="J76" s="408"/>
      <c r="K76" s="406">
        <f t="shared" si="2"/>
        <v>0</v>
      </c>
      <c r="L76" s="525"/>
      <c r="M76" s="202">
        <f t="shared" ref="M76:M81" si="9">IF(H76=$M$75,$H$270,"")</f>
        <v>0</v>
      </c>
      <c r="N76" s="202">
        <f t="shared" ref="N76:N81" si="10">IF(I76=$N$75,$I$270,"")</f>
        <v>0</v>
      </c>
      <c r="O76" s="202">
        <f t="shared" ref="O76:O81" si="11">IF(J76=$O$75,$J$270,"")</f>
        <v>0</v>
      </c>
    </row>
    <row r="77" spans="1:17" x14ac:dyDescent="0.3">
      <c r="A77" s="571"/>
      <c r="B77" s="226" t="s">
        <v>69</v>
      </c>
      <c r="C77" s="231"/>
      <c r="D77" s="233" t="s">
        <v>1128</v>
      </c>
      <c r="E77" s="233"/>
      <c r="F77" s="233"/>
      <c r="G77" s="234"/>
      <c r="H77" s="408"/>
      <c r="I77" s="409"/>
      <c r="J77" s="408"/>
      <c r="K77" s="406">
        <f t="shared" si="2"/>
        <v>0</v>
      </c>
      <c r="M77" s="202">
        <f t="shared" si="9"/>
        <v>0</v>
      </c>
      <c r="N77" s="202">
        <f t="shared" si="10"/>
        <v>0</v>
      </c>
      <c r="O77" s="202">
        <f t="shared" si="11"/>
        <v>0</v>
      </c>
    </row>
    <row r="78" spans="1:17" x14ac:dyDescent="0.3">
      <c r="A78" s="571"/>
      <c r="B78" s="226" t="s">
        <v>70</v>
      </c>
      <c r="C78" s="231"/>
      <c r="D78" s="233" t="s">
        <v>1129</v>
      </c>
      <c r="E78" s="233"/>
      <c r="F78" s="233"/>
      <c r="G78" s="234"/>
      <c r="H78" s="408"/>
      <c r="I78" s="409"/>
      <c r="J78" s="408"/>
      <c r="K78" s="406">
        <f t="shared" si="2"/>
        <v>0</v>
      </c>
      <c r="M78" s="202">
        <f t="shared" si="9"/>
        <v>0</v>
      </c>
      <c r="N78" s="202">
        <f t="shared" si="10"/>
        <v>0</v>
      </c>
      <c r="O78" s="202">
        <f t="shared" si="11"/>
        <v>0</v>
      </c>
    </row>
    <row r="79" spans="1:17" x14ac:dyDescent="0.3">
      <c r="A79" s="571"/>
      <c r="B79" s="226" t="s">
        <v>71</v>
      </c>
      <c r="C79" s="231"/>
      <c r="D79" s="233" t="s">
        <v>1130</v>
      </c>
      <c r="E79" s="233"/>
      <c r="F79" s="233"/>
      <c r="G79" s="234"/>
      <c r="H79" s="408"/>
      <c r="I79" s="409"/>
      <c r="J79" s="408"/>
      <c r="K79" s="406">
        <f t="shared" si="2"/>
        <v>0</v>
      </c>
      <c r="M79" s="202">
        <f t="shared" si="9"/>
        <v>0</v>
      </c>
      <c r="N79" s="202">
        <f t="shared" si="10"/>
        <v>0</v>
      </c>
      <c r="O79" s="202">
        <f t="shared" si="11"/>
        <v>0</v>
      </c>
    </row>
    <row r="80" spans="1:17" x14ac:dyDescent="0.3">
      <c r="A80" s="571"/>
      <c r="B80" s="226" t="s">
        <v>72</v>
      </c>
      <c r="C80" s="231"/>
      <c r="D80" s="233" t="s">
        <v>1131</v>
      </c>
      <c r="E80" s="233"/>
      <c r="F80" s="233"/>
      <c r="G80" s="234"/>
      <c r="H80" s="408"/>
      <c r="I80" s="409"/>
      <c r="J80" s="408"/>
      <c r="K80" s="406">
        <f t="shared" si="2"/>
        <v>0</v>
      </c>
      <c r="M80" s="202">
        <f t="shared" si="9"/>
        <v>0</v>
      </c>
      <c r="N80" s="202">
        <f t="shared" si="10"/>
        <v>0</v>
      </c>
      <c r="O80" s="202">
        <f t="shared" si="11"/>
        <v>0</v>
      </c>
    </row>
    <row r="81" spans="1:21" x14ac:dyDescent="0.3">
      <c r="A81" s="571"/>
      <c r="B81" s="226" t="s">
        <v>73</v>
      </c>
      <c r="C81" s="231"/>
      <c r="D81" s="233" t="s">
        <v>1132</v>
      </c>
      <c r="E81" s="233"/>
      <c r="F81" s="233"/>
      <c r="G81" s="234"/>
      <c r="H81" s="408"/>
      <c r="I81" s="409"/>
      <c r="J81" s="408"/>
      <c r="K81" s="406">
        <f t="shared" si="2"/>
        <v>0</v>
      </c>
      <c r="M81" s="202">
        <f t="shared" si="9"/>
        <v>0</v>
      </c>
      <c r="N81" s="202">
        <f t="shared" si="10"/>
        <v>0</v>
      </c>
      <c r="O81" s="202">
        <f t="shared" si="11"/>
        <v>0</v>
      </c>
    </row>
    <row r="82" spans="1:21" x14ac:dyDescent="0.3">
      <c r="A82" s="571"/>
      <c r="B82" s="225" t="s">
        <v>175</v>
      </c>
      <c r="C82" s="231" t="s">
        <v>454</v>
      </c>
      <c r="D82" s="232" t="s">
        <v>1609</v>
      </c>
      <c r="E82" s="233"/>
      <c r="F82" s="233"/>
      <c r="G82" s="237"/>
      <c r="H82" s="406">
        <f>SUM(H83:H88)</f>
        <v>0</v>
      </c>
      <c r="I82" s="407">
        <f>SUM(I83:I88)</f>
        <v>0</v>
      </c>
      <c r="J82" s="406">
        <f>SUM(J83:J88)</f>
        <v>0</v>
      </c>
      <c r="K82" s="406">
        <f t="shared" ref="K82:K145" si="12">SUM(H82,J82)</f>
        <v>0</v>
      </c>
      <c r="M82" s="200"/>
      <c r="N82" s="200"/>
      <c r="O82" s="200"/>
    </row>
    <row r="83" spans="1:21" x14ac:dyDescent="0.3">
      <c r="A83" s="571"/>
      <c r="B83" s="226" t="s">
        <v>85</v>
      </c>
      <c r="C83" s="231"/>
      <c r="D83" s="233" t="s">
        <v>1517</v>
      </c>
      <c r="E83" s="233"/>
      <c r="F83" s="233"/>
      <c r="G83" s="234"/>
      <c r="H83" s="408"/>
      <c r="I83" s="409"/>
      <c r="J83" s="408"/>
      <c r="K83" s="406">
        <f t="shared" si="12"/>
        <v>0</v>
      </c>
      <c r="L83" s="525"/>
      <c r="M83" s="202">
        <f t="shared" ref="M83:M88" si="13">IF(H83=$M$75,$H$270,"")</f>
        <v>0</v>
      </c>
      <c r="N83" s="202">
        <f t="shared" ref="N83:N88" si="14">IF(I83=$N$75,$I$270,"")</f>
        <v>0</v>
      </c>
      <c r="O83" s="202">
        <f t="shared" ref="O83:O88" si="15">IF(J83=$O$75,$J$270,"")</f>
        <v>0</v>
      </c>
    </row>
    <row r="84" spans="1:21" x14ac:dyDescent="0.3">
      <c r="A84" s="571"/>
      <c r="B84" s="226" t="s">
        <v>88</v>
      </c>
      <c r="C84" s="231"/>
      <c r="D84" s="233" t="s">
        <v>1128</v>
      </c>
      <c r="E84" s="233"/>
      <c r="F84" s="233"/>
      <c r="G84" s="234"/>
      <c r="H84" s="408"/>
      <c r="I84" s="409"/>
      <c r="J84" s="408"/>
      <c r="K84" s="406">
        <f t="shared" si="12"/>
        <v>0</v>
      </c>
      <c r="M84" s="202">
        <f t="shared" si="13"/>
        <v>0</v>
      </c>
      <c r="N84" s="202">
        <f t="shared" si="14"/>
        <v>0</v>
      </c>
      <c r="O84" s="202">
        <f t="shared" si="15"/>
        <v>0</v>
      </c>
    </row>
    <row r="85" spans="1:21" x14ac:dyDescent="0.3">
      <c r="A85" s="571"/>
      <c r="B85" s="226" t="s">
        <v>91</v>
      </c>
      <c r="C85" s="231"/>
      <c r="D85" s="233" t="s">
        <v>1129</v>
      </c>
      <c r="E85" s="233"/>
      <c r="F85" s="233"/>
      <c r="G85" s="234"/>
      <c r="H85" s="408"/>
      <c r="I85" s="409"/>
      <c r="J85" s="408"/>
      <c r="K85" s="406">
        <f t="shared" si="12"/>
        <v>0</v>
      </c>
      <c r="M85" s="202">
        <f t="shared" si="13"/>
        <v>0</v>
      </c>
      <c r="N85" s="202">
        <f t="shared" si="14"/>
        <v>0</v>
      </c>
      <c r="O85" s="202">
        <f t="shared" si="15"/>
        <v>0</v>
      </c>
    </row>
    <row r="86" spans="1:21" x14ac:dyDescent="0.3">
      <c r="A86" s="571"/>
      <c r="B86" s="226" t="s">
        <v>93</v>
      </c>
      <c r="C86" s="231"/>
      <c r="D86" s="233" t="s">
        <v>1130</v>
      </c>
      <c r="E86" s="233"/>
      <c r="F86" s="233"/>
      <c r="G86" s="234"/>
      <c r="H86" s="408"/>
      <c r="I86" s="409"/>
      <c r="J86" s="408"/>
      <c r="K86" s="406">
        <f t="shared" si="12"/>
        <v>0</v>
      </c>
      <c r="M86" s="202">
        <f t="shared" si="13"/>
        <v>0</v>
      </c>
      <c r="N86" s="202">
        <f t="shared" si="14"/>
        <v>0</v>
      </c>
      <c r="O86" s="202">
        <f t="shared" si="15"/>
        <v>0</v>
      </c>
    </row>
    <row r="87" spans="1:21" x14ac:dyDescent="0.3">
      <c r="A87" s="571"/>
      <c r="B87" s="226" t="s">
        <v>95</v>
      </c>
      <c r="C87" s="231"/>
      <c r="D87" s="233" t="s">
        <v>1131</v>
      </c>
      <c r="E87" s="233"/>
      <c r="F87" s="233"/>
      <c r="G87" s="234"/>
      <c r="H87" s="408"/>
      <c r="I87" s="409"/>
      <c r="J87" s="408"/>
      <c r="K87" s="406">
        <f t="shared" si="12"/>
        <v>0</v>
      </c>
      <c r="M87" s="202">
        <f t="shared" si="13"/>
        <v>0</v>
      </c>
      <c r="N87" s="202">
        <f t="shared" si="14"/>
        <v>0</v>
      </c>
      <c r="O87" s="202">
        <f t="shared" si="15"/>
        <v>0</v>
      </c>
    </row>
    <row r="88" spans="1:21" x14ac:dyDescent="0.3">
      <c r="A88" s="571"/>
      <c r="B88" s="226" t="s">
        <v>97</v>
      </c>
      <c r="C88" s="231"/>
      <c r="D88" s="233" t="s">
        <v>1132</v>
      </c>
      <c r="E88" s="233"/>
      <c r="F88" s="233"/>
      <c r="G88" s="234"/>
      <c r="H88" s="408"/>
      <c r="I88" s="409"/>
      <c r="J88" s="408"/>
      <c r="K88" s="406">
        <f t="shared" si="12"/>
        <v>0</v>
      </c>
      <c r="M88" s="202">
        <f t="shared" si="13"/>
        <v>0</v>
      </c>
      <c r="N88" s="202">
        <f t="shared" si="14"/>
        <v>0</v>
      </c>
      <c r="O88" s="202">
        <f t="shared" si="15"/>
        <v>0</v>
      </c>
    </row>
    <row r="89" spans="1:21" x14ac:dyDescent="0.3">
      <c r="A89" s="571"/>
      <c r="B89" s="225" t="s">
        <v>178</v>
      </c>
      <c r="C89" s="231" t="s">
        <v>458</v>
      </c>
      <c r="D89" s="232" t="s">
        <v>1610</v>
      </c>
      <c r="E89" s="233"/>
      <c r="F89" s="233"/>
      <c r="G89" s="237"/>
      <c r="H89" s="406">
        <f>SUM(H90:H94)</f>
        <v>0</v>
      </c>
      <c r="I89" s="407">
        <f>SUM(I90:I94)</f>
        <v>0</v>
      </c>
      <c r="J89" s="406">
        <f>SUM(J90:J94)</f>
        <v>0</v>
      </c>
      <c r="K89" s="406">
        <f t="shared" si="12"/>
        <v>0</v>
      </c>
      <c r="M89" s="200">
        <f>MAX(H90:H94,H97:H101)</f>
        <v>0</v>
      </c>
      <c r="N89" s="200">
        <f>MAX(I90:I94,I97:I101)</f>
        <v>0</v>
      </c>
      <c r="O89" s="200">
        <f>MAX(J90:J94,J97:J101)</f>
        <v>0</v>
      </c>
    </row>
    <row r="90" spans="1:21" x14ac:dyDescent="0.3">
      <c r="A90" s="571"/>
      <c r="B90" s="226" t="s">
        <v>75</v>
      </c>
      <c r="C90" s="231"/>
      <c r="D90" s="233" t="s">
        <v>1133</v>
      </c>
      <c r="E90" s="233"/>
      <c r="F90" s="233"/>
      <c r="G90" s="234"/>
      <c r="H90" s="408"/>
      <c r="I90" s="409"/>
      <c r="J90" s="408"/>
      <c r="K90" s="406">
        <f t="shared" si="12"/>
        <v>0</v>
      </c>
      <c r="M90" s="202">
        <f>IF(H90=$M$89,$H$271,"")</f>
        <v>0</v>
      </c>
      <c r="N90" s="202">
        <f t="shared" ref="N90:N95" si="16">IF(I90=$N$89,$I$271,"")</f>
        <v>0</v>
      </c>
      <c r="O90" s="202">
        <f>IF(J90=$O$89,$J$271,"")</f>
        <v>0</v>
      </c>
    </row>
    <row r="91" spans="1:21" x14ac:dyDescent="0.3">
      <c r="A91" s="571"/>
      <c r="B91" s="226" t="s">
        <v>78</v>
      </c>
      <c r="C91" s="231"/>
      <c r="D91" s="233" t="s">
        <v>1131</v>
      </c>
      <c r="E91" s="233"/>
      <c r="F91" s="233"/>
      <c r="G91" s="234"/>
      <c r="H91" s="408"/>
      <c r="I91" s="409"/>
      <c r="J91" s="408"/>
      <c r="K91" s="406">
        <f t="shared" si="12"/>
        <v>0</v>
      </c>
      <c r="M91" s="202">
        <f>IF(H91=$M$89,$H$271,"")</f>
        <v>0</v>
      </c>
      <c r="N91" s="202">
        <f t="shared" si="16"/>
        <v>0</v>
      </c>
      <c r="O91" s="202">
        <f>IF(J91=$O$89,$J$271,"")</f>
        <v>0</v>
      </c>
    </row>
    <row r="92" spans="1:21" x14ac:dyDescent="0.3">
      <c r="A92" s="571"/>
      <c r="B92" s="226" t="s">
        <v>80</v>
      </c>
      <c r="C92" s="231"/>
      <c r="D92" s="233" t="s">
        <v>1134</v>
      </c>
      <c r="E92" s="233"/>
      <c r="F92" s="233"/>
      <c r="G92" s="234"/>
      <c r="H92" s="408"/>
      <c r="I92" s="409"/>
      <c r="J92" s="408"/>
      <c r="K92" s="406">
        <f t="shared" si="12"/>
        <v>0</v>
      </c>
      <c r="M92" s="202">
        <f>IF(H92=$M$89,$H$271,"")</f>
        <v>0</v>
      </c>
      <c r="N92" s="202">
        <f t="shared" si="16"/>
        <v>0</v>
      </c>
      <c r="O92" s="202">
        <f>IF(J92=$O$89,$J$271,"")</f>
        <v>0</v>
      </c>
    </row>
    <row r="93" spans="1:21" x14ac:dyDescent="0.3">
      <c r="A93" s="571"/>
      <c r="B93" s="226" t="s">
        <v>81</v>
      </c>
      <c r="C93" s="231"/>
      <c r="D93" s="233" t="s">
        <v>1135</v>
      </c>
      <c r="E93" s="233"/>
      <c r="F93" s="233"/>
      <c r="G93" s="234"/>
      <c r="H93" s="408"/>
      <c r="I93" s="409"/>
      <c r="J93" s="408"/>
      <c r="K93" s="406">
        <f t="shared" si="12"/>
        <v>0</v>
      </c>
      <c r="M93" s="202">
        <f>IF(H93=$M$89,$H$271,"")</f>
        <v>0</v>
      </c>
      <c r="N93" s="202">
        <f t="shared" si="16"/>
        <v>0</v>
      </c>
      <c r="O93" s="202">
        <f>IF(J93=$O$89,$J$271,"")</f>
        <v>0</v>
      </c>
    </row>
    <row r="94" spans="1:21" x14ac:dyDescent="0.3">
      <c r="A94" s="571"/>
      <c r="B94" s="226" t="s">
        <v>83</v>
      </c>
      <c r="C94" s="231"/>
      <c r="D94" s="233" t="s">
        <v>1132</v>
      </c>
      <c r="E94" s="233"/>
      <c r="F94" s="233"/>
      <c r="G94" s="234"/>
      <c r="H94" s="408"/>
      <c r="I94" s="409"/>
      <c r="J94" s="408"/>
      <c r="K94" s="406">
        <f t="shared" si="12"/>
        <v>0</v>
      </c>
      <c r="M94" s="202">
        <f>IF(H94=$M$89,$H$271,"")</f>
        <v>0</v>
      </c>
      <c r="N94" s="202">
        <f t="shared" si="16"/>
        <v>0</v>
      </c>
      <c r="O94" s="202">
        <f>IF(J94=$O$89,$J$271,"")</f>
        <v>0</v>
      </c>
    </row>
    <row r="95" spans="1:21" s="205" customFormat="1" x14ac:dyDescent="0.3">
      <c r="A95" s="571"/>
      <c r="B95" s="226" t="s">
        <v>1280</v>
      </c>
      <c r="C95" s="246"/>
      <c r="D95" s="247" t="s">
        <v>1136</v>
      </c>
      <c r="E95" s="232"/>
      <c r="F95" s="247"/>
      <c r="G95" s="248"/>
      <c r="H95" s="414"/>
      <c r="I95" s="415"/>
      <c r="J95" s="414"/>
      <c r="K95" s="406">
        <f t="shared" si="12"/>
        <v>0</v>
      </c>
      <c r="L95" s="496"/>
      <c r="M95" s="202"/>
      <c r="N95" s="202">
        <f t="shared" si="16"/>
        <v>0</v>
      </c>
      <c r="O95" s="202"/>
      <c r="P95" s="478"/>
      <c r="Q95" s="478"/>
      <c r="R95" s="478"/>
      <c r="S95" s="478"/>
      <c r="T95" s="478"/>
      <c r="U95" s="478"/>
    </row>
    <row r="96" spans="1:21" x14ac:dyDescent="0.3">
      <c r="A96" s="571"/>
      <c r="B96" s="225" t="s">
        <v>180</v>
      </c>
      <c r="C96" s="231" t="s">
        <v>480</v>
      </c>
      <c r="D96" s="232" t="s">
        <v>1611</v>
      </c>
      <c r="E96" s="233"/>
      <c r="F96" s="233"/>
      <c r="G96" s="237"/>
      <c r="H96" s="406">
        <f>SUM(H97:H101)</f>
        <v>0</v>
      </c>
      <c r="I96" s="407">
        <f>SUM(I97:I101)</f>
        <v>0</v>
      </c>
      <c r="J96" s="406">
        <f>SUM(J97:J101)</f>
        <v>0</v>
      </c>
      <c r="K96" s="406">
        <f t="shared" si="12"/>
        <v>0</v>
      </c>
      <c r="M96" s="200"/>
      <c r="N96" s="200"/>
      <c r="O96" s="200"/>
    </row>
    <row r="97" spans="1:21" x14ac:dyDescent="0.3">
      <c r="A97" s="571"/>
      <c r="B97" s="226" t="s">
        <v>100</v>
      </c>
      <c r="C97" s="235"/>
      <c r="D97" s="233" t="s">
        <v>1133</v>
      </c>
      <c r="E97" s="233"/>
      <c r="F97" s="233"/>
      <c r="G97" s="234"/>
      <c r="H97" s="408"/>
      <c r="I97" s="409"/>
      <c r="J97" s="408"/>
      <c r="K97" s="406">
        <f t="shared" si="12"/>
        <v>0</v>
      </c>
      <c r="M97" s="202">
        <f>IF(H97=$M$89,$H$271,"")</f>
        <v>0</v>
      </c>
      <c r="N97" s="202">
        <f>IF(I97=$N$89,$I$271,"")</f>
        <v>0</v>
      </c>
      <c r="O97" s="202">
        <f>IF(J97=$O$89,$J$271,"")</f>
        <v>0</v>
      </c>
    </row>
    <row r="98" spans="1:21" x14ac:dyDescent="0.3">
      <c r="A98" s="571"/>
      <c r="B98" s="226" t="s">
        <v>103</v>
      </c>
      <c r="C98" s="235"/>
      <c r="D98" s="233" t="s">
        <v>1131</v>
      </c>
      <c r="E98" s="233"/>
      <c r="F98" s="233"/>
      <c r="G98" s="234"/>
      <c r="H98" s="408"/>
      <c r="I98" s="409"/>
      <c r="J98" s="408"/>
      <c r="K98" s="406">
        <f t="shared" si="12"/>
        <v>0</v>
      </c>
      <c r="M98" s="202">
        <f>IF(H98=$M$89,$H$271,"")</f>
        <v>0</v>
      </c>
      <c r="N98" s="202">
        <f>IF(I98=$N$89,$I$271,"")</f>
        <v>0</v>
      </c>
      <c r="O98" s="202">
        <f>IF(J98=$O$89,$J$271,"")</f>
        <v>0</v>
      </c>
    </row>
    <row r="99" spans="1:21" x14ac:dyDescent="0.3">
      <c r="A99" s="571"/>
      <c r="B99" s="226" t="s">
        <v>107</v>
      </c>
      <c r="C99" s="235"/>
      <c r="D99" s="233" t="s">
        <v>1134</v>
      </c>
      <c r="E99" s="233"/>
      <c r="F99" s="233"/>
      <c r="G99" s="234"/>
      <c r="H99" s="408"/>
      <c r="I99" s="409"/>
      <c r="J99" s="408"/>
      <c r="K99" s="406">
        <f t="shared" si="12"/>
        <v>0</v>
      </c>
      <c r="M99" s="202">
        <f>IF(H99=$M$89,$H$271,"")</f>
        <v>0</v>
      </c>
      <c r="N99" s="202">
        <f>IF(I99=$N$89,$I$271,"")</f>
        <v>0</v>
      </c>
      <c r="O99" s="202">
        <f>IF(J99=$O$89,$J$271,"")</f>
        <v>0</v>
      </c>
    </row>
    <row r="100" spans="1:21" x14ac:dyDescent="0.3">
      <c r="A100" s="571"/>
      <c r="B100" s="226" t="s">
        <v>110</v>
      </c>
      <c r="C100" s="235"/>
      <c r="D100" s="233" t="s">
        <v>1135</v>
      </c>
      <c r="E100" s="233"/>
      <c r="F100" s="233"/>
      <c r="G100" s="234"/>
      <c r="H100" s="408"/>
      <c r="I100" s="409"/>
      <c r="J100" s="408"/>
      <c r="K100" s="406">
        <f t="shared" si="12"/>
        <v>0</v>
      </c>
      <c r="M100" s="202">
        <f>IF(H100=$M$89,$H$271,"")</f>
        <v>0</v>
      </c>
      <c r="N100" s="202">
        <f>IF(I100=$N$89,$I$271,"")</f>
        <v>0</v>
      </c>
      <c r="O100" s="202">
        <f>IF(J100=$O$89,$J$271,"")</f>
        <v>0</v>
      </c>
    </row>
    <row r="101" spans="1:21" x14ac:dyDescent="0.3">
      <c r="A101" s="571"/>
      <c r="B101" s="226" t="s">
        <v>113</v>
      </c>
      <c r="C101" s="235"/>
      <c r="D101" s="233" t="s">
        <v>1132</v>
      </c>
      <c r="E101" s="233"/>
      <c r="F101" s="233"/>
      <c r="G101" s="234"/>
      <c r="H101" s="408"/>
      <c r="I101" s="409"/>
      <c r="J101" s="408"/>
      <c r="K101" s="406">
        <f t="shared" si="12"/>
        <v>0</v>
      </c>
      <c r="M101" s="202">
        <f>IF(H101=$M$89,$H$271,"")</f>
        <v>0</v>
      </c>
      <c r="N101" s="202">
        <f>IF(I101=$N$89,$I$271,"")</f>
        <v>0</v>
      </c>
      <c r="O101" s="202">
        <f>IF(J101=$O$89,$J$271,"")</f>
        <v>0</v>
      </c>
    </row>
    <row r="102" spans="1:21" s="205" customFormat="1" x14ac:dyDescent="0.3">
      <c r="A102" s="571"/>
      <c r="B102" s="226" t="s">
        <v>1281</v>
      </c>
      <c r="C102" s="249"/>
      <c r="D102" s="247" t="s">
        <v>1136</v>
      </c>
      <c r="E102" s="250"/>
      <c r="F102" s="247"/>
      <c r="G102" s="251"/>
      <c r="H102" s="414"/>
      <c r="I102" s="415"/>
      <c r="J102" s="414"/>
      <c r="K102" s="406">
        <f t="shared" si="12"/>
        <v>0</v>
      </c>
      <c r="L102" s="496"/>
      <c r="M102" s="521"/>
      <c r="N102" s="521"/>
      <c r="O102" s="202"/>
      <c r="P102" s="478"/>
      <c r="Q102" s="478"/>
      <c r="R102" s="478"/>
      <c r="S102" s="478"/>
      <c r="T102" s="478"/>
      <c r="U102" s="478"/>
    </row>
    <row r="103" spans="1:21" s="88" customFormat="1" x14ac:dyDescent="0.3">
      <c r="A103" s="571"/>
      <c r="B103" s="225" t="s">
        <v>864</v>
      </c>
      <c r="C103" s="238" t="s">
        <v>1647</v>
      </c>
      <c r="D103" s="239"/>
      <c r="E103" s="240"/>
      <c r="F103" s="240"/>
      <c r="G103" s="241"/>
      <c r="H103" s="410"/>
      <c r="I103" s="411"/>
      <c r="J103" s="410"/>
      <c r="K103" s="406">
        <f t="shared" si="12"/>
        <v>0</v>
      </c>
      <c r="L103" s="190" t="str">
        <f>IFERROR(IF(K103=0,"",IF(AND(H103&gt;=0,I103&gt;=0,J103&gt;=0),"OK",$U$33)),"Review. Data with error/s.")</f>
        <v/>
      </c>
      <c r="M103" s="477"/>
      <c r="N103" s="477"/>
      <c r="O103" s="477"/>
      <c r="P103" s="477"/>
      <c r="Q103" s="477"/>
      <c r="R103" s="477"/>
      <c r="S103" s="477"/>
      <c r="T103" s="477"/>
      <c r="U103" s="477"/>
    </row>
    <row r="104" spans="1:21" ht="26.25" customHeight="1" x14ac:dyDescent="0.3">
      <c r="A104" s="571">
        <v>11</v>
      </c>
      <c r="B104" s="225"/>
      <c r="C104" s="588" t="s">
        <v>1537</v>
      </c>
      <c r="D104" s="589" t="s">
        <v>1537</v>
      </c>
      <c r="E104" s="589" t="s">
        <v>1537</v>
      </c>
      <c r="F104" s="589" t="s">
        <v>1537</v>
      </c>
      <c r="G104" s="590" t="s">
        <v>1537</v>
      </c>
      <c r="H104" s="406">
        <f>+H105-H136</f>
        <v>0</v>
      </c>
      <c r="I104" s="407">
        <f>+I105-I136</f>
        <v>0</v>
      </c>
      <c r="J104" s="406">
        <f>+J105-J136</f>
        <v>0</v>
      </c>
      <c r="K104" s="406">
        <f t="shared" si="12"/>
        <v>0</v>
      </c>
    </row>
    <row r="105" spans="1:21" x14ac:dyDescent="0.3">
      <c r="A105" s="571"/>
      <c r="B105" s="225" t="s">
        <v>1137</v>
      </c>
      <c r="C105" s="597" t="s">
        <v>1612</v>
      </c>
      <c r="D105" s="598"/>
      <c r="E105" s="598"/>
      <c r="F105" s="598"/>
      <c r="G105" s="599"/>
      <c r="H105" s="406">
        <f>SUM(H106,H115,H124,H126)</f>
        <v>0</v>
      </c>
      <c r="I105" s="407">
        <f>SUM(I106,I115,I124,I126)</f>
        <v>0</v>
      </c>
      <c r="J105" s="406">
        <f>SUM(J106,J115,J124,J126)</f>
        <v>0</v>
      </c>
      <c r="K105" s="406">
        <f t="shared" si="12"/>
        <v>0</v>
      </c>
    </row>
    <row r="106" spans="1:21" x14ac:dyDescent="0.3">
      <c r="A106" s="571"/>
      <c r="B106" s="225" t="s">
        <v>498</v>
      </c>
      <c r="C106" s="231" t="s">
        <v>411</v>
      </c>
      <c r="D106" s="232" t="s">
        <v>1613</v>
      </c>
      <c r="E106" s="233"/>
      <c r="F106" s="233"/>
      <c r="G106" s="237"/>
      <c r="H106" s="406">
        <f>SUM(H107:H113)</f>
        <v>0</v>
      </c>
      <c r="I106" s="407">
        <f>SUM(I107:I113)</f>
        <v>0</v>
      </c>
      <c r="J106" s="406">
        <f>SUM(J107:J113)</f>
        <v>0</v>
      </c>
      <c r="K106" s="406">
        <f t="shared" si="12"/>
        <v>0</v>
      </c>
    </row>
    <row r="107" spans="1:21" x14ac:dyDescent="0.3">
      <c r="A107" s="571"/>
      <c r="B107" s="226" t="s">
        <v>189</v>
      </c>
      <c r="C107" s="231"/>
      <c r="D107" s="232"/>
      <c r="E107" s="233" t="s">
        <v>21</v>
      </c>
      <c r="F107" s="233"/>
      <c r="G107" s="234"/>
      <c r="H107" s="408"/>
      <c r="I107" s="409"/>
      <c r="J107" s="408"/>
      <c r="K107" s="406">
        <f t="shared" si="12"/>
        <v>0</v>
      </c>
    </row>
    <row r="108" spans="1:21" x14ac:dyDescent="0.3">
      <c r="A108" s="571"/>
      <c r="B108" s="226" t="s">
        <v>192</v>
      </c>
      <c r="C108" s="231"/>
      <c r="D108" s="232"/>
      <c r="E108" s="233" t="s">
        <v>28</v>
      </c>
      <c r="F108" s="233"/>
      <c r="G108" s="234"/>
      <c r="H108" s="408"/>
      <c r="I108" s="409"/>
      <c r="J108" s="408"/>
      <c r="K108" s="406">
        <f t="shared" si="12"/>
        <v>0</v>
      </c>
    </row>
    <row r="109" spans="1:21" x14ac:dyDescent="0.3">
      <c r="A109" s="571"/>
      <c r="B109" s="226" t="s">
        <v>247</v>
      </c>
      <c r="C109" s="231"/>
      <c r="D109" s="232"/>
      <c r="E109" s="233" t="s">
        <v>62</v>
      </c>
      <c r="F109" s="233"/>
      <c r="G109" s="234"/>
      <c r="H109" s="408"/>
      <c r="I109" s="409"/>
      <c r="J109" s="408"/>
      <c r="K109" s="406">
        <f t="shared" si="12"/>
        <v>0</v>
      </c>
    </row>
    <row r="110" spans="1:21" x14ac:dyDescent="0.3">
      <c r="A110" s="571"/>
      <c r="B110" s="226" t="s">
        <v>249</v>
      </c>
      <c r="C110" s="231"/>
      <c r="D110" s="232"/>
      <c r="E110" s="233" t="s">
        <v>63</v>
      </c>
      <c r="F110" s="233"/>
      <c r="G110" s="234"/>
      <c r="H110" s="408"/>
      <c r="I110" s="409"/>
      <c r="J110" s="408"/>
      <c r="K110" s="406">
        <f t="shared" si="12"/>
        <v>0</v>
      </c>
    </row>
    <row r="111" spans="1:21" x14ac:dyDescent="0.3">
      <c r="A111" s="571"/>
      <c r="B111" s="226" t="s">
        <v>251</v>
      </c>
      <c r="C111" s="231"/>
      <c r="D111" s="232"/>
      <c r="E111" s="233" t="s">
        <v>64</v>
      </c>
      <c r="F111" s="233"/>
      <c r="G111" s="234"/>
      <c r="H111" s="408"/>
      <c r="I111" s="409"/>
      <c r="J111" s="408"/>
      <c r="K111" s="406">
        <f t="shared" si="12"/>
        <v>0</v>
      </c>
    </row>
    <row r="112" spans="1:21" x14ac:dyDescent="0.3">
      <c r="A112" s="571"/>
      <c r="B112" s="226" t="s">
        <v>253</v>
      </c>
      <c r="C112" s="231"/>
      <c r="D112" s="232"/>
      <c r="E112" s="233" t="s">
        <v>65</v>
      </c>
      <c r="F112" s="233"/>
      <c r="G112" s="234"/>
      <c r="H112" s="408"/>
      <c r="I112" s="409"/>
      <c r="J112" s="408"/>
      <c r="K112" s="406">
        <f t="shared" si="12"/>
        <v>0</v>
      </c>
    </row>
    <row r="113" spans="1:11" x14ac:dyDescent="0.3">
      <c r="A113" s="571"/>
      <c r="B113" s="226" t="s">
        <v>255</v>
      </c>
      <c r="C113" s="231"/>
      <c r="D113" s="232"/>
      <c r="E113" s="233" t="s">
        <v>23</v>
      </c>
      <c r="F113" s="233"/>
      <c r="G113" s="234"/>
      <c r="H113" s="408"/>
      <c r="I113" s="409"/>
      <c r="J113" s="408"/>
      <c r="K113" s="406">
        <f t="shared" si="12"/>
        <v>0</v>
      </c>
    </row>
    <row r="114" spans="1:11" x14ac:dyDescent="0.3">
      <c r="A114" s="571"/>
      <c r="B114" s="226" t="s">
        <v>1291</v>
      </c>
      <c r="C114" s="231"/>
      <c r="D114" s="232" t="s">
        <v>1138</v>
      </c>
      <c r="E114" s="247" t="s">
        <v>1654</v>
      </c>
      <c r="F114" s="233"/>
      <c r="G114" s="251"/>
      <c r="H114" s="416"/>
      <c r="I114" s="417"/>
      <c r="J114" s="416"/>
      <c r="K114" s="406">
        <f t="shared" si="12"/>
        <v>0</v>
      </c>
    </row>
    <row r="115" spans="1:11" x14ac:dyDescent="0.3">
      <c r="A115" s="571"/>
      <c r="B115" s="225" t="s">
        <v>503</v>
      </c>
      <c r="C115" s="231" t="s">
        <v>454</v>
      </c>
      <c r="D115" s="232" t="s">
        <v>1614</v>
      </c>
      <c r="E115" s="233"/>
      <c r="F115" s="233"/>
      <c r="G115" s="237"/>
      <c r="H115" s="406">
        <f>SUM(H116:H122)</f>
        <v>0</v>
      </c>
      <c r="I115" s="407">
        <f>SUM(I116:I122)</f>
        <v>0</v>
      </c>
      <c r="J115" s="406">
        <f>SUM(J116:J122)</f>
        <v>0</v>
      </c>
      <c r="K115" s="406">
        <f t="shared" si="12"/>
        <v>0</v>
      </c>
    </row>
    <row r="116" spans="1:11" x14ac:dyDescent="0.3">
      <c r="A116" s="571"/>
      <c r="B116" s="226" t="s">
        <v>151</v>
      </c>
      <c r="C116" s="231"/>
      <c r="D116" s="232"/>
      <c r="E116" s="233" t="s">
        <v>21</v>
      </c>
      <c r="F116" s="233"/>
      <c r="G116" s="234"/>
      <c r="H116" s="408"/>
      <c r="I116" s="409"/>
      <c r="J116" s="408"/>
      <c r="K116" s="406">
        <f t="shared" si="12"/>
        <v>0</v>
      </c>
    </row>
    <row r="117" spans="1:11" x14ac:dyDescent="0.3">
      <c r="A117" s="571"/>
      <c r="B117" s="226" t="s">
        <v>154</v>
      </c>
      <c r="C117" s="231"/>
      <c r="D117" s="232"/>
      <c r="E117" s="233" t="s">
        <v>28</v>
      </c>
      <c r="F117" s="233"/>
      <c r="G117" s="234"/>
      <c r="H117" s="408"/>
      <c r="I117" s="409"/>
      <c r="J117" s="408"/>
      <c r="K117" s="406">
        <f t="shared" si="12"/>
        <v>0</v>
      </c>
    </row>
    <row r="118" spans="1:11" x14ac:dyDescent="0.3">
      <c r="A118" s="571"/>
      <c r="B118" s="226" t="s">
        <v>157</v>
      </c>
      <c r="C118" s="231"/>
      <c r="D118" s="232"/>
      <c r="E118" s="233" t="s">
        <v>62</v>
      </c>
      <c r="F118" s="233"/>
      <c r="G118" s="234"/>
      <c r="H118" s="408"/>
      <c r="I118" s="409"/>
      <c r="J118" s="408"/>
      <c r="K118" s="406">
        <f t="shared" si="12"/>
        <v>0</v>
      </c>
    </row>
    <row r="119" spans="1:11" x14ac:dyDescent="0.3">
      <c r="A119" s="571"/>
      <c r="B119" s="226" t="s">
        <v>160</v>
      </c>
      <c r="C119" s="231"/>
      <c r="D119" s="232"/>
      <c r="E119" s="233" t="s">
        <v>63</v>
      </c>
      <c r="F119" s="233"/>
      <c r="G119" s="234"/>
      <c r="H119" s="408"/>
      <c r="I119" s="409"/>
      <c r="J119" s="408"/>
      <c r="K119" s="406">
        <f t="shared" si="12"/>
        <v>0</v>
      </c>
    </row>
    <row r="120" spans="1:11" x14ac:dyDescent="0.3">
      <c r="A120" s="571"/>
      <c r="B120" s="226" t="s">
        <v>162</v>
      </c>
      <c r="C120" s="231"/>
      <c r="D120" s="232"/>
      <c r="E120" s="233" t="s">
        <v>64</v>
      </c>
      <c r="F120" s="233"/>
      <c r="G120" s="234"/>
      <c r="H120" s="408"/>
      <c r="I120" s="409"/>
      <c r="J120" s="408"/>
      <c r="K120" s="406">
        <f t="shared" si="12"/>
        <v>0</v>
      </c>
    </row>
    <row r="121" spans="1:11" x14ac:dyDescent="0.3">
      <c r="A121" s="571"/>
      <c r="B121" s="226" t="s">
        <v>164</v>
      </c>
      <c r="C121" s="231"/>
      <c r="D121" s="232"/>
      <c r="E121" s="233" t="s">
        <v>65</v>
      </c>
      <c r="F121" s="233"/>
      <c r="G121" s="234"/>
      <c r="H121" s="408"/>
      <c r="I121" s="409"/>
      <c r="J121" s="408"/>
      <c r="K121" s="406">
        <f t="shared" si="12"/>
        <v>0</v>
      </c>
    </row>
    <row r="122" spans="1:11" x14ac:dyDescent="0.3">
      <c r="A122" s="571"/>
      <c r="B122" s="226" t="s">
        <v>166</v>
      </c>
      <c r="C122" s="231"/>
      <c r="D122" s="232"/>
      <c r="E122" s="233" t="s">
        <v>23</v>
      </c>
      <c r="F122" s="233"/>
      <c r="G122" s="234"/>
      <c r="H122" s="408"/>
      <c r="I122" s="409"/>
      <c r="J122" s="408"/>
      <c r="K122" s="406">
        <f t="shared" si="12"/>
        <v>0</v>
      </c>
    </row>
    <row r="123" spans="1:11" x14ac:dyDescent="0.3">
      <c r="A123" s="571"/>
      <c r="B123" s="226" t="s">
        <v>1284</v>
      </c>
      <c r="C123" s="231"/>
      <c r="D123" s="232" t="s">
        <v>1139</v>
      </c>
      <c r="E123" s="247" t="s">
        <v>1654</v>
      </c>
      <c r="F123" s="233"/>
      <c r="G123" s="234"/>
      <c r="H123" s="416"/>
      <c r="I123" s="417"/>
      <c r="J123" s="416"/>
      <c r="K123" s="406">
        <f t="shared" si="12"/>
        <v>0</v>
      </c>
    </row>
    <row r="124" spans="1:11" x14ac:dyDescent="0.3">
      <c r="A124" s="571"/>
      <c r="B124" s="225" t="s">
        <v>257</v>
      </c>
      <c r="C124" s="231" t="s">
        <v>458</v>
      </c>
      <c r="D124" s="232" t="s">
        <v>259</v>
      </c>
      <c r="E124" s="233"/>
      <c r="F124" s="233"/>
      <c r="G124" s="237"/>
      <c r="H124" s="406">
        <f>+H125</f>
        <v>0</v>
      </c>
      <c r="I124" s="407">
        <f>+I125</f>
        <v>0</v>
      </c>
      <c r="J124" s="406">
        <f>+J125</f>
        <v>0</v>
      </c>
      <c r="K124" s="406">
        <f t="shared" si="12"/>
        <v>0</v>
      </c>
    </row>
    <row r="125" spans="1:11" x14ac:dyDescent="0.3">
      <c r="A125" s="571"/>
      <c r="B125" s="225"/>
      <c r="C125" s="231"/>
      <c r="D125" s="232"/>
      <c r="E125" s="233" t="s">
        <v>82</v>
      </c>
      <c r="F125" s="233"/>
      <c r="G125" s="234"/>
      <c r="H125" s="408"/>
      <c r="I125" s="409"/>
      <c r="J125" s="408"/>
      <c r="K125" s="406">
        <f t="shared" si="12"/>
        <v>0</v>
      </c>
    </row>
    <row r="126" spans="1:11" x14ac:dyDescent="0.3">
      <c r="A126" s="571"/>
      <c r="B126" s="225" t="s">
        <v>1140</v>
      </c>
      <c r="C126" s="231" t="s">
        <v>480</v>
      </c>
      <c r="D126" s="232" t="s">
        <v>1615</v>
      </c>
      <c r="E126" s="233"/>
      <c r="F126" s="233"/>
      <c r="G126" s="237"/>
      <c r="H126" s="406">
        <f>SUM(H127:H134)</f>
        <v>0</v>
      </c>
      <c r="I126" s="407">
        <f>SUM(I127:I134)</f>
        <v>0</v>
      </c>
      <c r="J126" s="406">
        <f>SUM(J127:J134)</f>
        <v>0</v>
      </c>
      <c r="K126" s="406">
        <f t="shared" si="12"/>
        <v>0</v>
      </c>
    </row>
    <row r="127" spans="1:11" x14ac:dyDescent="0.3">
      <c r="A127" s="571"/>
      <c r="B127" s="226" t="s">
        <v>263</v>
      </c>
      <c r="C127" s="235"/>
      <c r="D127" s="233"/>
      <c r="E127" s="233" t="s">
        <v>21</v>
      </c>
      <c r="F127" s="233"/>
      <c r="G127" s="234"/>
      <c r="H127" s="408"/>
      <c r="I127" s="409"/>
      <c r="J127" s="408"/>
      <c r="K127" s="406">
        <f t="shared" si="12"/>
        <v>0</v>
      </c>
    </row>
    <row r="128" spans="1:11" x14ac:dyDescent="0.3">
      <c r="A128" s="571"/>
      <c r="B128" s="226" t="s">
        <v>265</v>
      </c>
      <c r="C128" s="235"/>
      <c r="D128" s="233"/>
      <c r="E128" s="233" t="s">
        <v>28</v>
      </c>
      <c r="F128" s="233"/>
      <c r="G128" s="234"/>
      <c r="H128" s="408"/>
      <c r="I128" s="409"/>
      <c r="J128" s="408"/>
      <c r="K128" s="406">
        <f t="shared" si="12"/>
        <v>0</v>
      </c>
    </row>
    <row r="129" spans="1:21" x14ac:dyDescent="0.3">
      <c r="A129" s="571"/>
      <c r="B129" s="226" t="s">
        <v>267</v>
      </c>
      <c r="C129" s="235"/>
      <c r="D129" s="233"/>
      <c r="E129" s="233" t="s">
        <v>61</v>
      </c>
      <c r="F129" s="233"/>
      <c r="G129" s="234"/>
      <c r="H129" s="408"/>
      <c r="I129" s="409"/>
      <c r="J129" s="408"/>
      <c r="K129" s="406">
        <f t="shared" si="12"/>
        <v>0</v>
      </c>
    </row>
    <row r="130" spans="1:21" x14ac:dyDescent="0.3">
      <c r="A130" s="571"/>
      <c r="B130" s="226" t="s">
        <v>269</v>
      </c>
      <c r="C130" s="235"/>
      <c r="D130" s="233"/>
      <c r="E130" s="233" t="s">
        <v>62</v>
      </c>
      <c r="F130" s="233"/>
      <c r="G130" s="234"/>
      <c r="H130" s="408"/>
      <c r="I130" s="409"/>
      <c r="J130" s="408"/>
      <c r="K130" s="406">
        <f t="shared" si="12"/>
        <v>0</v>
      </c>
    </row>
    <row r="131" spans="1:21" x14ac:dyDescent="0.3">
      <c r="A131" s="571"/>
      <c r="B131" s="226" t="s">
        <v>271</v>
      </c>
      <c r="C131" s="235"/>
      <c r="D131" s="233"/>
      <c r="E131" s="233" t="s">
        <v>63</v>
      </c>
      <c r="F131" s="233"/>
      <c r="G131" s="234"/>
      <c r="H131" s="408"/>
      <c r="I131" s="409"/>
      <c r="J131" s="408"/>
      <c r="K131" s="406">
        <f t="shared" si="12"/>
        <v>0</v>
      </c>
    </row>
    <row r="132" spans="1:21" x14ac:dyDescent="0.3">
      <c r="A132" s="571"/>
      <c r="B132" s="226" t="s">
        <v>273</v>
      </c>
      <c r="C132" s="235"/>
      <c r="D132" s="233"/>
      <c r="E132" s="233" t="s">
        <v>64</v>
      </c>
      <c r="F132" s="233"/>
      <c r="G132" s="234"/>
      <c r="H132" s="408"/>
      <c r="I132" s="409"/>
      <c r="J132" s="408"/>
      <c r="K132" s="406">
        <f t="shared" si="12"/>
        <v>0</v>
      </c>
    </row>
    <row r="133" spans="1:21" x14ac:dyDescent="0.3">
      <c r="A133" s="571"/>
      <c r="B133" s="226" t="s">
        <v>275</v>
      </c>
      <c r="C133" s="235"/>
      <c r="D133" s="233"/>
      <c r="E133" s="233" t="s">
        <v>65</v>
      </c>
      <c r="F133" s="233"/>
      <c r="G133" s="234"/>
      <c r="H133" s="408"/>
      <c r="I133" s="409"/>
      <c r="J133" s="408"/>
      <c r="K133" s="406">
        <f t="shared" si="12"/>
        <v>0</v>
      </c>
    </row>
    <row r="134" spans="1:21" x14ac:dyDescent="0.3">
      <c r="A134" s="571"/>
      <c r="B134" s="226" t="s">
        <v>277</v>
      </c>
      <c r="C134" s="235"/>
      <c r="D134" s="233"/>
      <c r="E134" s="233" t="s">
        <v>23</v>
      </c>
      <c r="F134" s="233"/>
      <c r="G134" s="234"/>
      <c r="H134" s="408"/>
      <c r="I134" s="409"/>
      <c r="J134" s="408"/>
      <c r="K134" s="406">
        <f t="shared" si="12"/>
        <v>0</v>
      </c>
    </row>
    <row r="135" spans="1:21" x14ac:dyDescent="0.3">
      <c r="A135" s="571"/>
      <c r="B135" s="226" t="s">
        <v>1292</v>
      </c>
      <c r="C135" s="235"/>
      <c r="D135" s="233" t="s">
        <v>1139</v>
      </c>
      <c r="E135" s="247" t="s">
        <v>1655</v>
      </c>
      <c r="F135" s="233"/>
      <c r="G135" s="251"/>
      <c r="H135" s="416"/>
      <c r="I135" s="417"/>
      <c r="J135" s="416"/>
      <c r="K135" s="406">
        <f t="shared" si="12"/>
        <v>0</v>
      </c>
      <c r="M135" s="477"/>
      <c r="N135" s="477"/>
    </row>
    <row r="136" spans="1:21" s="88" customFormat="1" ht="27.75" customHeight="1" x14ac:dyDescent="0.3">
      <c r="A136" s="571"/>
      <c r="B136" s="225" t="s">
        <v>843</v>
      </c>
      <c r="C136" s="594" t="s">
        <v>1646</v>
      </c>
      <c r="D136" s="595"/>
      <c r="E136" s="595"/>
      <c r="F136" s="595"/>
      <c r="G136" s="596"/>
      <c r="H136" s="410"/>
      <c r="I136" s="411"/>
      <c r="J136" s="410"/>
      <c r="K136" s="406">
        <f t="shared" si="12"/>
        <v>0</v>
      </c>
      <c r="L136" s="190" t="str">
        <f>IFERROR(IF(K136=0,"",IF(AND(H136&gt;=0,I136&gt;=0,J136&gt;=0),"OK",$U$33)),"Review. Data with error/s.")</f>
        <v/>
      </c>
      <c r="M136" s="477"/>
      <c r="N136" s="477"/>
      <c r="O136" s="477"/>
      <c r="P136" s="477"/>
      <c r="Q136" s="477"/>
      <c r="R136" s="188"/>
      <c r="S136" s="477"/>
      <c r="T136" s="477"/>
      <c r="U136" s="477"/>
    </row>
    <row r="137" spans="1:21" x14ac:dyDescent="0.3">
      <c r="A137" s="571">
        <v>12</v>
      </c>
      <c r="B137" s="225"/>
      <c r="C137" s="591" t="s">
        <v>1969</v>
      </c>
      <c r="D137" s="592" t="s">
        <v>1538</v>
      </c>
      <c r="E137" s="592" t="s">
        <v>1538</v>
      </c>
      <c r="F137" s="592" t="s">
        <v>1538</v>
      </c>
      <c r="G137" s="593" t="s">
        <v>1538</v>
      </c>
      <c r="H137" s="406">
        <f>+H138-H142</f>
        <v>0</v>
      </c>
      <c r="I137" s="407">
        <f>+I138-I142</f>
        <v>0</v>
      </c>
      <c r="J137" s="406">
        <f>+J138-J142</f>
        <v>0</v>
      </c>
      <c r="K137" s="406">
        <f t="shared" si="12"/>
        <v>0</v>
      </c>
    </row>
    <row r="138" spans="1:21" x14ac:dyDescent="0.3">
      <c r="A138" s="571"/>
      <c r="B138" s="225" t="s">
        <v>415</v>
      </c>
      <c r="C138" s="601" t="s">
        <v>1970</v>
      </c>
      <c r="D138" s="602"/>
      <c r="E138" s="602"/>
      <c r="F138" s="602"/>
      <c r="G138" s="603"/>
      <c r="H138" s="406">
        <f>SUM(H139:H141)</f>
        <v>0</v>
      </c>
      <c r="I138" s="407">
        <f>SUM(I139:I141)</f>
        <v>0</v>
      </c>
      <c r="J138" s="406">
        <f>SUM(J139:J141)</f>
        <v>0</v>
      </c>
      <c r="K138" s="406">
        <f t="shared" si="12"/>
        <v>0</v>
      </c>
    </row>
    <row r="139" spans="1:21" x14ac:dyDescent="0.3">
      <c r="A139" s="571"/>
      <c r="B139" s="225" t="s">
        <v>220</v>
      </c>
      <c r="C139" s="235"/>
      <c r="D139" s="233" t="s">
        <v>1616</v>
      </c>
      <c r="E139" s="233"/>
      <c r="F139" s="233"/>
      <c r="G139" s="234"/>
      <c r="H139" s="408"/>
      <c r="I139" s="409"/>
      <c r="J139" s="408"/>
      <c r="K139" s="406">
        <f t="shared" si="12"/>
        <v>0</v>
      </c>
    </row>
    <row r="140" spans="1:21" x14ac:dyDescent="0.3">
      <c r="A140" s="571"/>
      <c r="B140" s="225" t="s">
        <v>225</v>
      </c>
      <c r="C140" s="235"/>
      <c r="D140" s="233" t="s">
        <v>1617</v>
      </c>
      <c r="E140" s="233"/>
      <c r="F140" s="233"/>
      <c r="G140" s="234"/>
      <c r="H140" s="408"/>
      <c r="I140" s="409"/>
      <c r="J140" s="408"/>
      <c r="K140" s="406">
        <f t="shared" si="12"/>
        <v>0</v>
      </c>
    </row>
    <row r="141" spans="1:21" x14ac:dyDescent="0.3">
      <c r="A141" s="571"/>
      <c r="B141" s="225" t="s">
        <v>229</v>
      </c>
      <c r="C141" s="235"/>
      <c r="D141" s="233" t="s">
        <v>23</v>
      </c>
      <c r="E141" s="233"/>
      <c r="F141" s="233"/>
      <c r="G141" s="234"/>
      <c r="H141" s="408"/>
      <c r="I141" s="409"/>
      <c r="J141" s="408"/>
      <c r="K141" s="406">
        <f t="shared" si="12"/>
        <v>0</v>
      </c>
    </row>
    <row r="142" spans="1:21" s="88" customFormat="1" x14ac:dyDescent="0.3">
      <c r="A142" s="571"/>
      <c r="B142" s="225" t="s">
        <v>874</v>
      </c>
      <c r="C142" s="238" t="s">
        <v>1893</v>
      </c>
      <c r="D142" s="239"/>
      <c r="E142" s="240"/>
      <c r="F142" s="240"/>
      <c r="G142" s="241"/>
      <c r="H142" s="410"/>
      <c r="I142" s="411"/>
      <c r="J142" s="410"/>
      <c r="K142" s="406">
        <f t="shared" si="12"/>
        <v>0</v>
      </c>
      <c r="L142" s="190" t="str">
        <f>IFERROR(IF(K142=0,"",IF(AND(H142&gt;=0,I142&gt;=0,J142&gt;=0),"OK",$U$33)),"Review. Data with error/s.")</f>
        <v/>
      </c>
      <c r="M142" s="477"/>
      <c r="N142" s="477"/>
      <c r="O142" s="477"/>
      <c r="P142" s="477"/>
      <c r="Q142" s="477"/>
      <c r="R142" s="188"/>
      <c r="S142" s="477"/>
      <c r="T142" s="477"/>
      <c r="U142" s="477"/>
    </row>
    <row r="143" spans="1:21" x14ac:dyDescent="0.3">
      <c r="A143" s="571">
        <v>13</v>
      </c>
      <c r="B143" s="225" t="s">
        <v>486</v>
      </c>
      <c r="C143" s="228" t="s">
        <v>1539</v>
      </c>
      <c r="D143" s="229"/>
      <c r="E143" s="229"/>
      <c r="F143" s="229"/>
      <c r="G143" s="230"/>
      <c r="H143" s="406">
        <f>SUM(H144:H147)</f>
        <v>0</v>
      </c>
      <c r="I143" s="407">
        <f>SUM(I144:I147)</f>
        <v>0</v>
      </c>
      <c r="J143" s="406">
        <f>SUM(J144:J147)</f>
        <v>0</v>
      </c>
      <c r="K143" s="406">
        <f t="shared" si="12"/>
        <v>0</v>
      </c>
    </row>
    <row r="144" spans="1:21" x14ac:dyDescent="0.3">
      <c r="A144" s="571"/>
      <c r="B144" s="225" t="s">
        <v>319</v>
      </c>
      <c r="C144" s="235"/>
      <c r="D144" s="233" t="s">
        <v>21</v>
      </c>
      <c r="E144" s="233"/>
      <c r="F144" s="233"/>
      <c r="G144" s="234"/>
      <c r="H144" s="408"/>
      <c r="I144" s="409"/>
      <c r="J144" s="408"/>
      <c r="K144" s="406">
        <f t="shared" si="12"/>
        <v>0</v>
      </c>
    </row>
    <row r="145" spans="1:21" x14ac:dyDescent="0.3">
      <c r="A145" s="571"/>
      <c r="B145" s="225" t="s">
        <v>321</v>
      </c>
      <c r="C145" s="235"/>
      <c r="D145" s="233" t="s">
        <v>28</v>
      </c>
      <c r="E145" s="233"/>
      <c r="F145" s="233"/>
      <c r="G145" s="234"/>
      <c r="H145" s="408"/>
      <c r="I145" s="409"/>
      <c r="J145" s="408"/>
      <c r="K145" s="406">
        <f t="shared" si="12"/>
        <v>0</v>
      </c>
    </row>
    <row r="146" spans="1:21" x14ac:dyDescent="0.3">
      <c r="A146" s="571"/>
      <c r="B146" s="225" t="s">
        <v>323</v>
      </c>
      <c r="C146" s="235"/>
      <c r="D146" s="233" t="s">
        <v>65</v>
      </c>
      <c r="E146" s="233"/>
      <c r="F146" s="233"/>
      <c r="G146" s="234"/>
      <c r="H146" s="408"/>
      <c r="I146" s="409"/>
      <c r="J146" s="408"/>
      <c r="K146" s="406">
        <f t="shared" ref="K146:K209" si="17">SUM(H146,J146)</f>
        <v>0</v>
      </c>
    </row>
    <row r="147" spans="1:21" x14ac:dyDescent="0.3">
      <c r="A147" s="571"/>
      <c r="B147" s="225" t="s">
        <v>325</v>
      </c>
      <c r="C147" s="235"/>
      <c r="D147" s="233" t="s">
        <v>23</v>
      </c>
      <c r="E147" s="233"/>
      <c r="F147" s="233"/>
      <c r="G147" s="234"/>
      <c r="H147" s="408"/>
      <c r="I147" s="409"/>
      <c r="J147" s="408"/>
      <c r="K147" s="406">
        <f t="shared" si="17"/>
        <v>0</v>
      </c>
    </row>
    <row r="148" spans="1:21" x14ac:dyDescent="0.3">
      <c r="A148" s="571"/>
      <c r="B148" s="225" t="s">
        <v>1305</v>
      </c>
      <c r="C148" s="235"/>
      <c r="D148" s="233"/>
      <c r="E148" s="247" t="s">
        <v>1247</v>
      </c>
      <c r="F148" s="233"/>
      <c r="G148" s="251"/>
      <c r="H148" s="416"/>
      <c r="I148" s="417"/>
      <c r="J148" s="416"/>
      <c r="K148" s="406">
        <f t="shared" si="17"/>
        <v>0</v>
      </c>
    </row>
    <row r="149" spans="1:21" s="204" customFormat="1" x14ac:dyDescent="0.3">
      <c r="A149" s="570">
        <v>14</v>
      </c>
      <c r="B149" s="227" t="s">
        <v>1059</v>
      </c>
      <c r="C149" s="252" t="s">
        <v>1540</v>
      </c>
      <c r="D149" s="253"/>
      <c r="E149" s="253"/>
      <c r="F149" s="253"/>
      <c r="G149" s="254"/>
      <c r="H149" s="418">
        <f>+H150-H155</f>
        <v>0</v>
      </c>
      <c r="I149" s="419">
        <f>+I150-I155</f>
        <v>0</v>
      </c>
      <c r="J149" s="418">
        <f>+J150-J155</f>
        <v>0</v>
      </c>
      <c r="K149" s="406">
        <f t="shared" si="17"/>
        <v>0</v>
      </c>
      <c r="L149" s="496"/>
      <c r="M149" s="189"/>
      <c r="N149" s="189"/>
      <c r="O149" s="189"/>
      <c r="P149" s="189"/>
      <c r="Q149" s="189"/>
      <c r="R149" s="188"/>
      <c r="S149" s="189"/>
      <c r="T149" s="189"/>
      <c r="U149" s="189"/>
    </row>
    <row r="150" spans="1:21" s="204" customFormat="1" x14ac:dyDescent="0.3">
      <c r="A150" s="570"/>
      <c r="B150" s="227"/>
      <c r="C150" s="242" t="s">
        <v>1141</v>
      </c>
      <c r="D150" s="255"/>
      <c r="E150" s="255"/>
      <c r="F150" s="255"/>
      <c r="G150" s="244"/>
      <c r="H150" s="418">
        <f>SUM(H151:H153)</f>
        <v>0</v>
      </c>
      <c r="I150" s="419">
        <f>SUM(I151:I153)</f>
        <v>0</v>
      </c>
      <c r="J150" s="418">
        <f>SUM(J151:J153)</f>
        <v>0</v>
      </c>
      <c r="K150" s="406">
        <f t="shared" si="17"/>
        <v>0</v>
      </c>
      <c r="L150" s="496"/>
      <c r="M150" s="189"/>
      <c r="N150" s="189"/>
      <c r="O150" s="189"/>
      <c r="P150" s="189"/>
      <c r="Q150" s="189"/>
      <c r="R150" s="188"/>
      <c r="S150" s="189"/>
      <c r="T150" s="189"/>
      <c r="U150" s="189"/>
    </row>
    <row r="151" spans="1:21" s="204" customFormat="1" x14ac:dyDescent="0.3">
      <c r="A151" s="570"/>
      <c r="B151" s="227" t="s">
        <v>173</v>
      </c>
      <c r="C151" s="242"/>
      <c r="D151" s="243" t="s">
        <v>21</v>
      </c>
      <c r="E151" s="243"/>
      <c r="F151" s="243"/>
      <c r="G151" s="244"/>
      <c r="H151" s="412"/>
      <c r="I151" s="413"/>
      <c r="J151" s="412"/>
      <c r="K151" s="406">
        <f t="shared" si="17"/>
        <v>0</v>
      </c>
      <c r="L151" s="496"/>
      <c r="M151" s="189"/>
      <c r="N151" s="189"/>
      <c r="O151" s="189"/>
      <c r="P151" s="189"/>
      <c r="Q151" s="189"/>
      <c r="R151" s="189"/>
      <c r="S151" s="189"/>
      <c r="T151" s="189"/>
      <c r="U151" s="189"/>
    </row>
    <row r="152" spans="1:21" s="204" customFormat="1" x14ac:dyDescent="0.3">
      <c r="A152" s="570"/>
      <c r="B152" s="227" t="s">
        <v>176</v>
      </c>
      <c r="C152" s="242"/>
      <c r="D152" s="243" t="s">
        <v>28</v>
      </c>
      <c r="E152" s="243"/>
      <c r="F152" s="243"/>
      <c r="G152" s="244"/>
      <c r="H152" s="412"/>
      <c r="I152" s="413"/>
      <c r="J152" s="412"/>
      <c r="K152" s="406">
        <f t="shared" si="17"/>
        <v>0</v>
      </c>
      <c r="L152" s="496"/>
      <c r="M152" s="189"/>
      <c r="N152" s="189"/>
      <c r="O152" s="189"/>
      <c r="P152" s="189"/>
      <c r="Q152" s="189"/>
      <c r="R152" s="189"/>
      <c r="S152" s="189"/>
      <c r="T152" s="189"/>
      <c r="U152" s="189"/>
    </row>
    <row r="153" spans="1:21" s="204" customFormat="1" x14ac:dyDescent="0.3">
      <c r="A153" s="570"/>
      <c r="B153" s="227" t="s">
        <v>179</v>
      </c>
      <c r="C153" s="242"/>
      <c r="D153" s="243" t="s">
        <v>23</v>
      </c>
      <c r="E153" s="243"/>
      <c r="F153" s="243"/>
      <c r="G153" s="244"/>
      <c r="H153" s="412"/>
      <c r="I153" s="413"/>
      <c r="J153" s="412"/>
      <c r="K153" s="406">
        <f t="shared" si="17"/>
        <v>0</v>
      </c>
      <c r="L153" s="496"/>
      <c r="M153" s="189"/>
      <c r="N153" s="189"/>
      <c r="O153" s="189"/>
      <c r="P153" s="189"/>
      <c r="Q153" s="189"/>
      <c r="R153" s="189"/>
      <c r="S153" s="189"/>
      <c r="T153" s="189"/>
      <c r="U153" s="189"/>
    </row>
    <row r="154" spans="1:21" s="204" customFormat="1" x14ac:dyDescent="0.3">
      <c r="A154" s="570"/>
      <c r="B154" s="227" t="s">
        <v>1287</v>
      </c>
      <c r="C154" s="242"/>
      <c r="D154" s="243"/>
      <c r="E154" s="256" t="s">
        <v>1247</v>
      </c>
      <c r="F154" s="243"/>
      <c r="G154" s="251"/>
      <c r="H154" s="414"/>
      <c r="I154" s="415"/>
      <c r="J154" s="414"/>
      <c r="K154" s="406">
        <f t="shared" si="17"/>
        <v>0</v>
      </c>
      <c r="L154" s="496"/>
      <c r="M154" s="189"/>
      <c r="N154" s="189"/>
      <c r="O154" s="189"/>
      <c r="P154" s="189"/>
      <c r="Q154" s="189"/>
      <c r="R154" s="189"/>
      <c r="S154" s="189"/>
      <c r="T154" s="189"/>
      <c r="U154" s="189"/>
    </row>
    <row r="155" spans="1:21" s="88" customFormat="1" x14ac:dyDescent="0.3">
      <c r="A155" s="570"/>
      <c r="B155" s="227" t="s">
        <v>838</v>
      </c>
      <c r="C155" s="238" t="s">
        <v>1645</v>
      </c>
      <c r="D155" s="239"/>
      <c r="E155" s="240"/>
      <c r="F155" s="240"/>
      <c r="G155" s="241"/>
      <c r="H155" s="410"/>
      <c r="I155" s="411"/>
      <c r="J155" s="410"/>
      <c r="K155" s="406">
        <f t="shared" si="17"/>
        <v>0</v>
      </c>
      <c r="L155" s="190" t="str">
        <f>IFERROR(IF(K155=0,"",IF(AND(H155&gt;=0,I155&gt;=0,J155&gt;=0),"OK",$U$33)),"Review. Data with error/s.")</f>
        <v/>
      </c>
      <c r="M155" s="477"/>
      <c r="N155" s="477"/>
      <c r="O155" s="477"/>
      <c r="P155" s="477"/>
      <c r="Q155" s="477"/>
      <c r="R155" s="477"/>
      <c r="S155" s="477"/>
      <c r="T155" s="477"/>
      <c r="U155" s="477"/>
    </row>
    <row r="156" spans="1:21" x14ac:dyDescent="0.3">
      <c r="A156" s="571">
        <v>15</v>
      </c>
      <c r="B156" s="225" t="s">
        <v>508</v>
      </c>
      <c r="C156" s="228" t="s">
        <v>1541</v>
      </c>
      <c r="D156" s="229"/>
      <c r="E156" s="229"/>
      <c r="F156" s="229"/>
      <c r="G156" s="230"/>
      <c r="H156" s="406">
        <f>+H157-H176-H199</f>
        <v>0</v>
      </c>
      <c r="I156" s="407">
        <f>+I157-I176-I199</f>
        <v>0</v>
      </c>
      <c r="J156" s="406">
        <f>+J157-J176-J199</f>
        <v>0</v>
      </c>
      <c r="K156" s="406">
        <f t="shared" si="17"/>
        <v>0</v>
      </c>
    </row>
    <row r="157" spans="1:21" x14ac:dyDescent="0.3">
      <c r="A157" s="571"/>
      <c r="B157" s="225"/>
      <c r="C157" s="235" t="s">
        <v>1618</v>
      </c>
      <c r="D157" s="232"/>
      <c r="E157" s="232"/>
      <c r="F157" s="232"/>
      <c r="G157" s="234"/>
      <c r="H157" s="406">
        <f>SUM(H158,H167,H177,H188)</f>
        <v>0</v>
      </c>
      <c r="I157" s="407">
        <f>SUM(I158,I167,I177,I188)</f>
        <v>0</v>
      </c>
      <c r="J157" s="406">
        <f>SUM(J158,J167,J177,J188)</f>
        <v>0</v>
      </c>
      <c r="K157" s="406">
        <f t="shared" si="17"/>
        <v>0</v>
      </c>
      <c r="M157" s="201">
        <f>SUM(M159:M162,M163:M165,M168:M171,M172:M174)-H274</f>
        <v>0</v>
      </c>
      <c r="N157" s="201">
        <f>SUM(N159:N162,N163:N165,N168:N171,N172:N174)-I274</f>
        <v>0</v>
      </c>
      <c r="O157" s="201">
        <f>SUM(O159:O162,O163:O165,O168:O171,O172:O174)-J274</f>
        <v>0</v>
      </c>
      <c r="P157" s="477" t="s">
        <v>1126</v>
      </c>
      <c r="Q157" s="477"/>
    </row>
    <row r="158" spans="1:21" x14ac:dyDescent="0.3">
      <c r="A158" s="571"/>
      <c r="B158" s="225" t="s">
        <v>496</v>
      </c>
      <c r="C158" s="235" t="s">
        <v>411</v>
      </c>
      <c r="D158" s="232" t="s">
        <v>1619</v>
      </c>
      <c r="E158" s="233"/>
      <c r="F158" s="233"/>
      <c r="G158" s="237"/>
      <c r="H158" s="406">
        <f>SUM(H159:H162,H165)</f>
        <v>0</v>
      </c>
      <c r="I158" s="407">
        <f>SUM(I159:I162,I165)</f>
        <v>0</v>
      </c>
      <c r="J158" s="406">
        <f>SUM(J159:J162,J165)</f>
        <v>0</v>
      </c>
      <c r="K158" s="406">
        <f t="shared" si="17"/>
        <v>0</v>
      </c>
      <c r="M158" s="200">
        <f>MAX(H159:H161,H163:H164,H165,H168:H170,H172:H174)</f>
        <v>0</v>
      </c>
      <c r="N158" s="200">
        <f>MAX(I159:I161,I163:I164,I165,I168:I170,I172:I174)</f>
        <v>0</v>
      </c>
      <c r="O158" s="200">
        <f>MAX(J159:J161,J163:J164,J165,J168:J170,J172:J174)</f>
        <v>0</v>
      </c>
    </row>
    <row r="159" spans="1:21" x14ac:dyDescent="0.3">
      <c r="A159" s="571"/>
      <c r="B159" s="226" t="s">
        <v>183</v>
      </c>
      <c r="C159" s="235"/>
      <c r="D159" s="233"/>
      <c r="E159" s="233" t="s">
        <v>28</v>
      </c>
      <c r="F159" s="233"/>
      <c r="G159" s="234"/>
      <c r="H159" s="408"/>
      <c r="I159" s="409"/>
      <c r="J159" s="408"/>
      <c r="K159" s="406">
        <f t="shared" si="17"/>
        <v>0</v>
      </c>
      <c r="M159" s="202">
        <f>IF(H159=$M$158,$H$274,"")</f>
        <v>0</v>
      </c>
      <c r="N159" s="202">
        <f>IF(I159=$N$158,$I$274,"")</f>
        <v>0</v>
      </c>
      <c r="O159" s="202">
        <f>IF(J159=$O$158,$J$274,"")</f>
        <v>0</v>
      </c>
    </row>
    <row r="160" spans="1:21" x14ac:dyDescent="0.3">
      <c r="A160" s="571"/>
      <c r="B160" s="226" t="s">
        <v>182</v>
      </c>
      <c r="C160" s="235"/>
      <c r="D160" s="233"/>
      <c r="E160" s="233" t="s">
        <v>64</v>
      </c>
      <c r="F160" s="233"/>
      <c r="G160" s="234"/>
      <c r="H160" s="408"/>
      <c r="I160" s="409"/>
      <c r="J160" s="408"/>
      <c r="K160" s="406">
        <f t="shared" si="17"/>
        <v>0</v>
      </c>
      <c r="M160" s="202">
        <f>IF(H160=$M$158,$H$274,"")</f>
        <v>0</v>
      </c>
      <c r="N160" s="202">
        <f>IF(I160=$N$158,$I$274,"")</f>
        <v>0</v>
      </c>
      <c r="O160" s="202">
        <f>IF(J160=$O$158,$J$274,"")</f>
        <v>0</v>
      </c>
    </row>
    <row r="161" spans="1:21" x14ac:dyDescent="0.3">
      <c r="A161" s="571"/>
      <c r="B161" s="226" t="s">
        <v>184</v>
      </c>
      <c r="C161" s="235"/>
      <c r="D161" s="233"/>
      <c r="E161" s="233" t="s">
        <v>65</v>
      </c>
      <c r="F161" s="233"/>
      <c r="G161" s="234"/>
      <c r="H161" s="408"/>
      <c r="I161" s="409"/>
      <c r="J161" s="408"/>
      <c r="K161" s="406">
        <f t="shared" si="17"/>
        <v>0</v>
      </c>
      <c r="M161" s="202">
        <f>IF(H161=$M$158,$H$274,"")</f>
        <v>0</v>
      </c>
      <c r="N161" s="202">
        <f>IF(I161=$N$158,$I$274,"")</f>
        <v>0</v>
      </c>
      <c r="O161" s="202">
        <f>IF(J161=$O$158,$J$274,"")</f>
        <v>0</v>
      </c>
    </row>
    <row r="162" spans="1:21" x14ac:dyDescent="0.3">
      <c r="A162" s="571"/>
      <c r="B162" s="226" t="s">
        <v>186</v>
      </c>
      <c r="C162" s="235"/>
      <c r="D162" s="233"/>
      <c r="E162" s="233" t="s">
        <v>187</v>
      </c>
      <c r="F162" s="233"/>
      <c r="G162" s="234"/>
      <c r="H162" s="406">
        <f>SUM(H163:H164)</f>
        <v>0</v>
      </c>
      <c r="I162" s="407">
        <f>SUM(I163:I164)</f>
        <v>0</v>
      </c>
      <c r="J162" s="406">
        <f>SUM(J163:J164)</f>
        <v>0</v>
      </c>
      <c r="K162" s="406">
        <f t="shared" si="17"/>
        <v>0</v>
      </c>
      <c r="M162" s="200"/>
      <c r="N162" s="200"/>
      <c r="O162" s="200"/>
    </row>
    <row r="163" spans="1:21" x14ac:dyDescent="0.3">
      <c r="A163" s="571"/>
      <c r="B163" s="226" t="s">
        <v>188</v>
      </c>
      <c r="C163" s="235"/>
      <c r="D163" s="233"/>
      <c r="E163" s="466" t="s">
        <v>190</v>
      </c>
      <c r="F163" s="233"/>
      <c r="G163" s="257"/>
      <c r="H163" s="408"/>
      <c r="I163" s="409"/>
      <c r="J163" s="408"/>
      <c r="K163" s="406">
        <f t="shared" si="17"/>
        <v>0</v>
      </c>
      <c r="M163" s="202">
        <f>IF(H163=$M$158,$H$274,"")</f>
        <v>0</v>
      </c>
      <c r="N163" s="202">
        <f>IF(I163=$N$158,$I$274,"")</f>
        <v>0</v>
      </c>
      <c r="O163" s="202">
        <f>IF(J163=$O$158,$J$274,"")</f>
        <v>0</v>
      </c>
    </row>
    <row r="164" spans="1:21" x14ac:dyDescent="0.3">
      <c r="A164" s="571"/>
      <c r="B164" s="226" t="s">
        <v>191</v>
      </c>
      <c r="C164" s="235"/>
      <c r="D164" s="233"/>
      <c r="E164" s="466" t="s">
        <v>193</v>
      </c>
      <c r="F164" s="233"/>
      <c r="G164" s="257"/>
      <c r="H164" s="408"/>
      <c r="I164" s="409"/>
      <c r="J164" s="408"/>
      <c r="K164" s="406">
        <f t="shared" si="17"/>
        <v>0</v>
      </c>
      <c r="M164" s="202">
        <f>IF(H164=$M$158,$H$274,"")</f>
        <v>0</v>
      </c>
      <c r="N164" s="202">
        <f>IF(I164=$N$158,$I$274,"")</f>
        <v>0</v>
      </c>
      <c r="O164" s="202">
        <f>IF(J164=$O$158,$J$274,"")</f>
        <v>0</v>
      </c>
    </row>
    <row r="165" spans="1:21" x14ac:dyDescent="0.3">
      <c r="A165" s="571"/>
      <c r="B165" s="226" t="s">
        <v>194</v>
      </c>
      <c r="C165" s="235"/>
      <c r="D165" s="233"/>
      <c r="E165" s="233" t="s">
        <v>23</v>
      </c>
      <c r="F165" s="233"/>
      <c r="G165" s="234"/>
      <c r="H165" s="408"/>
      <c r="I165" s="409"/>
      <c r="J165" s="408"/>
      <c r="K165" s="406">
        <f t="shared" si="17"/>
        <v>0</v>
      </c>
      <c r="M165" s="202">
        <f>IF(H165=$M$158,$H$274,"")</f>
        <v>0</v>
      </c>
      <c r="N165" s="202">
        <f>IF(I165=$N$158,$I$274,"")</f>
        <v>0</v>
      </c>
      <c r="O165" s="202">
        <f>IF(J165=$O$158,$J$274,"")</f>
        <v>0</v>
      </c>
    </row>
    <row r="166" spans="1:21" x14ac:dyDescent="0.3">
      <c r="A166" s="571"/>
      <c r="B166" s="226" t="s">
        <v>1288</v>
      </c>
      <c r="C166" s="235"/>
      <c r="D166" s="233"/>
      <c r="E166" s="247" t="s">
        <v>1656</v>
      </c>
      <c r="F166" s="233"/>
      <c r="G166" s="251"/>
      <c r="H166" s="416"/>
      <c r="I166" s="417"/>
      <c r="J166" s="416"/>
      <c r="K166" s="406">
        <f t="shared" si="17"/>
        <v>0</v>
      </c>
      <c r="M166" s="202"/>
      <c r="N166" s="202">
        <f>IF(I166=$N$158,$I$274,"")</f>
        <v>0</v>
      </c>
      <c r="O166" s="202"/>
    </row>
    <row r="167" spans="1:21" x14ac:dyDescent="0.3">
      <c r="A167" s="571"/>
      <c r="B167" s="225" t="s">
        <v>1142</v>
      </c>
      <c r="C167" s="235" t="s">
        <v>454</v>
      </c>
      <c r="D167" s="232" t="s">
        <v>1620</v>
      </c>
      <c r="E167" s="233"/>
      <c r="F167" s="233"/>
      <c r="G167" s="237"/>
      <c r="H167" s="406">
        <f>SUM(H168:H171,H174)</f>
        <v>0</v>
      </c>
      <c r="I167" s="407">
        <f>SUM(I168:I171,I174)</f>
        <v>0</v>
      </c>
      <c r="J167" s="406">
        <f>SUM(J168:J171,J174)</f>
        <v>0</v>
      </c>
      <c r="K167" s="406">
        <f t="shared" si="17"/>
        <v>0</v>
      </c>
      <c r="M167" s="200"/>
      <c r="N167" s="200"/>
      <c r="O167" s="200"/>
    </row>
    <row r="168" spans="1:21" x14ac:dyDescent="0.3">
      <c r="A168" s="571"/>
      <c r="B168" s="226" t="s">
        <v>196</v>
      </c>
      <c r="C168" s="235"/>
      <c r="D168" s="233"/>
      <c r="E168" s="233" t="s">
        <v>28</v>
      </c>
      <c r="F168" s="233"/>
      <c r="G168" s="234"/>
      <c r="H168" s="408"/>
      <c r="I168" s="409"/>
      <c r="J168" s="408"/>
      <c r="K168" s="406">
        <f t="shared" si="17"/>
        <v>0</v>
      </c>
      <c r="M168" s="202">
        <f>IF(H168=$M$158,$H$274,"")</f>
        <v>0</v>
      </c>
      <c r="N168" s="202">
        <f>IF(I168=$N$158,$I$274,"")</f>
        <v>0</v>
      </c>
      <c r="O168" s="202">
        <f>IF(J168=$O$158,$J$274,"")</f>
        <v>0</v>
      </c>
    </row>
    <row r="169" spans="1:21" x14ac:dyDescent="0.3">
      <c r="A169" s="571"/>
      <c r="B169" s="226" t="s">
        <v>198</v>
      </c>
      <c r="C169" s="235"/>
      <c r="D169" s="233"/>
      <c r="E169" s="233" t="s">
        <v>64</v>
      </c>
      <c r="F169" s="233"/>
      <c r="G169" s="234"/>
      <c r="H169" s="408"/>
      <c r="I169" s="409"/>
      <c r="J169" s="408"/>
      <c r="K169" s="406">
        <f t="shared" si="17"/>
        <v>0</v>
      </c>
      <c r="M169" s="202">
        <f>IF(H169=$M$158,$H$274,"")</f>
        <v>0</v>
      </c>
      <c r="N169" s="202">
        <f>IF(I169=$N$158,$I$274,"")</f>
        <v>0</v>
      </c>
      <c r="O169" s="202">
        <f>IF(J169=$O$158,$J$274,"")</f>
        <v>0</v>
      </c>
    </row>
    <row r="170" spans="1:21" x14ac:dyDescent="0.3">
      <c r="A170" s="571"/>
      <c r="B170" s="226" t="s">
        <v>203</v>
      </c>
      <c r="C170" s="235"/>
      <c r="D170" s="233"/>
      <c r="E170" s="233" t="s">
        <v>65</v>
      </c>
      <c r="F170" s="233"/>
      <c r="G170" s="234"/>
      <c r="H170" s="408"/>
      <c r="I170" s="409"/>
      <c r="J170" s="408"/>
      <c r="K170" s="406">
        <f t="shared" si="17"/>
        <v>0</v>
      </c>
      <c r="M170" s="202">
        <f>IF(H170=$M$158,$H$274,"")</f>
        <v>0</v>
      </c>
      <c r="N170" s="202">
        <f>IF(I170=$N$158,$I$274,"")</f>
        <v>0</v>
      </c>
      <c r="O170" s="202">
        <f>IF(J170=$O$158,$J$274,"")</f>
        <v>0</v>
      </c>
    </row>
    <row r="171" spans="1:21" x14ac:dyDescent="0.3">
      <c r="A171" s="571"/>
      <c r="B171" s="226" t="s">
        <v>206</v>
      </c>
      <c r="C171" s="235"/>
      <c r="D171" s="233"/>
      <c r="E171" s="233" t="s">
        <v>187</v>
      </c>
      <c r="F171" s="233"/>
      <c r="G171" s="234"/>
      <c r="H171" s="406">
        <f>SUM(H172:H173)</f>
        <v>0</v>
      </c>
      <c r="I171" s="407">
        <f>SUM(I172:I173)</f>
        <v>0</v>
      </c>
      <c r="J171" s="406">
        <f>SUM(J172:J173)</f>
        <v>0</v>
      </c>
      <c r="K171" s="406">
        <f t="shared" si="17"/>
        <v>0</v>
      </c>
      <c r="M171" s="200"/>
      <c r="N171" s="200"/>
      <c r="O171" s="200"/>
    </row>
    <row r="172" spans="1:21" x14ac:dyDescent="0.3">
      <c r="A172" s="571"/>
      <c r="B172" s="226" t="s">
        <v>208</v>
      </c>
      <c r="C172" s="235"/>
      <c r="D172" s="233"/>
      <c r="E172" s="466" t="s">
        <v>190</v>
      </c>
      <c r="F172" s="233"/>
      <c r="G172" s="257"/>
      <c r="H172" s="408"/>
      <c r="I172" s="409"/>
      <c r="J172" s="408"/>
      <c r="K172" s="406">
        <f t="shared" si="17"/>
        <v>0</v>
      </c>
      <c r="M172" s="202">
        <f>IF(H172=$M$158,$H$274,"")</f>
        <v>0</v>
      </c>
      <c r="N172" s="202">
        <f>IF(I172=$N$158,$I$274,"")</f>
        <v>0</v>
      </c>
      <c r="O172" s="202">
        <f>IF(J172=$O$158,$J$274,"")</f>
        <v>0</v>
      </c>
    </row>
    <row r="173" spans="1:21" x14ac:dyDescent="0.3">
      <c r="A173" s="571"/>
      <c r="B173" s="226" t="s">
        <v>210</v>
      </c>
      <c r="C173" s="235"/>
      <c r="D173" s="233"/>
      <c r="E173" s="466" t="s">
        <v>193</v>
      </c>
      <c r="F173" s="233"/>
      <c r="G173" s="257"/>
      <c r="H173" s="408"/>
      <c r="I173" s="409"/>
      <c r="J173" s="408"/>
      <c r="K173" s="406">
        <f t="shared" si="17"/>
        <v>0</v>
      </c>
      <c r="M173" s="202">
        <f>IF(H173=$M$158,$H$274,"")</f>
        <v>0</v>
      </c>
      <c r="N173" s="202">
        <f>IF(I173=$N$158,$I$274,"")</f>
        <v>0</v>
      </c>
      <c r="O173" s="202">
        <f>IF(J173=$O$158,$J$274,"")</f>
        <v>0</v>
      </c>
    </row>
    <row r="174" spans="1:21" x14ac:dyDescent="0.3">
      <c r="A174" s="571"/>
      <c r="B174" s="226" t="s">
        <v>212</v>
      </c>
      <c r="C174" s="235"/>
      <c r="D174" s="233"/>
      <c r="E174" s="233" t="s">
        <v>23</v>
      </c>
      <c r="F174" s="233"/>
      <c r="G174" s="234"/>
      <c r="H174" s="408"/>
      <c r="I174" s="409"/>
      <c r="J174" s="408"/>
      <c r="K174" s="406">
        <f t="shared" si="17"/>
        <v>0</v>
      </c>
      <c r="M174" s="202">
        <f>IF(H174=$M$158,$H$274,"")</f>
        <v>0</v>
      </c>
      <c r="N174" s="202">
        <f>IF(I174=$N$158,$I$274,"")</f>
        <v>0</v>
      </c>
      <c r="O174" s="202">
        <f>IF(J174=$O$158,$J$274,"")</f>
        <v>0</v>
      </c>
    </row>
    <row r="175" spans="1:21" x14ac:dyDescent="0.3">
      <c r="A175" s="571"/>
      <c r="B175" s="226" t="s">
        <v>1289</v>
      </c>
      <c r="C175" s="235"/>
      <c r="D175" s="233"/>
      <c r="E175" s="247" t="s">
        <v>1656</v>
      </c>
      <c r="F175" s="233"/>
      <c r="G175" s="251"/>
      <c r="H175" s="416"/>
      <c r="I175" s="417"/>
      <c r="J175" s="416"/>
      <c r="K175" s="406">
        <f t="shared" si="17"/>
        <v>0</v>
      </c>
      <c r="M175" s="521"/>
      <c r="N175" s="521"/>
      <c r="O175" s="202"/>
    </row>
    <row r="176" spans="1:21" s="88" customFormat="1" x14ac:dyDescent="0.3">
      <c r="A176" s="571"/>
      <c r="B176" s="225" t="s">
        <v>842</v>
      </c>
      <c r="C176" s="238" t="s">
        <v>1525</v>
      </c>
      <c r="D176" s="258"/>
      <c r="E176" s="259"/>
      <c r="F176" s="259"/>
      <c r="G176" s="241"/>
      <c r="H176" s="410"/>
      <c r="I176" s="411"/>
      <c r="J176" s="410"/>
      <c r="K176" s="406">
        <f t="shared" si="17"/>
        <v>0</v>
      </c>
      <c r="L176" s="190" t="str">
        <f>IFERROR(IF(K176=0,"",IF(AND(H176&gt;=0,I176&gt;=0,J176&gt;=0),"OK",$U$33)),"Review. Data with error/s.")</f>
        <v/>
      </c>
      <c r="M176" s="202">
        <f>IF(H176=$M$158,$H$274,"")</f>
        <v>0</v>
      </c>
      <c r="N176" s="202">
        <f>IF(I176=$M$158,$H$274,"")</f>
        <v>0</v>
      </c>
      <c r="O176" s="202">
        <f>IF(J176=$O$158,$J$274,"")</f>
        <v>0</v>
      </c>
      <c r="P176" s="477"/>
      <c r="Q176" s="477"/>
      <c r="R176" s="477"/>
      <c r="S176" s="477"/>
      <c r="T176" s="477"/>
      <c r="U176" s="477"/>
    </row>
    <row r="177" spans="1:15" x14ac:dyDescent="0.3">
      <c r="A177" s="571"/>
      <c r="B177" s="225" t="s">
        <v>494</v>
      </c>
      <c r="C177" s="235" t="s">
        <v>458</v>
      </c>
      <c r="D177" s="232" t="s">
        <v>1642</v>
      </c>
      <c r="E177" s="233"/>
      <c r="F177" s="233"/>
      <c r="G177" s="237"/>
      <c r="H177" s="406">
        <f>SUM(H178:H186)</f>
        <v>0</v>
      </c>
      <c r="I177" s="407">
        <f>SUM(I178:I186)</f>
        <v>0</v>
      </c>
      <c r="J177" s="406">
        <f>SUM(J178:J186)</f>
        <v>0</v>
      </c>
      <c r="K177" s="406">
        <f t="shared" si="17"/>
        <v>0</v>
      </c>
      <c r="M177" s="200">
        <f>MAX(H178:H186,H189:H197)</f>
        <v>0</v>
      </c>
      <c r="N177" s="200">
        <f>MAX(I178:I186,I189:I197)</f>
        <v>0</v>
      </c>
      <c r="O177" s="200">
        <f>MAX(J178:J186,J189:J197)</f>
        <v>0</v>
      </c>
    </row>
    <row r="178" spans="1:15" x14ac:dyDescent="0.3">
      <c r="A178" s="571"/>
      <c r="B178" s="226" t="s">
        <v>117</v>
      </c>
      <c r="C178" s="235"/>
      <c r="D178" s="233" t="s">
        <v>1133</v>
      </c>
      <c r="E178" s="233"/>
      <c r="F178" s="233"/>
      <c r="G178" s="234"/>
      <c r="H178" s="408"/>
      <c r="I178" s="409"/>
      <c r="J178" s="408"/>
      <c r="K178" s="406">
        <f t="shared" si="17"/>
        <v>0</v>
      </c>
      <c r="M178" s="202">
        <f t="shared" ref="M178:M186" si="18">IF(H178=$M$177,$H$273,"")</f>
        <v>0</v>
      </c>
      <c r="N178" s="202">
        <f t="shared" ref="N178:N187" si="19">IF(I178=$N$177,$I$273,"")</f>
        <v>0</v>
      </c>
      <c r="O178" s="202">
        <f t="shared" ref="O178:O186" si="20">IF(J178=$O$177,$J$273,"")</f>
        <v>0</v>
      </c>
    </row>
    <row r="179" spans="1:15" x14ac:dyDescent="0.3">
      <c r="A179" s="571"/>
      <c r="B179" s="226" t="s">
        <v>118</v>
      </c>
      <c r="C179" s="235"/>
      <c r="D179" s="233" t="s">
        <v>1131</v>
      </c>
      <c r="E179" s="233"/>
      <c r="F179" s="233"/>
      <c r="G179" s="234"/>
      <c r="H179" s="408"/>
      <c r="I179" s="409"/>
      <c r="J179" s="408"/>
      <c r="K179" s="406">
        <f t="shared" si="17"/>
        <v>0</v>
      </c>
      <c r="M179" s="202">
        <f t="shared" si="18"/>
        <v>0</v>
      </c>
      <c r="N179" s="202">
        <f t="shared" si="19"/>
        <v>0</v>
      </c>
      <c r="O179" s="202">
        <f t="shared" si="20"/>
        <v>0</v>
      </c>
    </row>
    <row r="180" spans="1:15" x14ac:dyDescent="0.3">
      <c r="A180" s="571"/>
      <c r="B180" s="226" t="s">
        <v>119</v>
      </c>
      <c r="C180" s="235"/>
      <c r="D180" s="233" t="s">
        <v>1517</v>
      </c>
      <c r="E180" s="233"/>
      <c r="F180" s="233"/>
      <c r="G180" s="234"/>
      <c r="H180" s="408"/>
      <c r="I180" s="409"/>
      <c r="J180" s="408"/>
      <c r="K180" s="406">
        <f t="shared" si="17"/>
        <v>0</v>
      </c>
      <c r="M180" s="202">
        <f t="shared" si="18"/>
        <v>0</v>
      </c>
      <c r="N180" s="202">
        <f t="shared" si="19"/>
        <v>0</v>
      </c>
      <c r="O180" s="202">
        <f t="shared" si="20"/>
        <v>0</v>
      </c>
    </row>
    <row r="181" spans="1:15" x14ac:dyDescent="0.3">
      <c r="A181" s="571"/>
      <c r="B181" s="226" t="s">
        <v>120</v>
      </c>
      <c r="C181" s="235"/>
      <c r="D181" s="233" t="s">
        <v>1128</v>
      </c>
      <c r="E181" s="233"/>
      <c r="F181" s="233"/>
      <c r="G181" s="234"/>
      <c r="H181" s="408"/>
      <c r="I181" s="409"/>
      <c r="J181" s="408"/>
      <c r="K181" s="406">
        <f t="shared" si="17"/>
        <v>0</v>
      </c>
      <c r="M181" s="202">
        <f t="shared" si="18"/>
        <v>0</v>
      </c>
      <c r="N181" s="202">
        <f t="shared" si="19"/>
        <v>0</v>
      </c>
      <c r="O181" s="202">
        <f t="shared" si="20"/>
        <v>0</v>
      </c>
    </row>
    <row r="182" spans="1:15" x14ac:dyDescent="0.3">
      <c r="A182" s="571"/>
      <c r="B182" s="226" t="s">
        <v>121</v>
      </c>
      <c r="C182" s="235"/>
      <c r="D182" s="233" t="s">
        <v>1129</v>
      </c>
      <c r="E182" s="233"/>
      <c r="F182" s="233"/>
      <c r="G182" s="234"/>
      <c r="H182" s="408"/>
      <c r="I182" s="409"/>
      <c r="J182" s="408"/>
      <c r="K182" s="406">
        <f t="shared" si="17"/>
        <v>0</v>
      </c>
      <c r="M182" s="202">
        <f t="shared" si="18"/>
        <v>0</v>
      </c>
      <c r="N182" s="202">
        <f t="shared" si="19"/>
        <v>0</v>
      </c>
      <c r="O182" s="202">
        <f t="shared" si="20"/>
        <v>0</v>
      </c>
    </row>
    <row r="183" spans="1:15" x14ac:dyDescent="0.3">
      <c r="A183" s="571"/>
      <c r="B183" s="226" t="s">
        <v>122</v>
      </c>
      <c r="C183" s="235"/>
      <c r="D183" s="233" t="s">
        <v>1130</v>
      </c>
      <c r="E183" s="233"/>
      <c r="F183" s="233"/>
      <c r="G183" s="234"/>
      <c r="H183" s="408"/>
      <c r="I183" s="409"/>
      <c r="J183" s="408"/>
      <c r="K183" s="406">
        <f t="shared" si="17"/>
        <v>0</v>
      </c>
      <c r="M183" s="202">
        <f t="shared" si="18"/>
        <v>0</v>
      </c>
      <c r="N183" s="202">
        <f t="shared" si="19"/>
        <v>0</v>
      </c>
      <c r="O183" s="202">
        <f t="shared" si="20"/>
        <v>0</v>
      </c>
    </row>
    <row r="184" spans="1:15" x14ac:dyDescent="0.3">
      <c r="A184" s="571"/>
      <c r="B184" s="226" t="s">
        <v>123</v>
      </c>
      <c r="C184" s="235"/>
      <c r="D184" s="233" t="s">
        <v>1134</v>
      </c>
      <c r="E184" s="233"/>
      <c r="F184" s="233"/>
      <c r="G184" s="234"/>
      <c r="H184" s="408"/>
      <c r="I184" s="409"/>
      <c r="J184" s="408"/>
      <c r="K184" s="406">
        <f t="shared" si="17"/>
        <v>0</v>
      </c>
      <c r="M184" s="202">
        <f t="shared" si="18"/>
        <v>0</v>
      </c>
      <c r="N184" s="202">
        <f t="shared" si="19"/>
        <v>0</v>
      </c>
      <c r="O184" s="202">
        <f t="shared" si="20"/>
        <v>0</v>
      </c>
    </row>
    <row r="185" spans="1:15" x14ac:dyDescent="0.3">
      <c r="A185" s="571"/>
      <c r="B185" s="226" t="s">
        <v>124</v>
      </c>
      <c r="C185" s="235"/>
      <c r="D185" s="233" t="s">
        <v>1135</v>
      </c>
      <c r="E185" s="233"/>
      <c r="F185" s="233"/>
      <c r="G185" s="234"/>
      <c r="H185" s="408"/>
      <c r="I185" s="409"/>
      <c r="J185" s="408"/>
      <c r="K185" s="406">
        <f t="shared" si="17"/>
        <v>0</v>
      </c>
      <c r="M185" s="202">
        <f t="shared" si="18"/>
        <v>0</v>
      </c>
      <c r="N185" s="202">
        <f t="shared" si="19"/>
        <v>0</v>
      </c>
      <c r="O185" s="202">
        <f t="shared" si="20"/>
        <v>0</v>
      </c>
    </row>
    <row r="186" spans="1:15" x14ac:dyDescent="0.3">
      <c r="A186" s="571"/>
      <c r="B186" s="226" t="s">
        <v>125</v>
      </c>
      <c r="C186" s="235"/>
      <c r="D186" s="233" t="s">
        <v>1132</v>
      </c>
      <c r="E186" s="233"/>
      <c r="F186" s="233"/>
      <c r="G186" s="234"/>
      <c r="H186" s="408"/>
      <c r="I186" s="409"/>
      <c r="J186" s="408"/>
      <c r="K186" s="406">
        <f t="shared" si="17"/>
        <v>0</v>
      </c>
      <c r="M186" s="202">
        <f t="shared" si="18"/>
        <v>0</v>
      </c>
      <c r="N186" s="202">
        <f t="shared" si="19"/>
        <v>0</v>
      </c>
      <c r="O186" s="202">
        <f t="shared" si="20"/>
        <v>0</v>
      </c>
    </row>
    <row r="187" spans="1:15" x14ac:dyDescent="0.3">
      <c r="A187" s="571"/>
      <c r="B187" s="226" t="s">
        <v>1282</v>
      </c>
      <c r="C187" s="235"/>
      <c r="D187" s="233"/>
      <c r="E187" s="247" t="s">
        <v>1656</v>
      </c>
      <c r="F187" s="233"/>
      <c r="G187" s="251"/>
      <c r="H187" s="416"/>
      <c r="I187" s="417"/>
      <c r="J187" s="416"/>
      <c r="K187" s="406">
        <f t="shared" si="17"/>
        <v>0</v>
      </c>
      <c r="M187" s="202"/>
      <c r="N187" s="202">
        <f t="shared" si="19"/>
        <v>0</v>
      </c>
      <c r="O187" s="202"/>
    </row>
    <row r="188" spans="1:15" x14ac:dyDescent="0.3">
      <c r="A188" s="571"/>
      <c r="B188" s="225" t="s">
        <v>515</v>
      </c>
      <c r="C188" s="235" t="s">
        <v>480</v>
      </c>
      <c r="D188" s="232" t="s">
        <v>1643</v>
      </c>
      <c r="E188" s="233"/>
      <c r="F188" s="233"/>
      <c r="G188" s="237"/>
      <c r="H188" s="406">
        <f>SUM(H189:H197)</f>
        <v>0</v>
      </c>
      <c r="I188" s="407">
        <f>SUM(I189:I197)</f>
        <v>0</v>
      </c>
      <c r="J188" s="406">
        <f>SUM(J189:J197)</f>
        <v>0</v>
      </c>
      <c r="K188" s="406">
        <f t="shared" si="17"/>
        <v>0</v>
      </c>
      <c r="M188" s="200"/>
      <c r="N188" s="200"/>
      <c r="O188" s="200"/>
    </row>
    <row r="189" spans="1:15" x14ac:dyDescent="0.3">
      <c r="A189" s="571"/>
      <c r="B189" s="226" t="s">
        <v>127</v>
      </c>
      <c r="C189" s="235"/>
      <c r="D189" s="233" t="s">
        <v>1133</v>
      </c>
      <c r="E189" s="233"/>
      <c r="F189" s="233"/>
      <c r="G189" s="234"/>
      <c r="H189" s="408"/>
      <c r="I189" s="409"/>
      <c r="J189" s="408"/>
      <c r="K189" s="406">
        <f t="shared" si="17"/>
        <v>0</v>
      </c>
      <c r="M189" s="202">
        <f t="shared" ref="M189:M197" si="21">IF(H189=$M$177,$H$273,"")</f>
        <v>0</v>
      </c>
      <c r="N189" s="202">
        <f t="shared" ref="N189:N197" si="22">IF(I189=$N$177,$I$273,"")</f>
        <v>0</v>
      </c>
      <c r="O189" s="202">
        <f t="shared" ref="O189:O197" si="23">IF(J189=$O$177,$J$273,"")</f>
        <v>0</v>
      </c>
    </row>
    <row r="190" spans="1:15" x14ac:dyDescent="0.3">
      <c r="A190" s="571"/>
      <c r="B190" s="226" t="s">
        <v>130</v>
      </c>
      <c r="C190" s="235"/>
      <c r="D190" s="233" t="s">
        <v>1131</v>
      </c>
      <c r="E190" s="233"/>
      <c r="F190" s="233"/>
      <c r="G190" s="234"/>
      <c r="H190" s="408"/>
      <c r="I190" s="409"/>
      <c r="J190" s="408"/>
      <c r="K190" s="406">
        <f t="shared" si="17"/>
        <v>0</v>
      </c>
      <c r="M190" s="202">
        <f t="shared" si="21"/>
        <v>0</v>
      </c>
      <c r="N190" s="202">
        <f t="shared" si="22"/>
        <v>0</v>
      </c>
      <c r="O190" s="202">
        <f t="shared" si="23"/>
        <v>0</v>
      </c>
    </row>
    <row r="191" spans="1:15" x14ac:dyDescent="0.3">
      <c r="A191" s="571"/>
      <c r="B191" s="226" t="s">
        <v>133</v>
      </c>
      <c r="C191" s="235"/>
      <c r="D191" s="233" t="s">
        <v>1517</v>
      </c>
      <c r="E191" s="233"/>
      <c r="F191" s="233"/>
      <c r="G191" s="234"/>
      <c r="H191" s="408"/>
      <c r="I191" s="409"/>
      <c r="J191" s="408"/>
      <c r="K191" s="406">
        <f t="shared" si="17"/>
        <v>0</v>
      </c>
      <c r="M191" s="202">
        <f t="shared" si="21"/>
        <v>0</v>
      </c>
      <c r="N191" s="202">
        <f t="shared" si="22"/>
        <v>0</v>
      </c>
      <c r="O191" s="202">
        <f t="shared" si="23"/>
        <v>0</v>
      </c>
    </row>
    <row r="192" spans="1:15" x14ac:dyDescent="0.3">
      <c r="A192" s="571"/>
      <c r="B192" s="226" t="s">
        <v>136</v>
      </c>
      <c r="C192" s="235"/>
      <c r="D192" s="233" t="s">
        <v>1128</v>
      </c>
      <c r="E192" s="233"/>
      <c r="F192" s="233"/>
      <c r="G192" s="234"/>
      <c r="H192" s="408"/>
      <c r="I192" s="409"/>
      <c r="J192" s="408"/>
      <c r="K192" s="406">
        <f t="shared" si="17"/>
        <v>0</v>
      </c>
      <c r="M192" s="202">
        <f t="shared" si="21"/>
        <v>0</v>
      </c>
      <c r="N192" s="202">
        <f t="shared" si="22"/>
        <v>0</v>
      </c>
      <c r="O192" s="202">
        <f t="shared" si="23"/>
        <v>0</v>
      </c>
    </row>
    <row r="193" spans="1:21" x14ac:dyDescent="0.3">
      <c r="A193" s="571"/>
      <c r="B193" s="226" t="s">
        <v>139</v>
      </c>
      <c r="C193" s="235"/>
      <c r="D193" s="233" t="s">
        <v>1129</v>
      </c>
      <c r="E193" s="233"/>
      <c r="F193" s="233"/>
      <c r="G193" s="234"/>
      <c r="H193" s="408"/>
      <c r="I193" s="409"/>
      <c r="J193" s="408"/>
      <c r="K193" s="406">
        <f t="shared" si="17"/>
        <v>0</v>
      </c>
      <c r="M193" s="202">
        <f t="shared" si="21"/>
        <v>0</v>
      </c>
      <c r="N193" s="202">
        <f t="shared" si="22"/>
        <v>0</v>
      </c>
      <c r="O193" s="202">
        <f t="shared" si="23"/>
        <v>0</v>
      </c>
    </row>
    <row r="194" spans="1:21" x14ac:dyDescent="0.3">
      <c r="A194" s="571"/>
      <c r="B194" s="226" t="s">
        <v>141</v>
      </c>
      <c r="C194" s="235"/>
      <c r="D194" s="233" t="s">
        <v>1130</v>
      </c>
      <c r="E194" s="233"/>
      <c r="F194" s="233"/>
      <c r="G194" s="234"/>
      <c r="H194" s="408"/>
      <c r="I194" s="409"/>
      <c r="J194" s="408"/>
      <c r="K194" s="406">
        <f t="shared" si="17"/>
        <v>0</v>
      </c>
      <c r="M194" s="202">
        <f t="shared" si="21"/>
        <v>0</v>
      </c>
      <c r="N194" s="202">
        <f t="shared" si="22"/>
        <v>0</v>
      </c>
      <c r="O194" s="202">
        <f t="shared" si="23"/>
        <v>0</v>
      </c>
    </row>
    <row r="195" spans="1:21" x14ac:dyDescent="0.3">
      <c r="A195" s="571"/>
      <c r="B195" s="226" t="s">
        <v>143</v>
      </c>
      <c r="C195" s="235"/>
      <c r="D195" s="233" t="s">
        <v>1134</v>
      </c>
      <c r="E195" s="233"/>
      <c r="F195" s="233"/>
      <c r="G195" s="234"/>
      <c r="H195" s="408"/>
      <c r="I195" s="409"/>
      <c r="J195" s="408"/>
      <c r="K195" s="406">
        <f t="shared" si="17"/>
        <v>0</v>
      </c>
      <c r="M195" s="202">
        <f t="shared" si="21"/>
        <v>0</v>
      </c>
      <c r="N195" s="202">
        <f t="shared" si="22"/>
        <v>0</v>
      </c>
      <c r="O195" s="202">
        <f t="shared" si="23"/>
        <v>0</v>
      </c>
    </row>
    <row r="196" spans="1:21" x14ac:dyDescent="0.3">
      <c r="A196" s="571"/>
      <c r="B196" s="226" t="s">
        <v>145</v>
      </c>
      <c r="C196" s="235"/>
      <c r="D196" s="233" t="s">
        <v>1135</v>
      </c>
      <c r="E196" s="233"/>
      <c r="F196" s="233"/>
      <c r="G196" s="234"/>
      <c r="H196" s="408"/>
      <c r="I196" s="409"/>
      <c r="J196" s="408"/>
      <c r="K196" s="406">
        <f t="shared" si="17"/>
        <v>0</v>
      </c>
      <c r="M196" s="202">
        <f t="shared" si="21"/>
        <v>0</v>
      </c>
      <c r="N196" s="202">
        <f t="shared" si="22"/>
        <v>0</v>
      </c>
      <c r="O196" s="202">
        <f t="shared" si="23"/>
        <v>0</v>
      </c>
    </row>
    <row r="197" spans="1:21" x14ac:dyDescent="0.3">
      <c r="A197" s="571"/>
      <c r="B197" s="226" t="s">
        <v>147</v>
      </c>
      <c r="C197" s="235"/>
      <c r="D197" s="233" t="s">
        <v>1132</v>
      </c>
      <c r="E197" s="233"/>
      <c r="F197" s="233"/>
      <c r="G197" s="234"/>
      <c r="H197" s="408"/>
      <c r="I197" s="409"/>
      <c r="J197" s="408"/>
      <c r="K197" s="406">
        <f t="shared" si="17"/>
        <v>0</v>
      </c>
      <c r="M197" s="202">
        <f t="shared" si="21"/>
        <v>0</v>
      </c>
      <c r="N197" s="202">
        <f t="shared" si="22"/>
        <v>0</v>
      </c>
      <c r="O197" s="202">
        <f t="shared" si="23"/>
        <v>0</v>
      </c>
    </row>
    <row r="198" spans="1:21" x14ac:dyDescent="0.3">
      <c r="A198" s="571"/>
      <c r="B198" s="226" t="s">
        <v>1283</v>
      </c>
      <c r="C198" s="235"/>
      <c r="D198" s="233"/>
      <c r="E198" s="247" t="s">
        <v>1656</v>
      </c>
      <c r="F198" s="233"/>
      <c r="G198" s="251"/>
      <c r="H198" s="416"/>
      <c r="I198" s="417"/>
      <c r="J198" s="416"/>
      <c r="K198" s="406">
        <f t="shared" si="17"/>
        <v>0</v>
      </c>
      <c r="M198" s="521"/>
      <c r="N198" s="521"/>
      <c r="O198" s="202"/>
    </row>
    <row r="199" spans="1:21" s="88" customFormat="1" x14ac:dyDescent="0.3">
      <c r="A199" s="571"/>
      <c r="B199" s="225" t="s">
        <v>877</v>
      </c>
      <c r="C199" s="238" t="s">
        <v>1644</v>
      </c>
      <c r="D199" s="258"/>
      <c r="E199" s="259"/>
      <c r="F199" s="259"/>
      <c r="G199" s="241"/>
      <c r="H199" s="410"/>
      <c r="I199" s="411"/>
      <c r="J199" s="410"/>
      <c r="K199" s="406">
        <f t="shared" si="17"/>
        <v>0</v>
      </c>
      <c r="L199" s="190" t="str">
        <f>IFERROR(IF(K199=0,"",IF(AND(H199&gt;=0,I199&gt;=0,J199&gt;=0),"OK",$U$33)),"Review. Data with error/s.")</f>
        <v/>
      </c>
      <c r="M199" s="201">
        <f>SUM(M189:M197,M178:M186)-H273</f>
        <v>0</v>
      </c>
      <c r="N199" s="201">
        <f>SUM(N189:N197,N178:N186)-I273</f>
        <v>0</v>
      </c>
      <c r="O199" s="201">
        <f>SUM(O189:O197,O178:O186)-J273</f>
        <v>0</v>
      </c>
      <c r="P199" s="477" t="s">
        <v>1126</v>
      </c>
      <c r="Q199" s="477"/>
      <c r="R199" s="477"/>
      <c r="S199" s="477"/>
      <c r="T199" s="477"/>
      <c r="U199" s="477"/>
    </row>
    <row r="200" spans="1:21" x14ac:dyDescent="0.3">
      <c r="A200" s="570">
        <v>16</v>
      </c>
      <c r="B200" s="227"/>
      <c r="C200" s="228" t="s">
        <v>1542</v>
      </c>
      <c r="D200" s="229"/>
      <c r="E200" s="229"/>
      <c r="F200" s="229"/>
      <c r="G200" s="230"/>
      <c r="H200" s="406">
        <f>+H201-H205</f>
        <v>0</v>
      </c>
      <c r="I200" s="407">
        <f>+I201-I205</f>
        <v>0</v>
      </c>
      <c r="J200" s="406">
        <f>+J201-J205</f>
        <v>0</v>
      </c>
      <c r="K200" s="406">
        <f t="shared" si="17"/>
        <v>0</v>
      </c>
    </row>
    <row r="201" spans="1:21" x14ac:dyDescent="0.3">
      <c r="A201" s="570"/>
      <c r="B201" s="227" t="s">
        <v>485</v>
      </c>
      <c r="C201" s="235" t="s">
        <v>1621</v>
      </c>
      <c r="D201" s="232"/>
      <c r="E201" s="233"/>
      <c r="F201" s="233"/>
      <c r="G201" s="234"/>
      <c r="H201" s="406">
        <f>SUM(H202:H204)</f>
        <v>0</v>
      </c>
      <c r="I201" s="407">
        <f>SUM(I202:I204)</f>
        <v>0</v>
      </c>
      <c r="J201" s="406">
        <f>SUM(J202:J204)</f>
        <v>0</v>
      </c>
      <c r="K201" s="406">
        <f t="shared" si="17"/>
        <v>0</v>
      </c>
    </row>
    <row r="202" spans="1:21" x14ac:dyDescent="0.3">
      <c r="A202" s="570"/>
      <c r="B202" s="227" t="s">
        <v>350</v>
      </c>
      <c r="C202" s="260" t="s">
        <v>411</v>
      </c>
      <c r="D202" s="233" t="s">
        <v>1510</v>
      </c>
      <c r="E202" s="233"/>
      <c r="F202" s="233"/>
      <c r="G202" s="234"/>
      <c r="H202" s="408"/>
      <c r="I202" s="409"/>
      <c r="J202" s="408"/>
      <c r="K202" s="406">
        <f t="shared" si="17"/>
        <v>0</v>
      </c>
    </row>
    <row r="203" spans="1:21" x14ac:dyDescent="0.3">
      <c r="A203" s="570"/>
      <c r="B203" s="227" t="s">
        <v>352</v>
      </c>
      <c r="C203" s="260" t="s">
        <v>454</v>
      </c>
      <c r="D203" s="233" t="s">
        <v>1511</v>
      </c>
      <c r="E203" s="233"/>
      <c r="F203" s="233"/>
      <c r="G203" s="234"/>
      <c r="H203" s="408"/>
      <c r="I203" s="409"/>
      <c r="J203" s="408"/>
      <c r="K203" s="406">
        <f t="shared" si="17"/>
        <v>0</v>
      </c>
    </row>
    <row r="204" spans="1:21" x14ac:dyDescent="0.3">
      <c r="A204" s="570"/>
      <c r="B204" s="227" t="s">
        <v>467</v>
      </c>
      <c r="C204" s="260" t="s">
        <v>458</v>
      </c>
      <c r="D204" s="233" t="s">
        <v>469</v>
      </c>
      <c r="E204" s="233"/>
      <c r="F204" s="233"/>
      <c r="G204" s="234"/>
      <c r="H204" s="408"/>
      <c r="I204" s="409"/>
      <c r="J204" s="408"/>
      <c r="K204" s="406">
        <f t="shared" si="17"/>
        <v>0</v>
      </c>
    </row>
    <row r="205" spans="1:21" s="88" customFormat="1" x14ac:dyDescent="0.3">
      <c r="A205" s="570"/>
      <c r="B205" s="227" t="s">
        <v>880</v>
      </c>
      <c r="C205" s="238" t="s">
        <v>1641</v>
      </c>
      <c r="D205" s="258"/>
      <c r="E205" s="240"/>
      <c r="F205" s="240"/>
      <c r="G205" s="241"/>
      <c r="H205" s="410"/>
      <c r="I205" s="411"/>
      <c r="J205" s="410"/>
      <c r="K205" s="406">
        <f t="shared" si="17"/>
        <v>0</v>
      </c>
      <c r="L205" s="190" t="str">
        <f>IFERROR(IF(K205=0,"",IF(AND(H205&gt;=0,I205&gt;=0,J205&gt;=0),"OK",$U$33)),"Review. Data with error/s.")</f>
        <v/>
      </c>
      <c r="M205" s="477"/>
      <c r="N205" s="477"/>
      <c r="O205" s="477"/>
      <c r="P205" s="477"/>
      <c r="Q205" s="477"/>
      <c r="R205" s="477"/>
      <c r="S205" s="477"/>
      <c r="T205" s="477"/>
      <c r="U205" s="477"/>
    </row>
    <row r="206" spans="1:21" x14ac:dyDescent="0.3">
      <c r="A206" s="570">
        <v>17</v>
      </c>
      <c r="B206" s="227" t="s">
        <v>416</v>
      </c>
      <c r="C206" s="228" t="s">
        <v>1543</v>
      </c>
      <c r="D206" s="229"/>
      <c r="E206" s="229"/>
      <c r="F206" s="229"/>
      <c r="G206" s="230"/>
      <c r="H206" s="406">
        <f>SUM(H207:H209)</f>
        <v>0</v>
      </c>
      <c r="I206" s="407">
        <f>SUM(I207:I209)</f>
        <v>0</v>
      </c>
      <c r="J206" s="406">
        <f>SUM(J207:J209)</f>
        <v>0</v>
      </c>
      <c r="K206" s="406">
        <f t="shared" si="17"/>
        <v>0</v>
      </c>
    </row>
    <row r="207" spans="1:21" x14ac:dyDescent="0.3">
      <c r="A207" s="570"/>
      <c r="B207" s="227" t="s">
        <v>234</v>
      </c>
      <c r="C207" s="235"/>
      <c r="D207" s="233" t="s">
        <v>1622</v>
      </c>
      <c r="E207" s="233"/>
      <c r="F207" s="233"/>
      <c r="G207" s="234"/>
      <c r="H207" s="408"/>
      <c r="I207" s="409"/>
      <c r="J207" s="408"/>
      <c r="K207" s="406">
        <f t="shared" si="17"/>
        <v>0</v>
      </c>
    </row>
    <row r="208" spans="1:21" x14ac:dyDescent="0.3">
      <c r="A208" s="570"/>
      <c r="B208" s="227" t="s">
        <v>235</v>
      </c>
      <c r="C208" s="235"/>
      <c r="D208" s="233" t="s">
        <v>1623</v>
      </c>
      <c r="E208" s="233"/>
      <c r="F208" s="233"/>
      <c r="G208" s="234"/>
      <c r="H208" s="408"/>
      <c r="I208" s="409"/>
      <c r="J208" s="408"/>
      <c r="K208" s="406">
        <f t="shared" si="17"/>
        <v>0</v>
      </c>
    </row>
    <row r="209" spans="1:21" x14ac:dyDescent="0.3">
      <c r="A209" s="570"/>
      <c r="B209" s="227" t="s">
        <v>236</v>
      </c>
      <c r="C209" s="235"/>
      <c r="D209" s="233" t="s">
        <v>23</v>
      </c>
      <c r="E209" s="233"/>
      <c r="F209" s="233"/>
      <c r="G209" s="234"/>
      <c r="H209" s="408"/>
      <c r="I209" s="409"/>
      <c r="J209" s="408"/>
      <c r="K209" s="406">
        <f t="shared" si="17"/>
        <v>0</v>
      </c>
    </row>
    <row r="210" spans="1:21" x14ac:dyDescent="0.3">
      <c r="A210" s="571">
        <v>18</v>
      </c>
      <c r="B210" s="225" t="s">
        <v>1143</v>
      </c>
      <c r="C210" s="228" t="s">
        <v>1640</v>
      </c>
      <c r="D210" s="229"/>
      <c r="E210" s="229"/>
      <c r="F210" s="229"/>
      <c r="G210" s="230"/>
      <c r="H210" s="406">
        <f>+H211-H215</f>
        <v>0</v>
      </c>
      <c r="I210" s="407">
        <f>+I211-I215</f>
        <v>0</v>
      </c>
      <c r="J210" s="406">
        <f>+J211-J215</f>
        <v>0</v>
      </c>
      <c r="K210" s="406">
        <f t="shared" ref="K210:K276" si="24">SUM(H210,J210)</f>
        <v>0</v>
      </c>
    </row>
    <row r="211" spans="1:21" x14ac:dyDescent="0.3">
      <c r="A211" s="571"/>
      <c r="B211" s="225"/>
      <c r="C211" s="235" t="s">
        <v>1624</v>
      </c>
      <c r="D211" s="232"/>
      <c r="E211" s="232"/>
      <c r="F211" s="232"/>
      <c r="G211" s="234"/>
      <c r="H211" s="406">
        <f>SUM(H212:H213)-H214</f>
        <v>0</v>
      </c>
      <c r="I211" s="407">
        <f>SUM(I212:I213)-I214</f>
        <v>0</v>
      </c>
      <c r="J211" s="406">
        <f>SUM(J212:J213)-J214</f>
        <v>0</v>
      </c>
      <c r="K211" s="406">
        <f t="shared" si="24"/>
        <v>0</v>
      </c>
    </row>
    <row r="212" spans="1:21" x14ac:dyDescent="0.3">
      <c r="A212" s="571"/>
      <c r="B212" s="225" t="s">
        <v>501</v>
      </c>
      <c r="C212" s="261" t="s">
        <v>411</v>
      </c>
      <c r="D212" s="233" t="s">
        <v>502</v>
      </c>
      <c r="E212" s="233"/>
      <c r="F212" s="233"/>
      <c r="G212" s="234"/>
      <c r="H212" s="408"/>
      <c r="I212" s="409"/>
      <c r="J212" s="408"/>
      <c r="K212" s="406">
        <f t="shared" si="24"/>
        <v>0</v>
      </c>
    </row>
    <row r="213" spans="1:21" x14ac:dyDescent="0.3">
      <c r="A213" s="571"/>
      <c r="B213" s="225" t="s">
        <v>491</v>
      </c>
      <c r="C213" s="262" t="s">
        <v>454</v>
      </c>
      <c r="D213" s="268" t="s">
        <v>1895</v>
      </c>
      <c r="E213" s="263"/>
      <c r="F213" s="263"/>
      <c r="G213" s="264"/>
      <c r="H213" s="408"/>
      <c r="I213" s="409"/>
      <c r="J213" s="408"/>
      <c r="K213" s="406">
        <f t="shared" si="24"/>
        <v>0</v>
      </c>
    </row>
    <row r="214" spans="1:21" s="88" customFormat="1" x14ac:dyDescent="0.3">
      <c r="A214" s="571"/>
      <c r="B214" s="225" t="s">
        <v>512</v>
      </c>
      <c r="C214" s="238" t="s">
        <v>1639</v>
      </c>
      <c r="D214" s="239"/>
      <c r="E214" s="240"/>
      <c r="F214" s="240"/>
      <c r="G214" s="241"/>
      <c r="H214" s="410"/>
      <c r="I214" s="411"/>
      <c r="J214" s="410"/>
      <c r="K214" s="406">
        <f t="shared" si="24"/>
        <v>0</v>
      </c>
      <c r="L214" s="190" t="str">
        <f>IFERROR(IF(K214=0,"",IF(AND(H214&gt;=0,I214&gt;=0,J214&gt;=0),"OK",$U$34)),"Review. Data with error/s.")</f>
        <v/>
      </c>
      <c r="M214" s="477"/>
      <c r="N214" s="477"/>
      <c r="O214" s="477"/>
      <c r="P214" s="477"/>
      <c r="Q214" s="477"/>
      <c r="R214" s="477"/>
      <c r="S214" s="477"/>
      <c r="T214" s="477"/>
      <c r="U214" s="477"/>
    </row>
    <row r="215" spans="1:21" s="88" customFormat="1" x14ac:dyDescent="0.3">
      <c r="A215" s="571"/>
      <c r="B215" s="225" t="s">
        <v>885</v>
      </c>
      <c r="C215" s="238" t="s">
        <v>1526</v>
      </c>
      <c r="D215" s="239"/>
      <c r="E215" s="240"/>
      <c r="F215" s="240"/>
      <c r="G215" s="241"/>
      <c r="H215" s="410"/>
      <c r="I215" s="411"/>
      <c r="J215" s="410"/>
      <c r="K215" s="406">
        <f t="shared" si="24"/>
        <v>0</v>
      </c>
      <c r="L215" s="190" t="str">
        <f>IFERROR(IF(K215=0,"",IF(AND(H215&gt;=0,I215&gt;=0,J215&gt;=0),"OK",$U$33)),"Review. Data with error/s.")</f>
        <v/>
      </c>
      <c r="M215" s="477"/>
      <c r="N215" s="477"/>
      <c r="O215" s="477"/>
      <c r="P215" s="477"/>
      <c r="Q215" s="477"/>
      <c r="R215" s="477"/>
      <c r="S215" s="477"/>
      <c r="T215" s="477"/>
      <c r="U215" s="477"/>
    </row>
    <row r="216" spans="1:21" x14ac:dyDescent="0.3">
      <c r="A216" s="571">
        <v>19</v>
      </c>
      <c r="B216" s="225" t="s">
        <v>1144</v>
      </c>
      <c r="C216" s="228" t="s">
        <v>1544</v>
      </c>
      <c r="D216" s="229"/>
      <c r="E216" s="229"/>
      <c r="F216" s="229"/>
      <c r="G216" s="230"/>
      <c r="H216" s="406">
        <f>+H217-H221</f>
        <v>0</v>
      </c>
      <c r="I216" s="407">
        <f>+I217-I221</f>
        <v>0</v>
      </c>
      <c r="J216" s="406">
        <f>+J217-J221</f>
        <v>0</v>
      </c>
      <c r="K216" s="406">
        <f t="shared" si="24"/>
        <v>0</v>
      </c>
    </row>
    <row r="217" spans="1:21" x14ac:dyDescent="0.3">
      <c r="A217" s="571"/>
      <c r="B217" s="225"/>
      <c r="C217" s="235" t="s">
        <v>1653</v>
      </c>
      <c r="D217" s="232"/>
      <c r="E217" s="232"/>
      <c r="F217" s="232"/>
      <c r="G217" s="234"/>
      <c r="H217" s="406">
        <f>SUM(H218:H219)-H220</f>
        <v>0</v>
      </c>
      <c r="I217" s="407">
        <f>SUM(I218:I219)-I220</f>
        <v>0</v>
      </c>
      <c r="J217" s="406">
        <f>SUM(J218:J219)-J220</f>
        <v>0</v>
      </c>
      <c r="K217" s="406">
        <f t="shared" si="24"/>
        <v>0</v>
      </c>
    </row>
    <row r="218" spans="1:21" x14ac:dyDescent="0.3">
      <c r="A218" s="571"/>
      <c r="B218" s="225" t="s">
        <v>418</v>
      </c>
      <c r="C218" s="261" t="s">
        <v>411</v>
      </c>
      <c r="D218" s="233" t="s">
        <v>1625</v>
      </c>
      <c r="E218" s="233"/>
      <c r="F218" s="233"/>
      <c r="G218" s="234"/>
      <c r="H218" s="408"/>
      <c r="I218" s="409"/>
      <c r="J218" s="408"/>
      <c r="K218" s="406">
        <f t="shared" si="24"/>
        <v>0</v>
      </c>
    </row>
    <row r="219" spans="1:21" x14ac:dyDescent="0.3">
      <c r="A219" s="571"/>
      <c r="B219" s="225" t="s">
        <v>451</v>
      </c>
      <c r="C219" s="261" t="s">
        <v>454</v>
      </c>
      <c r="D219" s="233" t="s">
        <v>1145</v>
      </c>
      <c r="E219" s="233"/>
      <c r="F219" s="233"/>
      <c r="G219" s="234"/>
      <c r="H219" s="408"/>
      <c r="I219" s="409"/>
      <c r="J219" s="408"/>
      <c r="K219" s="406">
        <f t="shared" si="24"/>
        <v>0</v>
      </c>
    </row>
    <row r="220" spans="1:21" s="88" customFormat="1" x14ac:dyDescent="0.3">
      <c r="A220" s="571"/>
      <c r="B220" s="225" t="s">
        <v>456</v>
      </c>
      <c r="C220" s="238" t="s">
        <v>1637</v>
      </c>
      <c r="D220" s="239"/>
      <c r="E220" s="240"/>
      <c r="F220" s="240"/>
      <c r="G220" s="241"/>
      <c r="H220" s="410"/>
      <c r="I220" s="411"/>
      <c r="J220" s="410"/>
      <c r="K220" s="406">
        <f t="shared" si="24"/>
        <v>0</v>
      </c>
      <c r="L220" s="190" t="str">
        <f>IFERROR(IF(K220=0,"",IF(AND(H220&gt;=0,I220&gt;=0,J220&gt;=0),"OK",$U$34)),"Review. Data with error/s.")</f>
        <v/>
      </c>
      <c r="M220" s="477"/>
      <c r="N220" s="477"/>
      <c r="O220" s="477"/>
      <c r="P220" s="477"/>
      <c r="Q220" s="477"/>
      <c r="R220" s="477"/>
      <c r="S220" s="477"/>
      <c r="T220" s="477"/>
      <c r="U220" s="477"/>
    </row>
    <row r="221" spans="1:21" s="88" customFormat="1" x14ac:dyDescent="0.3">
      <c r="A221" s="571"/>
      <c r="B221" s="225" t="s">
        <v>890</v>
      </c>
      <c r="C221" s="238" t="s">
        <v>1638</v>
      </c>
      <c r="D221" s="239"/>
      <c r="E221" s="240"/>
      <c r="F221" s="240"/>
      <c r="G221" s="241"/>
      <c r="H221" s="410"/>
      <c r="I221" s="411"/>
      <c r="J221" s="410"/>
      <c r="K221" s="406">
        <f t="shared" si="24"/>
        <v>0</v>
      </c>
      <c r="L221" s="190" t="str">
        <f>IFERROR(IF(K221=0,"",IF(AND(H221&gt;=0,I221&gt;=0,J221&gt;=0),"OK",$U$33)),"Review. Data with error/s.")</f>
        <v/>
      </c>
      <c r="M221" s="477"/>
      <c r="N221" s="477"/>
      <c r="O221" s="477"/>
      <c r="P221" s="477"/>
      <c r="Q221" s="477"/>
      <c r="R221" s="477"/>
      <c r="S221" s="477"/>
      <c r="T221" s="477"/>
      <c r="U221" s="477"/>
    </row>
    <row r="222" spans="1:21" x14ac:dyDescent="0.3">
      <c r="A222" s="223">
        <v>20</v>
      </c>
      <c r="B222" s="225" t="s">
        <v>504</v>
      </c>
      <c r="C222" s="228" t="s">
        <v>1545</v>
      </c>
      <c r="D222" s="229"/>
      <c r="E222" s="229"/>
      <c r="F222" s="229"/>
      <c r="G222" s="230"/>
      <c r="H222" s="408"/>
      <c r="I222" s="409"/>
      <c r="J222" s="408"/>
      <c r="K222" s="406">
        <f t="shared" si="24"/>
        <v>0</v>
      </c>
    </row>
    <row r="223" spans="1:21" x14ac:dyDescent="0.3">
      <c r="A223" s="571">
        <v>21</v>
      </c>
      <c r="B223" s="225" t="s">
        <v>1146</v>
      </c>
      <c r="C223" s="228" t="s">
        <v>1546</v>
      </c>
      <c r="D223" s="229"/>
      <c r="E223" s="229"/>
      <c r="F223" s="229"/>
      <c r="G223" s="230"/>
      <c r="H223" s="406">
        <f>H224-H231</f>
        <v>0</v>
      </c>
      <c r="I223" s="407">
        <f>I224-I231</f>
        <v>0</v>
      </c>
      <c r="J223" s="406">
        <f>J224-J231</f>
        <v>0</v>
      </c>
      <c r="K223" s="406">
        <f t="shared" si="24"/>
        <v>0</v>
      </c>
    </row>
    <row r="224" spans="1:21" x14ac:dyDescent="0.3">
      <c r="A224" s="571"/>
      <c r="B224" s="225"/>
      <c r="C224" s="235" t="s">
        <v>1626</v>
      </c>
      <c r="D224" s="232"/>
      <c r="E224" s="232"/>
      <c r="F224" s="232"/>
      <c r="G224" s="234"/>
      <c r="H224" s="406">
        <f>SUM(H225:H230)</f>
        <v>0</v>
      </c>
      <c r="I224" s="407">
        <f>SUM(I225:I230)</f>
        <v>0</v>
      </c>
      <c r="J224" s="406">
        <f>SUM(J225:J230)</f>
        <v>0</v>
      </c>
      <c r="K224" s="406">
        <f t="shared" si="24"/>
        <v>0</v>
      </c>
    </row>
    <row r="225" spans="1:12" x14ac:dyDescent="0.3">
      <c r="A225" s="571"/>
      <c r="B225" s="226" t="s">
        <v>386</v>
      </c>
      <c r="C225" s="235"/>
      <c r="D225" s="233" t="s">
        <v>28</v>
      </c>
      <c r="E225" s="233"/>
      <c r="F225" s="233"/>
      <c r="G225" s="234"/>
      <c r="H225" s="408"/>
      <c r="I225" s="409"/>
      <c r="J225" s="408"/>
      <c r="K225" s="406">
        <f t="shared" si="24"/>
        <v>0</v>
      </c>
    </row>
    <row r="226" spans="1:12" x14ac:dyDescent="0.3">
      <c r="A226" s="571"/>
      <c r="B226" s="226" t="s">
        <v>388</v>
      </c>
      <c r="C226" s="235"/>
      <c r="D226" s="233" t="s">
        <v>61</v>
      </c>
      <c r="E226" s="233"/>
      <c r="F226" s="233"/>
      <c r="G226" s="234"/>
      <c r="H226" s="408"/>
      <c r="I226" s="409"/>
      <c r="J226" s="408"/>
      <c r="K226" s="406">
        <f t="shared" si="24"/>
        <v>0</v>
      </c>
    </row>
    <row r="227" spans="1:12" x14ac:dyDescent="0.3">
      <c r="A227" s="571"/>
      <c r="B227" s="226" t="s">
        <v>390</v>
      </c>
      <c r="C227" s="235"/>
      <c r="D227" s="233" t="s">
        <v>62</v>
      </c>
      <c r="E227" s="233"/>
      <c r="F227" s="233"/>
      <c r="G227" s="234"/>
      <c r="H227" s="408"/>
      <c r="I227" s="409"/>
      <c r="J227" s="408"/>
      <c r="K227" s="406">
        <f t="shared" si="24"/>
        <v>0</v>
      </c>
    </row>
    <row r="228" spans="1:12" x14ac:dyDescent="0.3">
      <c r="A228" s="571"/>
      <c r="B228" s="226" t="s">
        <v>392</v>
      </c>
      <c r="C228" s="235"/>
      <c r="D228" s="233" t="s">
        <v>63</v>
      </c>
      <c r="E228" s="233"/>
      <c r="F228" s="233"/>
      <c r="G228" s="234"/>
      <c r="H228" s="408"/>
      <c r="I228" s="409"/>
      <c r="J228" s="408"/>
      <c r="K228" s="406">
        <f t="shared" si="24"/>
        <v>0</v>
      </c>
    </row>
    <row r="229" spans="1:12" x14ac:dyDescent="0.3">
      <c r="A229" s="571"/>
      <c r="B229" s="226" t="s">
        <v>394</v>
      </c>
      <c r="C229" s="235"/>
      <c r="D229" s="233" t="s">
        <v>64</v>
      </c>
      <c r="E229" s="233"/>
      <c r="F229" s="233"/>
      <c r="G229" s="234"/>
      <c r="H229" s="408"/>
      <c r="I229" s="409"/>
      <c r="J229" s="408"/>
      <c r="K229" s="406">
        <f t="shared" si="24"/>
        <v>0</v>
      </c>
    </row>
    <row r="230" spans="1:12" x14ac:dyDescent="0.3">
      <c r="A230" s="571"/>
      <c r="B230" s="226" t="s">
        <v>396</v>
      </c>
      <c r="C230" s="235"/>
      <c r="D230" s="233" t="s">
        <v>23</v>
      </c>
      <c r="E230" s="233"/>
      <c r="F230" s="233"/>
      <c r="G230" s="234"/>
      <c r="H230" s="408"/>
      <c r="I230" s="409"/>
      <c r="J230" s="408"/>
      <c r="K230" s="406">
        <f t="shared" si="24"/>
        <v>0</v>
      </c>
    </row>
    <row r="231" spans="1:12" x14ac:dyDescent="0.3">
      <c r="A231" s="571"/>
      <c r="B231" s="225" t="s">
        <v>895</v>
      </c>
      <c r="C231" s="238" t="s">
        <v>1636</v>
      </c>
      <c r="D231" s="239"/>
      <c r="E231" s="240"/>
      <c r="F231" s="240"/>
      <c r="G231" s="234"/>
      <c r="H231" s="410"/>
      <c r="I231" s="411"/>
      <c r="J231" s="410"/>
      <c r="K231" s="406">
        <f t="shared" si="24"/>
        <v>0</v>
      </c>
      <c r="L231" s="190" t="str">
        <f>IFERROR(IF(K231=0,"",IF(AND(H231&gt;=0,I231&gt;=0,J231&gt;=0),"OK",$U$33)),"Review. Data with error/s.")</f>
        <v/>
      </c>
    </row>
    <row r="232" spans="1:12" x14ac:dyDescent="0.3">
      <c r="A232" s="571">
        <v>22</v>
      </c>
      <c r="B232" s="225" t="s">
        <v>1147</v>
      </c>
      <c r="C232" s="228" t="s">
        <v>1547</v>
      </c>
      <c r="D232" s="229"/>
      <c r="E232" s="229"/>
      <c r="F232" s="229"/>
      <c r="G232" s="230"/>
      <c r="H232" s="406">
        <f>SUM(H233:H241)</f>
        <v>0</v>
      </c>
      <c r="I232" s="407">
        <f>SUM(I233:I241)</f>
        <v>0</v>
      </c>
      <c r="J232" s="406">
        <f>SUM(J233:J241)</f>
        <v>0</v>
      </c>
      <c r="K232" s="406">
        <f t="shared" si="24"/>
        <v>0</v>
      </c>
    </row>
    <row r="233" spans="1:12" x14ac:dyDescent="0.3">
      <c r="A233" s="571"/>
      <c r="B233" s="226" t="s">
        <v>427</v>
      </c>
      <c r="C233" s="235"/>
      <c r="D233" s="233" t="s">
        <v>21</v>
      </c>
      <c r="E233" s="233"/>
      <c r="F233" s="233"/>
      <c r="G233" s="234"/>
      <c r="H233" s="408"/>
      <c r="I233" s="409"/>
      <c r="J233" s="408"/>
      <c r="K233" s="406">
        <f t="shared" si="24"/>
        <v>0</v>
      </c>
    </row>
    <row r="234" spans="1:12" x14ac:dyDescent="0.3">
      <c r="A234" s="571"/>
      <c r="B234" s="226" t="s">
        <v>429</v>
      </c>
      <c r="C234" s="235"/>
      <c r="D234" s="233" t="s">
        <v>28</v>
      </c>
      <c r="E234" s="233"/>
      <c r="F234" s="233"/>
      <c r="G234" s="234"/>
      <c r="H234" s="408"/>
      <c r="I234" s="409"/>
      <c r="J234" s="408"/>
      <c r="K234" s="406">
        <f t="shared" si="24"/>
        <v>0</v>
      </c>
    </row>
    <row r="235" spans="1:12" x14ac:dyDescent="0.3">
      <c r="A235" s="571"/>
      <c r="B235" s="226" t="s">
        <v>431</v>
      </c>
      <c r="C235" s="235"/>
      <c r="D235" s="233" t="s">
        <v>61</v>
      </c>
      <c r="E235" s="233"/>
      <c r="F235" s="233"/>
      <c r="G235" s="234"/>
      <c r="H235" s="408"/>
      <c r="I235" s="409"/>
      <c r="J235" s="408"/>
      <c r="K235" s="406">
        <f t="shared" si="24"/>
        <v>0</v>
      </c>
    </row>
    <row r="236" spans="1:12" x14ac:dyDescent="0.3">
      <c r="A236" s="571"/>
      <c r="B236" s="226" t="s">
        <v>433</v>
      </c>
      <c r="C236" s="235"/>
      <c r="D236" s="233" t="s">
        <v>62</v>
      </c>
      <c r="E236" s="233"/>
      <c r="F236" s="233"/>
      <c r="G236" s="234"/>
      <c r="H236" s="408"/>
      <c r="I236" s="409"/>
      <c r="J236" s="408"/>
      <c r="K236" s="406">
        <f t="shared" si="24"/>
        <v>0</v>
      </c>
    </row>
    <row r="237" spans="1:12" x14ac:dyDescent="0.3">
      <c r="A237" s="571"/>
      <c r="B237" s="226" t="s">
        <v>435</v>
      </c>
      <c r="C237" s="235"/>
      <c r="D237" s="233" t="s">
        <v>63</v>
      </c>
      <c r="E237" s="233"/>
      <c r="F237" s="233"/>
      <c r="G237" s="234"/>
      <c r="H237" s="408"/>
      <c r="I237" s="409"/>
      <c r="J237" s="408"/>
      <c r="K237" s="406">
        <f t="shared" si="24"/>
        <v>0</v>
      </c>
    </row>
    <row r="238" spans="1:12" x14ac:dyDescent="0.3">
      <c r="A238" s="571"/>
      <c r="B238" s="226" t="s">
        <v>437</v>
      </c>
      <c r="C238" s="235"/>
      <c r="D238" s="233" t="s">
        <v>64</v>
      </c>
      <c r="E238" s="233"/>
      <c r="F238" s="233"/>
      <c r="G238" s="234"/>
      <c r="H238" s="408"/>
      <c r="I238" s="409"/>
      <c r="J238" s="408"/>
      <c r="K238" s="406">
        <f t="shared" si="24"/>
        <v>0</v>
      </c>
    </row>
    <row r="239" spans="1:12" x14ac:dyDescent="0.3">
      <c r="A239" s="571"/>
      <c r="B239" s="226" t="s">
        <v>439</v>
      </c>
      <c r="C239" s="235"/>
      <c r="D239" s="233" t="s">
        <v>65</v>
      </c>
      <c r="E239" s="233"/>
      <c r="F239" s="233"/>
      <c r="G239" s="234"/>
      <c r="H239" s="408"/>
      <c r="I239" s="409"/>
      <c r="J239" s="408"/>
      <c r="K239" s="406">
        <f t="shared" si="24"/>
        <v>0</v>
      </c>
    </row>
    <row r="240" spans="1:12" x14ac:dyDescent="0.3">
      <c r="A240" s="571"/>
      <c r="B240" s="226" t="s">
        <v>441</v>
      </c>
      <c r="C240" s="235"/>
      <c r="D240" s="233" t="s">
        <v>82</v>
      </c>
      <c r="E240" s="233"/>
      <c r="F240" s="233"/>
      <c r="G240" s="234"/>
      <c r="H240" s="408"/>
      <c r="I240" s="409"/>
      <c r="J240" s="408"/>
      <c r="K240" s="406">
        <f t="shared" si="24"/>
        <v>0</v>
      </c>
    </row>
    <row r="241" spans="1:21" x14ac:dyDescent="0.3">
      <c r="A241" s="571"/>
      <c r="B241" s="226" t="s">
        <v>443</v>
      </c>
      <c r="C241" s="235"/>
      <c r="D241" s="233" t="s">
        <v>23</v>
      </c>
      <c r="E241" s="233"/>
      <c r="F241" s="233"/>
      <c r="G241" s="234"/>
      <c r="H241" s="408"/>
      <c r="I241" s="409"/>
      <c r="J241" s="408"/>
      <c r="K241" s="406">
        <f t="shared" si="24"/>
        <v>0</v>
      </c>
    </row>
    <row r="242" spans="1:21" x14ac:dyDescent="0.3">
      <c r="A242" s="223">
        <v>23</v>
      </c>
      <c r="B242" s="225" t="s">
        <v>475</v>
      </c>
      <c r="C242" s="228" t="s">
        <v>1548</v>
      </c>
      <c r="D242" s="229"/>
      <c r="E242" s="229"/>
      <c r="F242" s="229"/>
      <c r="G242" s="230"/>
      <c r="H242" s="408"/>
      <c r="I242" s="409"/>
      <c r="J242" s="408"/>
      <c r="K242" s="406">
        <f t="shared" si="24"/>
        <v>0</v>
      </c>
    </row>
    <row r="243" spans="1:21" x14ac:dyDescent="0.3">
      <c r="A243" s="223">
        <v>24</v>
      </c>
      <c r="B243" s="225" t="s">
        <v>1058</v>
      </c>
      <c r="C243" s="228" t="s">
        <v>1549</v>
      </c>
      <c r="D243" s="229"/>
      <c r="E243" s="229"/>
      <c r="F243" s="229"/>
      <c r="G243" s="230"/>
      <c r="H243" s="408"/>
      <c r="I243" s="409"/>
      <c r="J243" s="408"/>
      <c r="K243" s="406">
        <f t="shared" si="24"/>
        <v>0</v>
      </c>
    </row>
    <row r="244" spans="1:21" x14ac:dyDescent="0.3">
      <c r="A244" s="223">
        <v>25</v>
      </c>
      <c r="B244" s="225" t="s">
        <v>303</v>
      </c>
      <c r="C244" s="228" t="s">
        <v>1550</v>
      </c>
      <c r="D244" s="229"/>
      <c r="E244" s="229"/>
      <c r="F244" s="229"/>
      <c r="G244" s="230"/>
      <c r="H244" s="408"/>
      <c r="I244" s="409"/>
      <c r="J244" s="408"/>
      <c r="K244" s="406">
        <f t="shared" si="24"/>
        <v>0</v>
      </c>
    </row>
    <row r="245" spans="1:21" x14ac:dyDescent="0.3">
      <c r="A245" s="223">
        <v>26</v>
      </c>
      <c r="B245" s="225" t="s">
        <v>306</v>
      </c>
      <c r="C245" s="228" t="s">
        <v>1551</v>
      </c>
      <c r="D245" s="229"/>
      <c r="E245" s="229"/>
      <c r="F245" s="229"/>
      <c r="G245" s="230"/>
      <c r="H245" s="408"/>
      <c r="I245" s="409"/>
      <c r="J245" s="408"/>
      <c r="K245" s="406">
        <f t="shared" si="24"/>
        <v>0</v>
      </c>
    </row>
    <row r="246" spans="1:21" x14ac:dyDescent="0.3">
      <c r="A246" s="571">
        <v>27</v>
      </c>
      <c r="B246" s="225"/>
      <c r="C246" s="228" t="s">
        <v>1552</v>
      </c>
      <c r="D246" s="229"/>
      <c r="E246" s="229"/>
      <c r="F246" s="229"/>
      <c r="G246" s="230"/>
      <c r="H246" s="406">
        <f>+H247-H257</f>
        <v>0</v>
      </c>
      <c r="I246" s="407">
        <f>+I247-I257</f>
        <v>0</v>
      </c>
      <c r="J246" s="406">
        <f>+J247-J257</f>
        <v>0</v>
      </c>
      <c r="K246" s="406">
        <f t="shared" si="24"/>
        <v>0</v>
      </c>
    </row>
    <row r="247" spans="1:21" x14ac:dyDescent="0.3">
      <c r="A247" s="571"/>
      <c r="B247" s="225" t="s">
        <v>1061</v>
      </c>
      <c r="C247" s="235" t="s">
        <v>1627</v>
      </c>
      <c r="D247" s="232"/>
      <c r="E247" s="232"/>
      <c r="F247" s="232"/>
      <c r="G247" s="234"/>
      <c r="H247" s="406">
        <f>SUM(H248:H250)</f>
        <v>0</v>
      </c>
      <c r="I247" s="407">
        <f>SUM(I248:I250)</f>
        <v>0</v>
      </c>
      <c r="J247" s="406">
        <f>SUM(J248:J250)</f>
        <v>0</v>
      </c>
      <c r="K247" s="406">
        <f>SUM(H247,J247)</f>
        <v>0</v>
      </c>
    </row>
    <row r="248" spans="1:21" x14ac:dyDescent="0.3">
      <c r="A248" s="571"/>
      <c r="B248" s="225" t="s">
        <v>1520</v>
      </c>
      <c r="C248" s="260" t="s">
        <v>1675</v>
      </c>
      <c r="D248" s="233" t="s">
        <v>1512</v>
      </c>
      <c r="E248" s="232"/>
      <c r="F248" s="232"/>
      <c r="G248" s="234"/>
      <c r="H248" s="412"/>
      <c r="I248" s="413"/>
      <c r="J248" s="412"/>
      <c r="K248" s="406">
        <f>SUM(H248,J248)</f>
        <v>0</v>
      </c>
    </row>
    <row r="249" spans="1:21" x14ac:dyDescent="0.3">
      <c r="A249" s="571"/>
      <c r="B249" s="225" t="s">
        <v>1521</v>
      </c>
      <c r="C249" s="260" t="s">
        <v>454</v>
      </c>
      <c r="D249" s="233" t="s">
        <v>1513</v>
      </c>
      <c r="E249" s="232"/>
      <c r="F249" s="232"/>
      <c r="G249" s="234"/>
      <c r="H249" s="412"/>
      <c r="I249" s="413"/>
      <c r="J249" s="412"/>
      <c r="K249" s="406">
        <f>SUM(H249,J249)</f>
        <v>0</v>
      </c>
    </row>
    <row r="250" spans="1:21" ht="27.75" customHeight="1" x14ac:dyDescent="0.3">
      <c r="A250" s="571"/>
      <c r="B250" s="225" t="s">
        <v>1522</v>
      </c>
      <c r="C250" s="265" t="s">
        <v>458</v>
      </c>
      <c r="D250" s="266" t="s">
        <v>1628</v>
      </c>
      <c r="E250" s="232"/>
      <c r="F250" s="232"/>
      <c r="G250" s="234"/>
      <c r="H250" s="412"/>
      <c r="I250" s="413"/>
      <c r="J250" s="412"/>
      <c r="K250" s="406">
        <f>SUM(H250,J250)</f>
        <v>0</v>
      </c>
      <c r="L250" s="206" t="str">
        <f>IFERROR(IF(AND(K250=0,K251=0),"",
IF(AND(K251&lt;&gt;0,K250=0),$U$11,
IF(AND((K250/K277)*100&lt;10,OR(K251=0,K250=K251)),$U$13,
IF(AND((K250/K277)*100&gt;10,K250&lt;&gt;K251),$U$10,
IF(AND((K250/K277)*100&gt;10,K250=K251),$U$9,
IF(AND((K251/K277)*100&gt;10,K250&lt;&gt;K251),$U$11,
IF(AND((K251/K277)*100&lt;10,K250=0),$U$11,
"Review the entries."))))))),"Review. Data with error/s.")</f>
        <v/>
      </c>
      <c r="S250" s="468">
        <f t="shared" ref="S250" si="25">IF(OR(ISNUMBER(SEARCH("REVIEW",L250)),ISNUMBER(SEARCH("error",L250))),1,0)</f>
        <v>0</v>
      </c>
      <c r="T250" s="470">
        <f t="shared" ref="T250" si="26">IF(_xlfn.ISFORMULA(L250),0,1)</f>
        <v>0</v>
      </c>
    </row>
    <row r="251" spans="1:21" s="204" customFormat="1" x14ac:dyDescent="0.3">
      <c r="A251" s="571"/>
      <c r="B251" s="227"/>
      <c r="C251" s="267"/>
      <c r="D251" s="268"/>
      <c r="E251" s="268" t="s">
        <v>1683</v>
      </c>
      <c r="F251" s="269"/>
      <c r="G251" s="270"/>
      <c r="H251" s="406">
        <f>SUM(H252:H256)</f>
        <v>0</v>
      </c>
      <c r="I251" s="407">
        <f t="shared" ref="I251:J251" si="27">SUM(I252:I256)</f>
        <v>0</v>
      </c>
      <c r="J251" s="406">
        <f t="shared" si="27"/>
        <v>0</v>
      </c>
      <c r="K251" s="406">
        <f t="shared" si="24"/>
        <v>0</v>
      </c>
      <c r="L251" s="496"/>
      <c r="M251" s="189"/>
      <c r="N251" s="189"/>
      <c r="O251" s="189"/>
      <c r="P251" s="189"/>
      <c r="Q251" s="189"/>
      <c r="R251" s="189"/>
      <c r="S251" s="189"/>
      <c r="T251" s="189"/>
      <c r="U251" s="189"/>
    </row>
    <row r="252" spans="1:21" s="204" customFormat="1" x14ac:dyDescent="0.3">
      <c r="A252" s="571"/>
      <c r="B252" s="227"/>
      <c r="C252" s="271"/>
      <c r="D252" s="272"/>
      <c r="E252" s="273"/>
      <c r="F252" s="272" t="s">
        <v>1148</v>
      </c>
      <c r="G252" s="274"/>
      <c r="H252" s="412"/>
      <c r="I252" s="413"/>
      <c r="J252" s="412"/>
      <c r="K252" s="406">
        <f t="shared" si="24"/>
        <v>0</v>
      </c>
      <c r="L252" s="496"/>
      <c r="M252" s="189"/>
      <c r="N252" s="189"/>
      <c r="O252" s="189"/>
      <c r="P252" s="189"/>
      <c r="Q252" s="189"/>
      <c r="R252" s="189"/>
      <c r="S252" s="189"/>
      <c r="T252" s="189"/>
      <c r="U252" s="189"/>
    </row>
    <row r="253" spans="1:21" s="204" customFormat="1" x14ac:dyDescent="0.3">
      <c r="A253" s="571"/>
      <c r="B253" s="227"/>
      <c r="C253" s="271"/>
      <c r="D253" s="272"/>
      <c r="E253" s="273"/>
      <c r="F253" s="272" t="s">
        <v>1148</v>
      </c>
      <c r="G253" s="274"/>
      <c r="H253" s="412"/>
      <c r="I253" s="413"/>
      <c r="J253" s="412"/>
      <c r="K253" s="406">
        <f t="shared" si="24"/>
        <v>0</v>
      </c>
      <c r="L253" s="496"/>
      <c r="M253" s="189"/>
      <c r="N253" s="189"/>
      <c r="O253" s="189"/>
      <c r="P253" s="189"/>
      <c r="Q253" s="189"/>
      <c r="R253" s="189"/>
      <c r="S253" s="189"/>
      <c r="T253" s="189"/>
      <c r="U253" s="189"/>
    </row>
    <row r="254" spans="1:21" s="204" customFormat="1" x14ac:dyDescent="0.3">
      <c r="A254" s="571"/>
      <c r="B254" s="227"/>
      <c r="C254" s="271"/>
      <c r="D254" s="272"/>
      <c r="E254" s="273"/>
      <c r="F254" s="272" t="s">
        <v>1148</v>
      </c>
      <c r="G254" s="274"/>
      <c r="H254" s="412"/>
      <c r="I254" s="413"/>
      <c r="J254" s="412"/>
      <c r="K254" s="406">
        <f t="shared" si="24"/>
        <v>0</v>
      </c>
      <c r="L254" s="496"/>
      <c r="M254" s="189"/>
      <c r="N254" s="189"/>
      <c r="O254" s="189"/>
      <c r="P254" s="189"/>
      <c r="Q254" s="189"/>
      <c r="R254" s="189"/>
      <c r="S254" s="189"/>
      <c r="T254" s="189"/>
      <c r="U254" s="189"/>
    </row>
    <row r="255" spans="1:21" s="204" customFormat="1" x14ac:dyDescent="0.3">
      <c r="A255" s="571"/>
      <c r="B255" s="227"/>
      <c r="C255" s="271"/>
      <c r="D255" s="272"/>
      <c r="E255" s="273"/>
      <c r="F255" s="272" t="s">
        <v>1148</v>
      </c>
      <c r="G255" s="274"/>
      <c r="H255" s="412"/>
      <c r="I255" s="413"/>
      <c r="J255" s="412"/>
      <c r="K255" s="406">
        <f t="shared" si="24"/>
        <v>0</v>
      </c>
      <c r="L255" s="496"/>
      <c r="M255" s="189"/>
      <c r="N255" s="189"/>
      <c r="O255" s="189"/>
      <c r="P255" s="189"/>
      <c r="Q255" s="189"/>
      <c r="R255" s="189"/>
      <c r="S255" s="189"/>
      <c r="T255" s="189"/>
      <c r="U255" s="189"/>
    </row>
    <row r="256" spans="1:21" s="204" customFormat="1" x14ac:dyDescent="0.3">
      <c r="A256" s="571"/>
      <c r="B256" s="227"/>
      <c r="C256" s="271"/>
      <c r="D256" s="272"/>
      <c r="E256" s="273"/>
      <c r="F256" s="272" t="s">
        <v>1148</v>
      </c>
      <c r="G256" s="274"/>
      <c r="H256" s="412"/>
      <c r="I256" s="413"/>
      <c r="J256" s="412"/>
      <c r="K256" s="406">
        <f t="shared" si="24"/>
        <v>0</v>
      </c>
      <c r="L256" s="496"/>
      <c r="M256" s="189"/>
      <c r="N256" s="189"/>
      <c r="O256" s="189"/>
      <c r="P256" s="189"/>
      <c r="Q256" s="189"/>
      <c r="R256" s="189"/>
      <c r="S256" s="189"/>
      <c r="T256" s="189"/>
      <c r="U256" s="189"/>
    </row>
    <row r="257" spans="1:21" s="88" customFormat="1" x14ac:dyDescent="0.3">
      <c r="A257" s="571"/>
      <c r="B257" s="225" t="s">
        <v>898</v>
      </c>
      <c r="C257" s="238" t="s">
        <v>1635</v>
      </c>
      <c r="D257" s="239"/>
      <c r="E257" s="240"/>
      <c r="F257" s="240"/>
      <c r="G257" s="275"/>
      <c r="H257" s="410"/>
      <c r="I257" s="411"/>
      <c r="J257" s="410"/>
      <c r="K257" s="406">
        <f t="shared" si="24"/>
        <v>0</v>
      </c>
      <c r="L257" s="190" t="str">
        <f>IFERROR(IF(K257=0,"",IF(AND(H257&gt;=0,I257&gt;=0,J257&gt;=0),"OK",$U$33)),"Review. Data with error/s.")</f>
        <v/>
      </c>
      <c r="M257" s="477"/>
      <c r="N257" s="477"/>
      <c r="O257" s="477"/>
      <c r="P257" s="477"/>
      <c r="Q257" s="477"/>
      <c r="R257" s="477"/>
      <c r="S257" s="477"/>
      <c r="T257" s="477"/>
      <c r="U257" s="477"/>
    </row>
    <row r="258" spans="1:21" x14ac:dyDescent="0.3">
      <c r="A258" s="571">
        <v>28</v>
      </c>
      <c r="B258" s="225" t="s">
        <v>1149</v>
      </c>
      <c r="C258" s="228" t="s">
        <v>1553</v>
      </c>
      <c r="D258" s="229"/>
      <c r="E258" s="229"/>
      <c r="F258" s="229"/>
      <c r="G258" s="230"/>
      <c r="H258" s="406">
        <f>+H259-H263</f>
        <v>0</v>
      </c>
      <c r="I258" s="407">
        <f>+I259-I263</f>
        <v>0</v>
      </c>
      <c r="J258" s="406">
        <f>+J259-J263</f>
        <v>0</v>
      </c>
      <c r="K258" s="406">
        <f t="shared" si="24"/>
        <v>0</v>
      </c>
    </row>
    <row r="259" spans="1:21" x14ac:dyDescent="0.3">
      <c r="A259" s="571"/>
      <c r="B259" s="225"/>
      <c r="C259" s="235" t="s">
        <v>1629</v>
      </c>
      <c r="D259" s="232"/>
      <c r="E259" s="233"/>
      <c r="F259" s="233"/>
      <c r="G259" s="234"/>
      <c r="H259" s="406">
        <f>SUM(H260:H261)-H262</f>
        <v>0</v>
      </c>
      <c r="I259" s="407">
        <f>SUM(I260:I261)-I262</f>
        <v>0</v>
      </c>
      <c r="J259" s="406">
        <f>SUM(J260:J261)-J262</f>
        <v>0</v>
      </c>
      <c r="K259" s="406">
        <f t="shared" si="24"/>
        <v>0</v>
      </c>
    </row>
    <row r="260" spans="1:21" x14ac:dyDescent="0.3">
      <c r="A260" s="571"/>
      <c r="B260" s="225" t="s">
        <v>493</v>
      </c>
      <c r="C260" s="260" t="s">
        <v>411</v>
      </c>
      <c r="D260" s="233" t="s">
        <v>1150</v>
      </c>
      <c r="E260" s="233"/>
      <c r="F260" s="233"/>
      <c r="G260" s="234"/>
      <c r="H260" s="408"/>
      <c r="I260" s="409"/>
      <c r="J260" s="408"/>
      <c r="K260" s="406">
        <f t="shared" si="24"/>
        <v>0</v>
      </c>
    </row>
    <row r="261" spans="1:21" x14ac:dyDescent="0.3">
      <c r="A261" s="571"/>
      <c r="B261" s="225" t="s">
        <v>506</v>
      </c>
      <c r="C261" s="260" t="s">
        <v>454</v>
      </c>
      <c r="D261" s="233" t="s">
        <v>507</v>
      </c>
      <c r="E261" s="233"/>
      <c r="F261" s="233"/>
      <c r="G261" s="234"/>
      <c r="H261" s="408"/>
      <c r="I261" s="409"/>
      <c r="J261" s="408"/>
      <c r="K261" s="406">
        <f t="shared" si="24"/>
        <v>0</v>
      </c>
    </row>
    <row r="262" spans="1:21" s="88" customFormat="1" x14ac:dyDescent="0.3">
      <c r="A262" s="571"/>
      <c r="B262" s="225" t="s">
        <v>514</v>
      </c>
      <c r="C262" s="238" t="s">
        <v>1633</v>
      </c>
      <c r="D262" s="239"/>
      <c r="E262" s="240"/>
      <c r="F262" s="240"/>
      <c r="G262" s="241"/>
      <c r="H262" s="410"/>
      <c r="I262" s="411"/>
      <c r="J262" s="410"/>
      <c r="K262" s="406">
        <f t="shared" si="24"/>
        <v>0</v>
      </c>
      <c r="L262" s="190" t="str">
        <f>IFERROR(IF(K262=0,"",IF(AND(H262&gt;=0,I262&gt;=0,J262&gt;=0),"OK",$U$34)),"Review. Data with error/s.")</f>
        <v/>
      </c>
      <c r="M262" s="477"/>
      <c r="N262" s="477"/>
      <c r="O262" s="477"/>
      <c r="P262" s="477"/>
      <c r="Q262" s="477"/>
      <c r="R262" s="188"/>
      <c r="S262" s="477"/>
      <c r="T262" s="477"/>
      <c r="U262" s="477"/>
    </row>
    <row r="263" spans="1:21" s="88" customFormat="1" x14ac:dyDescent="0.3">
      <c r="A263" s="571"/>
      <c r="B263" s="225" t="s">
        <v>901</v>
      </c>
      <c r="C263" s="238" t="s">
        <v>1634</v>
      </c>
      <c r="D263" s="239"/>
      <c r="E263" s="240"/>
      <c r="F263" s="240"/>
      <c r="G263" s="241"/>
      <c r="H263" s="410"/>
      <c r="I263" s="411"/>
      <c r="J263" s="410"/>
      <c r="K263" s="406">
        <f t="shared" si="24"/>
        <v>0</v>
      </c>
      <c r="L263" s="190" t="str">
        <f>IFERROR(IF(K263=0,"",IF(AND(H263&gt;=0,I263&gt;=0,J263&gt;=0),"OK",$U$33)),"Review. Data with error/s.")</f>
        <v/>
      </c>
      <c r="M263" s="477"/>
      <c r="N263" s="477"/>
      <c r="O263" s="477"/>
      <c r="P263" s="477"/>
      <c r="Q263" s="477"/>
      <c r="R263" s="188"/>
      <c r="S263" s="477"/>
      <c r="T263" s="477"/>
      <c r="U263" s="477"/>
    </row>
    <row r="264" spans="1:21" x14ac:dyDescent="0.3">
      <c r="A264" s="223">
        <v>29</v>
      </c>
      <c r="B264" s="225" t="s">
        <v>906</v>
      </c>
      <c r="C264" s="228" t="s">
        <v>1554</v>
      </c>
      <c r="D264" s="229"/>
      <c r="E264" s="229"/>
      <c r="F264" s="229"/>
      <c r="G264" s="230"/>
      <c r="H264" s="408"/>
      <c r="I264" s="409"/>
      <c r="J264" s="408"/>
      <c r="K264" s="406">
        <f t="shared" si="24"/>
        <v>0</v>
      </c>
    </row>
    <row r="265" spans="1:21" x14ac:dyDescent="0.3">
      <c r="A265" s="571">
        <v>30</v>
      </c>
      <c r="B265" s="225"/>
      <c r="C265" s="228" t="s">
        <v>1657</v>
      </c>
      <c r="D265" s="229"/>
      <c r="E265" s="229"/>
      <c r="F265" s="229"/>
      <c r="G265" s="230"/>
      <c r="H265" s="406">
        <f>+H266-H276</f>
        <v>0</v>
      </c>
      <c r="I265" s="407">
        <f>+I266-I276</f>
        <v>0</v>
      </c>
      <c r="J265" s="406">
        <f>+J266-J276</f>
        <v>0</v>
      </c>
      <c r="K265" s="406">
        <f t="shared" si="24"/>
        <v>0</v>
      </c>
    </row>
    <row r="266" spans="1:21" x14ac:dyDescent="0.3">
      <c r="A266" s="571"/>
      <c r="B266" s="225" t="s">
        <v>1151</v>
      </c>
      <c r="C266" s="235" t="s">
        <v>1678</v>
      </c>
      <c r="D266" s="232"/>
      <c r="E266" s="233"/>
      <c r="F266" s="233"/>
      <c r="G266" s="234"/>
      <c r="H266" s="406">
        <f>SUM(H267:H272,H275)</f>
        <v>0</v>
      </c>
      <c r="I266" s="407">
        <f t="shared" ref="I266:J266" si="28">SUM(I267:I272,I275)</f>
        <v>0</v>
      </c>
      <c r="J266" s="406">
        <f t="shared" si="28"/>
        <v>0</v>
      </c>
      <c r="K266" s="406">
        <f t="shared" si="24"/>
        <v>0</v>
      </c>
      <c r="M266" s="188" t="s">
        <v>1684</v>
      </c>
    </row>
    <row r="267" spans="1:21" x14ac:dyDescent="0.3">
      <c r="A267" s="571"/>
      <c r="B267" s="225" t="s">
        <v>1107</v>
      </c>
      <c r="C267" s="260" t="s">
        <v>411</v>
      </c>
      <c r="D267" s="233" t="s">
        <v>1109</v>
      </c>
      <c r="E267" s="233"/>
      <c r="F267" s="233"/>
      <c r="G267" s="234"/>
      <c r="H267" s="408"/>
      <c r="I267" s="409"/>
      <c r="J267" s="408"/>
      <c r="K267" s="406">
        <f t="shared" si="24"/>
        <v>0</v>
      </c>
      <c r="L267" s="207" t="str">
        <f t="shared" ref="L267:L271" si="29">IFERROR(IF(K267=0,"",IF(COUNTIF(P267:R267,"*Review*")=0,
"OK",$U$14)),"Review. Data with error/s.")</f>
        <v/>
      </c>
      <c r="M267" s="208">
        <f>H26</f>
        <v>0</v>
      </c>
      <c r="N267" s="208">
        <f>I26</f>
        <v>0</v>
      </c>
      <c r="O267" s="208">
        <f>J26</f>
        <v>0</v>
      </c>
      <c r="P267" s="188" t="str">
        <f t="shared" ref="P267:R271" si="30">IF(H267=0,"OK",IF(AND(M267&lt;&gt;0,OR(H267=0,H267&lt;&gt;0)),"OK","Review"))</f>
        <v>OK</v>
      </c>
      <c r="Q267" s="188" t="str">
        <f t="shared" si="30"/>
        <v>OK</v>
      </c>
      <c r="R267" s="188" t="str">
        <f t="shared" si="30"/>
        <v>OK</v>
      </c>
      <c r="S267" s="468">
        <f t="shared" ref="S267:S271" si="31">IF(OR(ISNUMBER(SEARCH("REVIEW",L267)),ISNUMBER(SEARCH("error",L267))),1,0)</f>
        <v>0</v>
      </c>
      <c r="T267" s="470">
        <f t="shared" ref="T267:T271" si="32">IF(_xlfn.ISFORMULA(L267),0,1)</f>
        <v>0</v>
      </c>
    </row>
    <row r="268" spans="1:21" x14ac:dyDescent="0.3">
      <c r="A268" s="571"/>
      <c r="B268" s="225" t="s">
        <v>1108</v>
      </c>
      <c r="C268" s="260" t="s">
        <v>454</v>
      </c>
      <c r="D268" s="233" t="s">
        <v>1127</v>
      </c>
      <c r="E268" s="233"/>
      <c r="F268" s="233"/>
      <c r="G268" s="234"/>
      <c r="H268" s="408"/>
      <c r="I268" s="409"/>
      <c r="J268" s="408"/>
      <c r="K268" s="406">
        <f t="shared" si="24"/>
        <v>0</v>
      </c>
      <c r="L268" s="207" t="str">
        <f t="shared" si="29"/>
        <v/>
      </c>
      <c r="M268" s="208">
        <f>H29</f>
        <v>0</v>
      </c>
      <c r="N268" s="208">
        <f>I29</f>
        <v>0</v>
      </c>
      <c r="O268" s="208">
        <f>J29</f>
        <v>0</v>
      </c>
      <c r="P268" s="188" t="str">
        <f t="shared" si="30"/>
        <v>OK</v>
      </c>
      <c r="Q268" s="188" t="str">
        <f t="shared" si="30"/>
        <v>OK</v>
      </c>
      <c r="R268" s="188" t="str">
        <f t="shared" si="30"/>
        <v>OK</v>
      </c>
      <c r="S268" s="468">
        <f t="shared" si="31"/>
        <v>0</v>
      </c>
      <c r="T268" s="470">
        <f t="shared" si="32"/>
        <v>0</v>
      </c>
    </row>
    <row r="269" spans="1:21" x14ac:dyDescent="0.3">
      <c r="A269" s="571"/>
      <c r="B269" s="225" t="s">
        <v>1064</v>
      </c>
      <c r="C269" s="260" t="s">
        <v>458</v>
      </c>
      <c r="D269" s="233" t="s">
        <v>1152</v>
      </c>
      <c r="E269" s="233"/>
      <c r="F269" s="233"/>
      <c r="G269" s="234"/>
      <c r="H269" s="408"/>
      <c r="I269" s="409"/>
      <c r="J269" s="408"/>
      <c r="K269" s="406">
        <f t="shared" si="24"/>
        <v>0</v>
      </c>
      <c r="L269" s="207" t="str">
        <f t="shared" si="29"/>
        <v/>
      </c>
      <c r="M269" s="208">
        <f>H242</f>
        <v>0</v>
      </c>
      <c r="N269" s="208">
        <f>I242</f>
        <v>0</v>
      </c>
      <c r="O269" s="208">
        <f>J242</f>
        <v>0</v>
      </c>
      <c r="P269" s="188" t="str">
        <f t="shared" si="30"/>
        <v>OK</v>
      </c>
      <c r="Q269" s="188" t="str">
        <f t="shared" si="30"/>
        <v>OK</v>
      </c>
      <c r="R269" s="188" t="str">
        <f t="shared" si="30"/>
        <v>OK</v>
      </c>
      <c r="S269" s="468">
        <f t="shared" si="31"/>
        <v>0</v>
      </c>
      <c r="T269" s="470">
        <f t="shared" si="32"/>
        <v>0</v>
      </c>
    </row>
    <row r="270" spans="1:21" x14ac:dyDescent="0.3">
      <c r="A270" s="571"/>
      <c r="B270" s="225" t="s">
        <v>1110</v>
      </c>
      <c r="C270" s="260" t="s">
        <v>480</v>
      </c>
      <c r="D270" s="233" t="s">
        <v>1630</v>
      </c>
      <c r="E270" s="233"/>
      <c r="F270" s="233"/>
      <c r="G270" s="234"/>
      <c r="H270" s="408"/>
      <c r="I270" s="409"/>
      <c r="J270" s="408"/>
      <c r="K270" s="406">
        <f t="shared" si="24"/>
        <v>0</v>
      </c>
      <c r="L270" s="207" t="str">
        <f t="shared" si="29"/>
        <v/>
      </c>
      <c r="M270" s="208">
        <f>SUM(H75,H82)</f>
        <v>0</v>
      </c>
      <c r="N270" s="208">
        <f t="shared" ref="N270:O270" si="33">SUM(I75,I82)</f>
        <v>0</v>
      </c>
      <c r="O270" s="208">
        <f t="shared" si="33"/>
        <v>0</v>
      </c>
      <c r="P270" s="188" t="str">
        <f t="shared" si="30"/>
        <v>OK</v>
      </c>
      <c r="Q270" s="188" t="str">
        <f t="shared" si="30"/>
        <v>OK</v>
      </c>
      <c r="R270" s="188" t="str">
        <f t="shared" si="30"/>
        <v>OK</v>
      </c>
      <c r="S270" s="468">
        <f t="shared" si="31"/>
        <v>0</v>
      </c>
      <c r="T270" s="470">
        <f t="shared" si="32"/>
        <v>0</v>
      </c>
    </row>
    <row r="271" spans="1:21" x14ac:dyDescent="0.3">
      <c r="A271" s="571"/>
      <c r="B271" s="225" t="s">
        <v>1111</v>
      </c>
      <c r="C271" s="260" t="s">
        <v>482</v>
      </c>
      <c r="D271" s="233" t="s">
        <v>1631</v>
      </c>
      <c r="E271" s="233"/>
      <c r="F271" s="233"/>
      <c r="G271" s="234"/>
      <c r="H271" s="408"/>
      <c r="I271" s="409"/>
      <c r="J271" s="408"/>
      <c r="K271" s="406">
        <f t="shared" si="24"/>
        <v>0</v>
      </c>
      <c r="L271" s="207" t="str">
        <f t="shared" si="29"/>
        <v/>
      </c>
      <c r="M271" s="208">
        <f>SUM(H89,H96)</f>
        <v>0</v>
      </c>
      <c r="N271" s="208">
        <f t="shared" ref="N271:O271" si="34">SUM(I89,I96)</f>
        <v>0</v>
      </c>
      <c r="O271" s="208">
        <f t="shared" si="34"/>
        <v>0</v>
      </c>
      <c r="P271" s="188" t="str">
        <f t="shared" si="30"/>
        <v>OK</v>
      </c>
      <c r="Q271" s="188" t="str">
        <f t="shared" si="30"/>
        <v>OK</v>
      </c>
      <c r="R271" s="188" t="str">
        <f t="shared" si="30"/>
        <v>OK</v>
      </c>
      <c r="S271" s="468">
        <f t="shared" si="31"/>
        <v>0</v>
      </c>
      <c r="T271" s="470">
        <f t="shared" si="32"/>
        <v>0</v>
      </c>
    </row>
    <row r="272" spans="1:21" x14ac:dyDescent="0.3">
      <c r="A272" s="571"/>
      <c r="B272" s="225" t="s">
        <v>1153</v>
      </c>
      <c r="C272" s="260" t="s">
        <v>483</v>
      </c>
      <c r="D272" s="233" t="s">
        <v>1632</v>
      </c>
      <c r="E272" s="233"/>
      <c r="F272" s="233"/>
      <c r="G272" s="234"/>
      <c r="H272" s="406">
        <f>SUM(H273:H274)</f>
        <v>0</v>
      </c>
      <c r="I272" s="407">
        <f t="shared" ref="I272:J272" si="35">SUM(I273:I274)</f>
        <v>0</v>
      </c>
      <c r="J272" s="406">
        <f t="shared" si="35"/>
        <v>0</v>
      </c>
      <c r="K272" s="406">
        <f t="shared" si="24"/>
        <v>0</v>
      </c>
    </row>
    <row r="273" spans="1:20" x14ac:dyDescent="0.3">
      <c r="A273" s="571"/>
      <c r="B273" s="225" t="s">
        <v>1112</v>
      </c>
      <c r="C273" s="260"/>
      <c r="D273" s="233" t="s">
        <v>335</v>
      </c>
      <c r="E273" s="233" t="s">
        <v>1658</v>
      </c>
      <c r="F273" s="233"/>
      <c r="G273" s="234"/>
      <c r="H273" s="408"/>
      <c r="I273" s="409"/>
      <c r="J273" s="408"/>
      <c r="K273" s="406">
        <f t="shared" si="24"/>
        <v>0</v>
      </c>
      <c r="L273" s="207" t="str">
        <f>IFERROR(IF(K273=0,"",IF(COUNTIF(P273:R273,"*Review*")=0,
"OK",$U$14)),"Review. Data with error/s.")</f>
        <v/>
      </c>
      <c r="M273" s="208">
        <f>SUM(H177,H188)</f>
        <v>0</v>
      </c>
      <c r="N273" s="208">
        <f t="shared" ref="N273:O273" si="36">SUM(I177,I188)</f>
        <v>0</v>
      </c>
      <c r="O273" s="208">
        <f t="shared" si="36"/>
        <v>0</v>
      </c>
      <c r="P273" s="188" t="str">
        <f t="shared" ref="P273:P274" si="37">IF(H273=0,"OK",IF(AND(M273&lt;&gt;0,OR(H273=0,H273&lt;&gt;0)),"OK","Review"))</f>
        <v>OK</v>
      </c>
      <c r="Q273" s="188" t="str">
        <f t="shared" ref="Q273:Q274" si="38">IF(I273=0,"OK",IF(AND(N273&lt;&gt;0,OR(I273=0,I273&lt;&gt;0)),"OK","Review"))</f>
        <v>OK</v>
      </c>
      <c r="R273" s="188" t="str">
        <f t="shared" ref="R273:R274" si="39">IF(J273=0,"OK",IF(AND(O273&lt;&gt;0,OR(J273=0,J273&lt;&gt;0)),"OK","Review"))</f>
        <v>OK</v>
      </c>
      <c r="S273" s="468">
        <f t="shared" ref="S273:S274" si="40">IF(OR(ISNUMBER(SEARCH("REVIEW",L273)),ISNUMBER(SEARCH("error",L273))),1,0)</f>
        <v>0</v>
      </c>
      <c r="T273" s="470">
        <f t="shared" ref="T273:T274" si="41">IF(_xlfn.ISFORMULA(L273),0,1)</f>
        <v>0</v>
      </c>
    </row>
    <row r="274" spans="1:20" x14ac:dyDescent="0.3">
      <c r="A274" s="571"/>
      <c r="B274" s="225" t="s">
        <v>1113</v>
      </c>
      <c r="C274" s="260"/>
      <c r="D274" s="233" t="s">
        <v>348</v>
      </c>
      <c r="E274" s="233" t="s">
        <v>1659</v>
      </c>
      <c r="F274" s="233"/>
      <c r="G274" s="234"/>
      <c r="H274" s="408"/>
      <c r="I274" s="409"/>
      <c r="J274" s="408"/>
      <c r="K274" s="406">
        <f t="shared" si="24"/>
        <v>0</v>
      </c>
      <c r="L274" s="207" t="str">
        <f t="shared" ref="L274" si="42">IFERROR(IF(K274=0,"",IF(COUNTIF(P274:R274,"*Review*")=0,
"OK",$U$14)),"Review. Data with error/s.")</f>
        <v/>
      </c>
      <c r="M274" s="208">
        <f>SUM(H158,H167)</f>
        <v>0</v>
      </c>
      <c r="N274" s="208">
        <f t="shared" ref="N274:O274" si="43">SUM(I158,I167)</f>
        <v>0</v>
      </c>
      <c r="O274" s="208">
        <f t="shared" si="43"/>
        <v>0</v>
      </c>
      <c r="P274" s="188" t="str">
        <f t="shared" si="37"/>
        <v>OK</v>
      </c>
      <c r="Q274" s="188" t="str">
        <f t="shared" si="38"/>
        <v>OK</v>
      </c>
      <c r="R274" s="188" t="str">
        <f t="shared" si="39"/>
        <v>OK</v>
      </c>
      <c r="S274" s="468">
        <f t="shared" si="40"/>
        <v>0</v>
      </c>
      <c r="T274" s="470">
        <f t="shared" si="41"/>
        <v>0</v>
      </c>
    </row>
    <row r="275" spans="1:20" x14ac:dyDescent="0.3">
      <c r="A275" s="571"/>
      <c r="B275" s="225" t="s">
        <v>1062</v>
      </c>
      <c r="C275" s="260" t="s">
        <v>484</v>
      </c>
      <c r="D275" s="233" t="s">
        <v>1660</v>
      </c>
      <c r="E275" s="233"/>
      <c r="F275" s="233"/>
      <c r="G275" s="234"/>
      <c r="H275" s="408"/>
      <c r="I275" s="409"/>
      <c r="J275" s="408"/>
      <c r="K275" s="406">
        <f t="shared" si="24"/>
        <v>0</v>
      </c>
      <c r="M275" s="188" t="s">
        <v>1183</v>
      </c>
    </row>
    <row r="276" spans="1:20" x14ac:dyDescent="0.3">
      <c r="A276" s="572"/>
      <c r="B276" s="276" t="s">
        <v>1154</v>
      </c>
      <c r="C276" s="277" t="s">
        <v>1679</v>
      </c>
      <c r="D276" s="278"/>
      <c r="E276" s="279"/>
      <c r="F276" s="279"/>
      <c r="G276" s="280"/>
      <c r="H276" s="410"/>
      <c r="I276" s="411"/>
      <c r="J276" s="410"/>
      <c r="K276" s="406">
        <f t="shared" si="24"/>
        <v>0</v>
      </c>
      <c r="L276" s="190" t="str">
        <f>IFERROR(IF(K276=0,"",IF(AND(H276&gt;=0,I276&gt;=0,J276&gt;=0),"OK",$U$33)),"Review. Data with error/s.")</f>
        <v/>
      </c>
      <c r="M276" s="208">
        <f>SUM(H44,H49,H54,H59,H64,H103,H136,H142,H199,H205,H215,H221,H231,H257,H263,H276)</f>
        <v>0</v>
      </c>
      <c r="N276" s="208">
        <f>SUM(I44,I49,I54,I59,I64,I103,I136,I142,I199,I205,I215,I221,I231,I257,I263,I276)</f>
        <v>0</v>
      </c>
      <c r="O276" s="208">
        <f>SUM(J44,J49,J54,J59,J64,J103,J136,J142,J199,J205,J215,J221,J231,J257,J263,J276)</f>
        <v>0</v>
      </c>
    </row>
    <row r="277" spans="1:20" ht="15.75" customHeight="1" x14ac:dyDescent="0.3">
      <c r="A277" s="573" t="s">
        <v>518</v>
      </c>
      <c r="B277" s="573"/>
      <c r="C277" s="573"/>
      <c r="D277" s="573"/>
      <c r="E277" s="573"/>
      <c r="F277" s="573"/>
      <c r="G277" s="573"/>
      <c r="H277" s="462">
        <f>SUM(H17,H29,H32,H45,H50,H55,H60,H65,H68,H73,H104,H137,H143,H149,H156,H200,H206,H210,H216,H222,H223,H232,H242:H245,H246,H258,H264,H265)</f>
        <v>0</v>
      </c>
      <c r="I277" s="463">
        <f>SUM(I17,I29,I32,I45,I50,I55,I60,I65,I68,I73,I104,I137,I143,I149,I156,I200,I206,I210,I216,I222,I223,I232,I242:I245,I246,I258,I264,I265)</f>
        <v>0</v>
      </c>
      <c r="J277" s="462">
        <f>SUM(J17,J29,J32,J45,J50,J55,J60,J65,J68,J73,J104,J137,J143,J149,J156,J200,J206,J210,J216,J222,J223,J232,J242:J245,J246,J258,J264,J265)</f>
        <v>0</v>
      </c>
      <c r="K277" s="462">
        <f>SUM(H277,J277)</f>
        <v>0</v>
      </c>
      <c r="M277" s="188" t="s">
        <v>1182</v>
      </c>
    </row>
    <row r="278" spans="1:20" ht="20.100000000000001" customHeight="1" x14ac:dyDescent="0.3">
      <c r="A278" s="459" t="s">
        <v>1260</v>
      </c>
      <c r="B278" s="460"/>
      <c r="C278" s="460"/>
      <c r="D278" s="460"/>
      <c r="E278" s="460"/>
      <c r="F278" s="460"/>
      <c r="G278" s="460"/>
      <c r="H278" s="464"/>
      <c r="I278" s="464"/>
      <c r="J278" s="464"/>
      <c r="K278" s="465"/>
      <c r="M278" s="208">
        <f>SUM(H155,H176)</f>
        <v>0</v>
      </c>
      <c r="N278" s="208">
        <f>SUM(I155,I176)</f>
        <v>0</v>
      </c>
      <c r="O278" s="208">
        <f>SUM(J155,J176)</f>
        <v>0</v>
      </c>
    </row>
    <row r="279" spans="1:20" x14ac:dyDescent="0.3">
      <c r="A279" s="223">
        <v>1</v>
      </c>
      <c r="B279" s="224" t="s">
        <v>520</v>
      </c>
      <c r="C279" s="502" t="s">
        <v>1555</v>
      </c>
      <c r="D279" s="229"/>
      <c r="E279" s="229"/>
      <c r="F279" s="229"/>
      <c r="G279" s="230"/>
      <c r="H279" s="422"/>
      <c r="I279" s="423"/>
      <c r="J279" s="422"/>
      <c r="K279" s="424">
        <f>SUM(H279,J279)</f>
        <v>0</v>
      </c>
      <c r="M279" s="522" t="s">
        <v>1363</v>
      </c>
      <c r="N279" s="522"/>
      <c r="O279" s="522" t="s">
        <v>1155</v>
      </c>
    </row>
    <row r="280" spans="1:20" x14ac:dyDescent="0.3">
      <c r="A280" s="223">
        <v>2</v>
      </c>
      <c r="B280" s="225" t="s">
        <v>552</v>
      </c>
      <c r="C280" s="502" t="s">
        <v>1556</v>
      </c>
      <c r="D280" s="229"/>
      <c r="E280" s="229"/>
      <c r="F280" s="229"/>
      <c r="G280" s="230"/>
      <c r="H280" s="408"/>
      <c r="I280" s="409"/>
      <c r="J280" s="408"/>
      <c r="K280" s="406">
        <f t="shared" ref="K280:K344" si="44">SUM(H280,J280)</f>
        <v>0</v>
      </c>
      <c r="M280" s="208">
        <f>SUM(H279:H280)</f>
        <v>0</v>
      </c>
      <c r="N280" s="208">
        <f>SUM(I279:I280)</f>
        <v>0</v>
      </c>
      <c r="O280" s="208">
        <f>SUM(J279:J280)</f>
        <v>0</v>
      </c>
    </row>
    <row r="281" spans="1:20" x14ac:dyDescent="0.3">
      <c r="A281" s="571">
        <v>3</v>
      </c>
      <c r="B281" s="225" t="s">
        <v>616</v>
      </c>
      <c r="C281" s="502" t="s">
        <v>1557</v>
      </c>
      <c r="D281" s="229"/>
      <c r="E281" s="229"/>
      <c r="F281" s="229"/>
      <c r="G281" s="230"/>
      <c r="H281" s="406">
        <f>SUM(H282:H283)</f>
        <v>0</v>
      </c>
      <c r="I281" s="407">
        <f>SUM(I282:I283)</f>
        <v>0</v>
      </c>
      <c r="J281" s="406">
        <f>SUM(J282:J283)</f>
        <v>0</v>
      </c>
      <c r="K281" s="406">
        <f t="shared" si="44"/>
        <v>0</v>
      </c>
      <c r="M281" s="209">
        <f>SUM(M282:M283)-M300</f>
        <v>0</v>
      </c>
      <c r="N281" s="209">
        <f>SUM(N282:N283)-N300</f>
        <v>0</v>
      </c>
      <c r="O281" s="209">
        <f>SUM(O282:O283)-O300</f>
        <v>0</v>
      </c>
      <c r="P281" s="477" t="s">
        <v>1126</v>
      </c>
      <c r="Q281" s="477"/>
    </row>
    <row r="282" spans="1:20" x14ac:dyDescent="0.3">
      <c r="A282" s="571"/>
      <c r="B282" s="225" t="s">
        <v>617</v>
      </c>
      <c r="C282" s="503"/>
      <c r="D282" s="233" t="s">
        <v>28</v>
      </c>
      <c r="E282" s="233"/>
      <c r="F282" s="233"/>
      <c r="G282" s="234"/>
      <c r="H282" s="408"/>
      <c r="I282" s="409"/>
      <c r="J282" s="408"/>
      <c r="K282" s="406">
        <f t="shared" si="44"/>
        <v>0</v>
      </c>
      <c r="M282" s="202" t="str">
        <f>IFERROR(ROUND(H282/$H$281,3)*$M$300,"")</f>
        <v/>
      </c>
      <c r="N282" s="202" t="str">
        <f>IFERROR(ROUND(I282/$I$281,3)*$N$300,"")</f>
        <v/>
      </c>
      <c r="O282" s="202" t="str">
        <f>IFERROR(ROUND(J282/$J$281,3)*$O$300,"")</f>
        <v/>
      </c>
    </row>
    <row r="283" spans="1:20" x14ac:dyDescent="0.3">
      <c r="A283" s="571"/>
      <c r="B283" s="225" t="s">
        <v>621</v>
      </c>
      <c r="C283" s="503"/>
      <c r="D283" s="233" t="s">
        <v>23</v>
      </c>
      <c r="E283" s="233"/>
      <c r="F283" s="233"/>
      <c r="G283" s="234"/>
      <c r="H283" s="408"/>
      <c r="I283" s="409"/>
      <c r="J283" s="408"/>
      <c r="K283" s="406">
        <f t="shared" si="44"/>
        <v>0</v>
      </c>
      <c r="M283" s="202" t="str">
        <f>IFERROR(ROUND(H283/$H$281,3)*$M$300,"")</f>
        <v/>
      </c>
      <c r="N283" s="202" t="str">
        <f>IFERROR(ROUND(I283/$I$281,3)*$N$300,"")</f>
        <v/>
      </c>
      <c r="O283" s="202" t="str">
        <f>IFERROR(ROUND(J283/$J$281,3)*$O$300,"")</f>
        <v/>
      </c>
    </row>
    <row r="284" spans="1:20" x14ac:dyDescent="0.3">
      <c r="A284" s="571">
        <v>4</v>
      </c>
      <c r="B284" s="225" t="s">
        <v>550</v>
      </c>
      <c r="C284" s="502" t="s">
        <v>1558</v>
      </c>
      <c r="D284" s="229"/>
      <c r="E284" s="229"/>
      <c r="F284" s="229"/>
      <c r="G284" s="230"/>
      <c r="H284" s="406">
        <f>SUM(H285:H286)</f>
        <v>0</v>
      </c>
      <c r="I284" s="407">
        <f>SUM(I285:I286)</f>
        <v>0</v>
      </c>
      <c r="J284" s="406">
        <f>SUM(J285:J286)</f>
        <v>0</v>
      </c>
      <c r="K284" s="406">
        <f t="shared" si="44"/>
        <v>0</v>
      </c>
    </row>
    <row r="285" spans="1:20" x14ac:dyDescent="0.3">
      <c r="A285" s="571"/>
      <c r="B285" s="225" t="s">
        <v>630</v>
      </c>
      <c r="C285" s="503"/>
      <c r="D285" s="233" t="s">
        <v>28</v>
      </c>
      <c r="E285" s="233"/>
      <c r="F285" s="233"/>
      <c r="G285" s="234"/>
      <c r="H285" s="408"/>
      <c r="I285" s="409"/>
      <c r="J285" s="408"/>
      <c r="K285" s="406">
        <f t="shared" si="44"/>
        <v>0</v>
      </c>
    </row>
    <row r="286" spans="1:20" x14ac:dyDescent="0.3">
      <c r="A286" s="571"/>
      <c r="B286" s="225" t="s">
        <v>745</v>
      </c>
      <c r="C286" s="503"/>
      <c r="D286" s="233" t="s">
        <v>23</v>
      </c>
      <c r="E286" s="233"/>
      <c r="F286" s="233"/>
      <c r="G286" s="234"/>
      <c r="H286" s="408"/>
      <c r="I286" s="409"/>
      <c r="J286" s="408"/>
      <c r="K286" s="406">
        <f t="shared" si="44"/>
        <v>0</v>
      </c>
    </row>
    <row r="287" spans="1:20" x14ac:dyDescent="0.3">
      <c r="A287" s="223">
        <v>5</v>
      </c>
      <c r="B287" s="500" t="s">
        <v>636</v>
      </c>
      <c r="C287" s="502" t="s">
        <v>1559</v>
      </c>
      <c r="D287" s="229"/>
      <c r="E287" s="229"/>
      <c r="F287" s="229"/>
      <c r="G287" s="230"/>
      <c r="H287" s="408"/>
      <c r="I287" s="409"/>
      <c r="J287" s="408"/>
      <c r="K287" s="406">
        <f t="shared" si="44"/>
        <v>0</v>
      </c>
    </row>
    <row r="288" spans="1:20" x14ac:dyDescent="0.3">
      <c r="A288" s="223">
        <v>6</v>
      </c>
      <c r="B288" s="500" t="s">
        <v>639</v>
      </c>
      <c r="C288" s="502" t="s">
        <v>1560</v>
      </c>
      <c r="D288" s="229"/>
      <c r="E288" s="229"/>
      <c r="F288" s="229"/>
      <c r="G288" s="230"/>
      <c r="H288" s="408"/>
      <c r="I288" s="409"/>
      <c r="J288" s="408"/>
      <c r="K288" s="406">
        <f t="shared" si="44"/>
        <v>0</v>
      </c>
    </row>
    <row r="289" spans="1:15" x14ac:dyDescent="0.3">
      <c r="A289" s="223">
        <v>7</v>
      </c>
      <c r="B289" s="500" t="s">
        <v>642</v>
      </c>
      <c r="C289" s="502" t="s">
        <v>1561</v>
      </c>
      <c r="D289" s="229"/>
      <c r="E289" s="229"/>
      <c r="F289" s="229"/>
      <c r="G289" s="230"/>
      <c r="H289" s="408"/>
      <c r="I289" s="409"/>
      <c r="J289" s="408"/>
      <c r="K289" s="406">
        <f t="shared" si="44"/>
        <v>0</v>
      </c>
    </row>
    <row r="290" spans="1:15" x14ac:dyDescent="0.3">
      <c r="A290" s="223">
        <v>8</v>
      </c>
      <c r="B290" s="500" t="s">
        <v>645</v>
      </c>
      <c r="C290" s="502" t="s">
        <v>1562</v>
      </c>
      <c r="D290" s="229"/>
      <c r="E290" s="229"/>
      <c r="F290" s="229"/>
      <c r="G290" s="230"/>
      <c r="H290" s="408"/>
      <c r="I290" s="409"/>
      <c r="J290" s="408"/>
      <c r="K290" s="406">
        <f t="shared" si="44"/>
        <v>0</v>
      </c>
    </row>
    <row r="291" spans="1:15" x14ac:dyDescent="0.3">
      <c r="A291" s="223">
        <v>9</v>
      </c>
      <c r="B291" s="501" t="s">
        <v>547</v>
      </c>
      <c r="C291" s="502" t="s">
        <v>1563</v>
      </c>
      <c r="D291" s="229"/>
      <c r="E291" s="229"/>
      <c r="F291" s="229"/>
      <c r="G291" s="230"/>
      <c r="H291" s="408"/>
      <c r="I291" s="409"/>
      <c r="J291" s="408"/>
      <c r="K291" s="406">
        <f t="shared" si="44"/>
        <v>0</v>
      </c>
    </row>
    <row r="292" spans="1:15" x14ac:dyDescent="0.3">
      <c r="A292" s="223">
        <v>10</v>
      </c>
      <c r="B292" s="501" t="s">
        <v>632</v>
      </c>
      <c r="C292" s="502" t="s">
        <v>1564</v>
      </c>
      <c r="D292" s="229"/>
      <c r="E292" s="229"/>
      <c r="F292" s="229"/>
      <c r="G292" s="230"/>
      <c r="H292" s="408"/>
      <c r="I292" s="409"/>
      <c r="J292" s="408"/>
      <c r="K292" s="406">
        <f t="shared" si="44"/>
        <v>0</v>
      </c>
    </row>
    <row r="293" spans="1:15" x14ac:dyDescent="0.3">
      <c r="A293" s="223">
        <v>11</v>
      </c>
      <c r="B293" s="501" t="s">
        <v>549</v>
      </c>
      <c r="C293" s="502" t="s">
        <v>1565</v>
      </c>
      <c r="D293" s="229"/>
      <c r="E293" s="229"/>
      <c r="F293" s="229"/>
      <c r="G293" s="230"/>
      <c r="H293" s="408"/>
      <c r="I293" s="409"/>
      <c r="J293" s="408"/>
      <c r="K293" s="406">
        <f t="shared" si="44"/>
        <v>0</v>
      </c>
    </row>
    <row r="294" spans="1:15" x14ac:dyDescent="0.3">
      <c r="A294" s="223">
        <v>12</v>
      </c>
      <c r="B294" s="501" t="s">
        <v>945</v>
      </c>
      <c r="C294" s="502" t="s">
        <v>1566</v>
      </c>
      <c r="D294" s="229"/>
      <c r="E294" s="229"/>
      <c r="F294" s="229"/>
      <c r="G294" s="230"/>
      <c r="H294" s="408"/>
      <c r="I294" s="409"/>
      <c r="J294" s="408"/>
      <c r="K294" s="406">
        <f t="shared" si="44"/>
        <v>0</v>
      </c>
    </row>
    <row r="295" spans="1:15" x14ac:dyDescent="0.3">
      <c r="A295" s="223">
        <v>13</v>
      </c>
      <c r="B295" s="501" t="s">
        <v>810</v>
      </c>
      <c r="C295" s="502" t="s">
        <v>1567</v>
      </c>
      <c r="D295" s="229"/>
      <c r="E295" s="229"/>
      <c r="F295" s="229"/>
      <c r="G295" s="230"/>
      <c r="H295" s="408"/>
      <c r="I295" s="409"/>
      <c r="J295" s="408"/>
      <c r="K295" s="406">
        <f t="shared" si="44"/>
        <v>0</v>
      </c>
    </row>
    <row r="296" spans="1:15" x14ac:dyDescent="0.3">
      <c r="A296" s="223">
        <v>14</v>
      </c>
      <c r="B296" s="500" t="s">
        <v>648</v>
      </c>
      <c r="C296" s="502" t="s">
        <v>1568</v>
      </c>
      <c r="D296" s="229"/>
      <c r="E296" s="229"/>
      <c r="F296" s="229"/>
      <c r="G296" s="230"/>
      <c r="H296" s="408"/>
      <c r="I296" s="409"/>
      <c r="J296" s="408"/>
      <c r="K296" s="406">
        <f t="shared" si="44"/>
        <v>0</v>
      </c>
    </row>
    <row r="297" spans="1:15" x14ac:dyDescent="0.3">
      <c r="A297" s="223">
        <v>15</v>
      </c>
      <c r="B297" s="500" t="s">
        <v>651</v>
      </c>
      <c r="C297" s="502" t="s">
        <v>1569</v>
      </c>
      <c r="D297" s="229"/>
      <c r="E297" s="229"/>
      <c r="F297" s="229"/>
      <c r="G297" s="230"/>
      <c r="H297" s="408"/>
      <c r="I297" s="409"/>
      <c r="J297" s="408"/>
      <c r="K297" s="406">
        <f t="shared" si="44"/>
        <v>0</v>
      </c>
    </row>
    <row r="298" spans="1:15" x14ac:dyDescent="0.3">
      <c r="A298" s="223">
        <v>16</v>
      </c>
      <c r="B298" s="500" t="s">
        <v>654</v>
      </c>
      <c r="C298" s="502" t="s">
        <v>1570</v>
      </c>
      <c r="D298" s="229"/>
      <c r="E298" s="229"/>
      <c r="F298" s="229"/>
      <c r="G298" s="230"/>
      <c r="H298" s="408"/>
      <c r="I298" s="409"/>
      <c r="J298" s="408"/>
      <c r="K298" s="406">
        <f t="shared" si="44"/>
        <v>0</v>
      </c>
    </row>
    <row r="299" spans="1:15" x14ac:dyDescent="0.3">
      <c r="A299" s="223">
        <v>17</v>
      </c>
      <c r="B299" s="225" t="s">
        <v>761</v>
      </c>
      <c r="C299" s="502" t="s">
        <v>1571</v>
      </c>
      <c r="D299" s="229"/>
      <c r="E299" s="229"/>
      <c r="F299" s="229"/>
      <c r="G299" s="230"/>
      <c r="H299" s="408"/>
      <c r="I299" s="409"/>
      <c r="J299" s="408"/>
      <c r="K299" s="406">
        <f t="shared" si="44"/>
        <v>0</v>
      </c>
    </row>
    <row r="300" spans="1:15" x14ac:dyDescent="0.3">
      <c r="A300" s="223">
        <v>18</v>
      </c>
      <c r="B300" s="225" t="s">
        <v>796</v>
      </c>
      <c r="C300" s="502" t="s">
        <v>1572</v>
      </c>
      <c r="D300" s="229"/>
      <c r="E300" s="229"/>
      <c r="F300" s="229"/>
      <c r="G300" s="230"/>
      <c r="H300" s="408"/>
      <c r="I300" s="409"/>
      <c r="J300" s="408"/>
      <c r="K300" s="406">
        <f t="shared" si="44"/>
        <v>0</v>
      </c>
      <c r="M300" s="202">
        <f>+H300</f>
        <v>0</v>
      </c>
      <c r="N300" s="202">
        <f>+I300</f>
        <v>0</v>
      </c>
      <c r="O300" s="202">
        <f>+J300</f>
        <v>0</v>
      </c>
    </row>
    <row r="301" spans="1:15" x14ac:dyDescent="0.3">
      <c r="A301" s="223">
        <v>19</v>
      </c>
      <c r="B301" s="225" t="s">
        <v>1117</v>
      </c>
      <c r="C301" s="502" t="s">
        <v>1573</v>
      </c>
      <c r="D301" s="229"/>
      <c r="E301" s="229"/>
      <c r="F301" s="229"/>
      <c r="G301" s="230"/>
      <c r="H301" s="408"/>
      <c r="I301" s="409"/>
      <c r="J301" s="408"/>
      <c r="K301" s="406">
        <f t="shared" si="44"/>
        <v>0</v>
      </c>
    </row>
    <row r="302" spans="1:15" x14ac:dyDescent="0.3">
      <c r="A302" s="223">
        <v>20</v>
      </c>
      <c r="B302" s="225" t="s">
        <v>1065</v>
      </c>
      <c r="C302" s="502" t="s">
        <v>1574</v>
      </c>
      <c r="D302" s="229"/>
      <c r="E302" s="229"/>
      <c r="F302" s="229"/>
      <c r="G302" s="230"/>
      <c r="H302" s="408"/>
      <c r="I302" s="409"/>
      <c r="J302" s="408"/>
      <c r="K302" s="406">
        <f t="shared" si="44"/>
        <v>0</v>
      </c>
    </row>
    <row r="303" spans="1:15" x14ac:dyDescent="0.3">
      <c r="A303" s="571">
        <v>21</v>
      </c>
      <c r="B303" s="225" t="s">
        <v>1156</v>
      </c>
      <c r="C303" s="502" t="s">
        <v>1575</v>
      </c>
      <c r="D303" s="229"/>
      <c r="E303" s="229"/>
      <c r="F303" s="229"/>
      <c r="G303" s="230"/>
      <c r="H303" s="406">
        <f>SUM(H304:H308)</f>
        <v>0</v>
      </c>
      <c r="I303" s="407">
        <f>SUM(I304:I308)</f>
        <v>0</v>
      </c>
      <c r="J303" s="406">
        <f>SUM(J304:J308)</f>
        <v>0</v>
      </c>
      <c r="K303" s="406">
        <f t="shared" si="44"/>
        <v>0</v>
      </c>
    </row>
    <row r="304" spans="1:15" x14ac:dyDescent="0.3">
      <c r="A304" s="571"/>
      <c r="B304" s="226" t="s">
        <v>524</v>
      </c>
      <c r="C304" s="235"/>
      <c r="D304" s="233" t="s">
        <v>21</v>
      </c>
      <c r="E304" s="233"/>
      <c r="F304" s="233"/>
      <c r="G304" s="234"/>
      <c r="H304" s="408"/>
      <c r="I304" s="409"/>
      <c r="J304" s="408"/>
      <c r="K304" s="406">
        <f t="shared" si="44"/>
        <v>0</v>
      </c>
    </row>
    <row r="305" spans="1:20" x14ac:dyDescent="0.3">
      <c r="A305" s="571"/>
      <c r="B305" s="226" t="s">
        <v>526</v>
      </c>
      <c r="C305" s="235"/>
      <c r="D305" s="233" t="s">
        <v>28</v>
      </c>
      <c r="E305" s="233"/>
      <c r="F305" s="233"/>
      <c r="G305" s="234"/>
      <c r="H305" s="408"/>
      <c r="I305" s="409"/>
      <c r="J305" s="408"/>
      <c r="K305" s="406">
        <f t="shared" si="44"/>
        <v>0</v>
      </c>
    </row>
    <row r="306" spans="1:20" x14ac:dyDescent="0.3">
      <c r="A306" s="571"/>
      <c r="B306" s="226" t="s">
        <v>528</v>
      </c>
      <c r="C306" s="235"/>
      <c r="D306" s="233" t="s">
        <v>65</v>
      </c>
      <c r="E306" s="233"/>
      <c r="F306" s="233"/>
      <c r="G306" s="234"/>
      <c r="H306" s="408"/>
      <c r="I306" s="409"/>
      <c r="J306" s="408"/>
      <c r="K306" s="406">
        <f t="shared" si="44"/>
        <v>0</v>
      </c>
    </row>
    <row r="307" spans="1:20" x14ac:dyDescent="0.3">
      <c r="A307" s="571"/>
      <c r="B307" s="226" t="s">
        <v>530</v>
      </c>
      <c r="C307" s="235"/>
      <c r="D307" s="233" t="s">
        <v>82</v>
      </c>
      <c r="E307" s="233"/>
      <c r="F307" s="233"/>
      <c r="G307" s="234"/>
      <c r="H307" s="408"/>
      <c r="I307" s="409"/>
      <c r="J307" s="408"/>
      <c r="K307" s="406">
        <f t="shared" si="44"/>
        <v>0</v>
      </c>
    </row>
    <row r="308" spans="1:20" x14ac:dyDescent="0.3">
      <c r="A308" s="571"/>
      <c r="B308" s="226" t="s">
        <v>532</v>
      </c>
      <c r="C308" s="235"/>
      <c r="D308" s="233" t="s">
        <v>534</v>
      </c>
      <c r="E308" s="233"/>
      <c r="F308" s="233"/>
      <c r="G308" s="234"/>
      <c r="H308" s="408"/>
      <c r="I308" s="409"/>
      <c r="J308" s="408"/>
      <c r="K308" s="406">
        <f t="shared" si="44"/>
        <v>0</v>
      </c>
    </row>
    <row r="309" spans="1:20" x14ac:dyDescent="0.3">
      <c r="A309" s="223">
        <v>22</v>
      </c>
      <c r="B309" s="225" t="s">
        <v>980</v>
      </c>
      <c r="C309" s="228" t="s">
        <v>1576</v>
      </c>
      <c r="D309" s="229"/>
      <c r="E309" s="229"/>
      <c r="F309" s="229"/>
      <c r="G309" s="230"/>
      <c r="H309" s="408"/>
      <c r="I309" s="409"/>
      <c r="J309" s="408"/>
      <c r="K309" s="406">
        <f t="shared" si="44"/>
        <v>0</v>
      </c>
    </row>
    <row r="310" spans="1:20" x14ac:dyDescent="0.3">
      <c r="A310" s="571">
        <v>23</v>
      </c>
      <c r="B310" s="225" t="s">
        <v>987</v>
      </c>
      <c r="C310" s="574" t="s">
        <v>1577</v>
      </c>
      <c r="D310" s="575" t="s">
        <v>1577</v>
      </c>
      <c r="E310" s="575" t="s">
        <v>1577</v>
      </c>
      <c r="F310" s="575" t="s">
        <v>1577</v>
      </c>
      <c r="G310" s="576" t="s">
        <v>1577</v>
      </c>
      <c r="H310" s="425"/>
      <c r="I310" s="426"/>
      <c r="J310" s="425"/>
      <c r="K310" s="427">
        <f t="shared" si="44"/>
        <v>0</v>
      </c>
      <c r="L310" s="210" t="str">
        <f>IFERROR(IF(AND(K310=0,K311=0),"",
IF(AND(K311&lt;&gt;0,K310=0),$U$24,
IF(AND((K310/K394)*100&lt;10,OR(K311=0,K310=K311)),$U$26,
IF(AND((K310/K394)*100&gt;10,K310&lt;&gt;K311),$U$23,
IF(AND((K310/K394)*100&gt;10,K310=K311),$U$22,
IF(AND((K311/K394)*100&gt;10,K310&lt;&gt;K311),$U$24,
IF(AND((K311/K394)*100&lt;10,K310=0),$U$24,
"Review the entries."))))))),"Review. Data with error/s.")</f>
        <v/>
      </c>
      <c r="S310" s="468">
        <f t="shared" ref="S310" si="45">IF(OR(ISNUMBER(SEARCH("REVIEW",L310)),ISNUMBER(SEARCH("error",L310))),1,0)</f>
        <v>0</v>
      </c>
      <c r="T310" s="470">
        <f t="shared" ref="T310" si="46">IF(_xlfn.ISFORMULA(L310),0,1)</f>
        <v>0</v>
      </c>
    </row>
    <row r="311" spans="1:20" x14ac:dyDescent="0.3">
      <c r="A311" s="571"/>
      <c r="B311" s="225"/>
      <c r="C311" s="504"/>
      <c r="D311" s="263" t="s">
        <v>1685</v>
      </c>
      <c r="E311" s="263"/>
      <c r="F311" s="263"/>
      <c r="G311" s="264"/>
      <c r="H311" s="406">
        <f>SUM(H312:H316)</f>
        <v>0</v>
      </c>
      <c r="I311" s="407">
        <f t="shared" ref="I311:J311" si="47">SUM(I312:I316)</f>
        <v>0</v>
      </c>
      <c r="J311" s="406">
        <f t="shared" si="47"/>
        <v>0</v>
      </c>
      <c r="K311" s="406">
        <f t="shared" si="44"/>
        <v>0</v>
      </c>
    </row>
    <row r="312" spans="1:20" x14ac:dyDescent="0.3">
      <c r="A312" s="571"/>
      <c r="B312" s="225"/>
      <c r="C312" s="505"/>
      <c r="D312" s="506"/>
      <c r="E312" s="506"/>
      <c r="F312" s="506"/>
      <c r="G312" s="507" t="s">
        <v>1514</v>
      </c>
      <c r="H312" s="408"/>
      <c r="I312" s="409"/>
      <c r="J312" s="408"/>
      <c r="K312" s="406">
        <f t="shared" si="44"/>
        <v>0</v>
      </c>
    </row>
    <row r="313" spans="1:20" x14ac:dyDescent="0.3">
      <c r="A313" s="571"/>
      <c r="B313" s="225"/>
      <c r="C313" s="505"/>
      <c r="D313" s="506"/>
      <c r="E313" s="506"/>
      <c r="F313" s="506"/>
      <c r="G313" s="507" t="s">
        <v>1514</v>
      </c>
      <c r="H313" s="408"/>
      <c r="I313" s="409"/>
      <c r="J313" s="408"/>
      <c r="K313" s="406">
        <f t="shared" si="44"/>
        <v>0</v>
      </c>
    </row>
    <row r="314" spans="1:20" x14ac:dyDescent="0.3">
      <c r="A314" s="571"/>
      <c r="B314" s="225"/>
      <c r="C314" s="505"/>
      <c r="D314" s="506"/>
      <c r="E314" s="506"/>
      <c r="F314" s="506"/>
      <c r="G314" s="507" t="s">
        <v>1514</v>
      </c>
      <c r="H314" s="408"/>
      <c r="I314" s="409"/>
      <c r="J314" s="408"/>
      <c r="K314" s="406">
        <f t="shared" si="44"/>
        <v>0</v>
      </c>
    </row>
    <row r="315" spans="1:20" x14ac:dyDescent="0.3">
      <c r="A315" s="571"/>
      <c r="B315" s="225"/>
      <c r="C315" s="505"/>
      <c r="D315" s="506"/>
      <c r="E315" s="506"/>
      <c r="F315" s="506"/>
      <c r="G315" s="507" t="s">
        <v>1514</v>
      </c>
      <c r="H315" s="408"/>
      <c r="I315" s="409"/>
      <c r="J315" s="408"/>
      <c r="K315" s="406">
        <f t="shared" si="44"/>
        <v>0</v>
      </c>
    </row>
    <row r="316" spans="1:20" x14ac:dyDescent="0.3">
      <c r="A316" s="571"/>
      <c r="B316" s="225"/>
      <c r="C316" s="505"/>
      <c r="D316" s="506"/>
      <c r="E316" s="506"/>
      <c r="F316" s="506"/>
      <c r="G316" s="507" t="s">
        <v>1514</v>
      </c>
      <c r="H316" s="408"/>
      <c r="I316" s="409"/>
      <c r="J316" s="408"/>
      <c r="K316" s="406">
        <f t="shared" si="44"/>
        <v>0</v>
      </c>
    </row>
    <row r="317" spans="1:20" x14ac:dyDescent="0.3">
      <c r="A317" s="223">
        <v>24</v>
      </c>
      <c r="B317" s="225" t="s">
        <v>915</v>
      </c>
      <c r="C317" s="228" t="s">
        <v>914</v>
      </c>
      <c r="D317" s="229"/>
      <c r="E317" s="229"/>
      <c r="F317" s="229"/>
      <c r="G317" s="230"/>
      <c r="H317" s="408"/>
      <c r="I317" s="409"/>
      <c r="J317" s="408"/>
      <c r="K317" s="406">
        <f t="shared" si="44"/>
        <v>0</v>
      </c>
      <c r="M317" s="203">
        <f>SUM(M319:M320)-H392</f>
        <v>0</v>
      </c>
      <c r="N317" s="203">
        <f>SUM(N319:N320)-I392</f>
        <v>0</v>
      </c>
      <c r="O317" s="203">
        <f>SUM(O319:O320)-J392</f>
        <v>0</v>
      </c>
      <c r="P317" s="477" t="s">
        <v>1126</v>
      </c>
      <c r="Q317" s="477"/>
    </row>
    <row r="318" spans="1:20" ht="15" customHeight="1" x14ac:dyDescent="0.3">
      <c r="A318" s="571">
        <v>25</v>
      </c>
      <c r="B318" s="225" t="s">
        <v>1157</v>
      </c>
      <c r="C318" s="228" t="s">
        <v>1578</v>
      </c>
      <c r="D318" s="229"/>
      <c r="E318" s="229"/>
      <c r="F318" s="229"/>
      <c r="G318" s="230"/>
      <c r="H318" s="406">
        <f>SUM(H319:H320)</f>
        <v>0</v>
      </c>
      <c r="I318" s="407">
        <f>SUM(I319:I320)</f>
        <v>0</v>
      </c>
      <c r="J318" s="406">
        <f>SUM(J319:J320)</f>
        <v>0</v>
      </c>
      <c r="K318" s="406">
        <f t="shared" si="44"/>
        <v>0</v>
      </c>
      <c r="M318" s="199">
        <f>MAX(H319:H320)</f>
        <v>0</v>
      </c>
      <c r="N318" s="199">
        <f>MAX(I319:I320)</f>
        <v>0</v>
      </c>
      <c r="O318" s="199">
        <f>MAX(J319:J320)</f>
        <v>0</v>
      </c>
    </row>
    <row r="319" spans="1:20" ht="15" customHeight="1" x14ac:dyDescent="0.3">
      <c r="A319" s="571"/>
      <c r="B319" s="225" t="s">
        <v>1066</v>
      </c>
      <c r="C319" s="260" t="s">
        <v>411</v>
      </c>
      <c r="D319" s="233" t="s">
        <v>1159</v>
      </c>
      <c r="E319" s="233"/>
      <c r="F319" s="233"/>
      <c r="G319" s="234"/>
      <c r="H319" s="408"/>
      <c r="I319" s="409"/>
      <c r="J319" s="408"/>
      <c r="K319" s="406">
        <f t="shared" si="44"/>
        <v>0</v>
      </c>
      <c r="M319" s="202">
        <f>IF(H319=$M$318,$H$392,"")</f>
        <v>0</v>
      </c>
      <c r="N319" s="202">
        <f>IF(I319=$N$318,$I$392,"")</f>
        <v>0</v>
      </c>
      <c r="O319" s="202">
        <f>IF(J319=$O$318,$J$392,"")</f>
        <v>0</v>
      </c>
    </row>
    <row r="320" spans="1:20" ht="15" customHeight="1" x14ac:dyDescent="0.3">
      <c r="A320" s="571"/>
      <c r="B320" s="225" t="s">
        <v>1067</v>
      </c>
      <c r="C320" s="260" t="s">
        <v>454</v>
      </c>
      <c r="D320" s="233" t="s">
        <v>1160</v>
      </c>
      <c r="E320" s="233"/>
      <c r="F320" s="233"/>
      <c r="G320" s="234"/>
      <c r="H320" s="408"/>
      <c r="I320" s="409"/>
      <c r="J320" s="408"/>
      <c r="K320" s="406">
        <f t="shared" si="44"/>
        <v>0</v>
      </c>
      <c r="M320" s="202">
        <f>IF(H320=$M$318,$H$392,"")</f>
        <v>0</v>
      </c>
      <c r="N320" s="202">
        <f>IF(I320=$N$318,$I$392,"")</f>
        <v>0</v>
      </c>
      <c r="O320" s="202">
        <f>IF(J320=$O$318,$J$392,"")</f>
        <v>0</v>
      </c>
    </row>
    <row r="321" spans="1:17" x14ac:dyDescent="0.3">
      <c r="A321" s="571"/>
      <c r="B321" s="226"/>
      <c r="C321" s="235"/>
      <c r="D321" s="247"/>
      <c r="E321" s="233"/>
      <c r="F321" s="233"/>
      <c r="G321" s="251" t="s">
        <v>1161</v>
      </c>
      <c r="H321" s="416"/>
      <c r="I321" s="417"/>
      <c r="J321" s="416"/>
      <c r="K321" s="406">
        <f t="shared" si="44"/>
        <v>0</v>
      </c>
    </row>
    <row r="322" spans="1:17" x14ac:dyDescent="0.3">
      <c r="A322" s="571">
        <v>26</v>
      </c>
      <c r="B322" s="225" t="s">
        <v>1162</v>
      </c>
      <c r="C322" s="228" t="s">
        <v>1579</v>
      </c>
      <c r="D322" s="229"/>
      <c r="E322" s="229"/>
      <c r="F322" s="229"/>
      <c r="G322" s="230"/>
      <c r="H322" s="406">
        <f>+H323+H335</f>
        <v>0</v>
      </c>
      <c r="I322" s="407">
        <f>+I323+I335</f>
        <v>0</v>
      </c>
      <c r="J322" s="406">
        <f>+J323+J335</f>
        <v>0</v>
      </c>
      <c r="K322" s="406">
        <f t="shared" si="44"/>
        <v>0</v>
      </c>
      <c r="M322" s="203">
        <f>SUM(M324:M346)-H393</f>
        <v>0</v>
      </c>
      <c r="N322" s="203">
        <f>SUM(N324:N346)-I393</f>
        <v>0</v>
      </c>
      <c r="O322" s="203">
        <f>SUM(O324:O346)-J393</f>
        <v>0</v>
      </c>
      <c r="P322" s="477" t="s">
        <v>1126</v>
      </c>
      <c r="Q322" s="477"/>
    </row>
    <row r="323" spans="1:17" x14ac:dyDescent="0.3">
      <c r="A323" s="571"/>
      <c r="B323" s="225" t="s">
        <v>669</v>
      </c>
      <c r="C323" s="231" t="s">
        <v>411</v>
      </c>
      <c r="D323" s="232" t="s">
        <v>1661</v>
      </c>
      <c r="E323" s="233"/>
      <c r="F323" s="233"/>
      <c r="G323" s="234"/>
      <c r="H323" s="406">
        <f>SUM(H324:H333)</f>
        <v>0</v>
      </c>
      <c r="I323" s="407">
        <f>SUM(I324:I333)</f>
        <v>0</v>
      </c>
      <c r="J323" s="406">
        <f>SUM(J324:J333)</f>
        <v>0</v>
      </c>
      <c r="K323" s="406">
        <f t="shared" si="44"/>
        <v>0</v>
      </c>
      <c r="M323" s="200">
        <f>MAX(H324:H333,H336:H345)</f>
        <v>0</v>
      </c>
      <c r="N323" s="200">
        <f>MAX(I324:I333,I336:I345)</f>
        <v>0</v>
      </c>
      <c r="O323" s="200">
        <f>MAX(J324:J333,J336:J345)</f>
        <v>0</v>
      </c>
    </row>
    <row r="324" spans="1:17" x14ac:dyDescent="0.3">
      <c r="A324" s="571"/>
      <c r="B324" s="226" t="s">
        <v>555</v>
      </c>
      <c r="C324" s="260"/>
      <c r="D324" s="233"/>
      <c r="E324" s="233" t="s">
        <v>19</v>
      </c>
      <c r="F324" s="233"/>
      <c r="G324" s="234"/>
      <c r="H324" s="408"/>
      <c r="I324" s="409"/>
      <c r="J324" s="408"/>
      <c r="K324" s="406">
        <f t="shared" si="44"/>
        <v>0</v>
      </c>
      <c r="M324" s="202">
        <f t="shared" ref="M324:M333" si="48">IF(H324=$M$323,$H$393,"")</f>
        <v>0</v>
      </c>
      <c r="N324" s="202">
        <f t="shared" ref="N324:N333" si="49">IF(I324=$N$323,$I$393,"")</f>
        <v>0</v>
      </c>
      <c r="O324" s="202">
        <f t="shared" ref="O324:O333" si="50">IF(J324=$O$323,$J$393,"")</f>
        <v>0</v>
      </c>
    </row>
    <row r="325" spans="1:17" x14ac:dyDescent="0.3">
      <c r="A325" s="571"/>
      <c r="B325" s="226" t="s">
        <v>557</v>
      </c>
      <c r="C325" s="260"/>
      <c r="D325" s="233"/>
      <c r="E325" s="233" t="s">
        <v>21</v>
      </c>
      <c r="F325" s="233"/>
      <c r="G325" s="234"/>
      <c r="H325" s="408"/>
      <c r="I325" s="409"/>
      <c r="J325" s="408"/>
      <c r="K325" s="406">
        <f t="shared" si="44"/>
        <v>0</v>
      </c>
      <c r="M325" s="202">
        <f t="shared" si="48"/>
        <v>0</v>
      </c>
      <c r="N325" s="202">
        <f t="shared" si="49"/>
        <v>0</v>
      </c>
      <c r="O325" s="202">
        <f t="shared" si="50"/>
        <v>0</v>
      </c>
    </row>
    <row r="326" spans="1:17" x14ac:dyDescent="0.3">
      <c r="A326" s="571"/>
      <c r="B326" s="226" t="s">
        <v>560</v>
      </c>
      <c r="C326" s="260"/>
      <c r="D326" s="233"/>
      <c r="E326" s="233" t="s">
        <v>28</v>
      </c>
      <c r="F326" s="233"/>
      <c r="G326" s="234"/>
      <c r="H326" s="408"/>
      <c r="I326" s="409"/>
      <c r="J326" s="408"/>
      <c r="K326" s="406">
        <f t="shared" si="44"/>
        <v>0</v>
      </c>
      <c r="M326" s="202">
        <f t="shared" si="48"/>
        <v>0</v>
      </c>
      <c r="N326" s="202">
        <f t="shared" si="49"/>
        <v>0</v>
      </c>
      <c r="O326" s="202">
        <f t="shared" si="50"/>
        <v>0</v>
      </c>
    </row>
    <row r="327" spans="1:17" x14ac:dyDescent="0.3">
      <c r="A327" s="571"/>
      <c r="B327" s="226" t="s">
        <v>562</v>
      </c>
      <c r="C327" s="260"/>
      <c r="D327" s="233"/>
      <c r="E327" s="233" t="s">
        <v>61</v>
      </c>
      <c r="F327" s="233"/>
      <c r="G327" s="234"/>
      <c r="H327" s="408"/>
      <c r="I327" s="409"/>
      <c r="J327" s="408"/>
      <c r="K327" s="406">
        <f t="shared" si="44"/>
        <v>0</v>
      </c>
      <c r="M327" s="202">
        <f t="shared" si="48"/>
        <v>0</v>
      </c>
      <c r="N327" s="202">
        <f t="shared" si="49"/>
        <v>0</v>
      </c>
      <c r="O327" s="202">
        <f t="shared" si="50"/>
        <v>0</v>
      </c>
    </row>
    <row r="328" spans="1:17" x14ac:dyDescent="0.3">
      <c r="A328" s="571"/>
      <c r="B328" s="226" t="s">
        <v>564</v>
      </c>
      <c r="C328" s="260"/>
      <c r="D328" s="233"/>
      <c r="E328" s="233" t="s">
        <v>62</v>
      </c>
      <c r="F328" s="233"/>
      <c r="G328" s="234"/>
      <c r="H328" s="408"/>
      <c r="I328" s="409"/>
      <c r="J328" s="408"/>
      <c r="K328" s="406">
        <f t="shared" si="44"/>
        <v>0</v>
      </c>
      <c r="M328" s="202">
        <f t="shared" si="48"/>
        <v>0</v>
      </c>
      <c r="N328" s="202">
        <f t="shared" si="49"/>
        <v>0</v>
      </c>
      <c r="O328" s="202">
        <f t="shared" si="50"/>
        <v>0</v>
      </c>
    </row>
    <row r="329" spans="1:17" x14ac:dyDescent="0.3">
      <c r="A329" s="571"/>
      <c r="B329" s="226" t="s">
        <v>566</v>
      </c>
      <c r="C329" s="260"/>
      <c r="D329" s="233"/>
      <c r="E329" s="233" t="s">
        <v>63</v>
      </c>
      <c r="F329" s="233"/>
      <c r="G329" s="234"/>
      <c r="H329" s="408"/>
      <c r="I329" s="409"/>
      <c r="J329" s="408"/>
      <c r="K329" s="406">
        <f t="shared" si="44"/>
        <v>0</v>
      </c>
      <c r="M329" s="202">
        <f t="shared" si="48"/>
        <v>0</v>
      </c>
      <c r="N329" s="202">
        <f t="shared" si="49"/>
        <v>0</v>
      </c>
      <c r="O329" s="202">
        <f t="shared" si="50"/>
        <v>0</v>
      </c>
    </row>
    <row r="330" spans="1:17" x14ac:dyDescent="0.3">
      <c r="A330" s="571"/>
      <c r="B330" s="226" t="s">
        <v>568</v>
      </c>
      <c r="C330" s="260"/>
      <c r="D330" s="233"/>
      <c r="E330" s="233" t="s">
        <v>64</v>
      </c>
      <c r="F330" s="233"/>
      <c r="G330" s="234"/>
      <c r="H330" s="408"/>
      <c r="I330" s="409"/>
      <c r="J330" s="408"/>
      <c r="K330" s="406">
        <f t="shared" si="44"/>
        <v>0</v>
      </c>
      <c r="M330" s="202">
        <f t="shared" si="48"/>
        <v>0</v>
      </c>
      <c r="N330" s="202">
        <f t="shared" si="49"/>
        <v>0</v>
      </c>
      <c r="O330" s="202">
        <f t="shared" si="50"/>
        <v>0</v>
      </c>
    </row>
    <row r="331" spans="1:17" x14ac:dyDescent="0.3">
      <c r="A331" s="571"/>
      <c r="B331" s="226" t="s">
        <v>570</v>
      </c>
      <c r="C331" s="260"/>
      <c r="D331" s="233"/>
      <c r="E331" s="233" t="s">
        <v>65</v>
      </c>
      <c r="F331" s="233"/>
      <c r="G331" s="234"/>
      <c r="H331" s="408"/>
      <c r="I331" s="409"/>
      <c r="J331" s="408"/>
      <c r="K331" s="406">
        <f t="shared" si="44"/>
        <v>0</v>
      </c>
      <c r="M331" s="202">
        <f t="shared" si="48"/>
        <v>0</v>
      </c>
      <c r="N331" s="202">
        <f t="shared" si="49"/>
        <v>0</v>
      </c>
      <c r="O331" s="202">
        <f t="shared" si="50"/>
        <v>0</v>
      </c>
    </row>
    <row r="332" spans="1:17" x14ac:dyDescent="0.3">
      <c r="A332" s="571"/>
      <c r="B332" s="226" t="s">
        <v>572</v>
      </c>
      <c r="C332" s="260"/>
      <c r="D332" s="233"/>
      <c r="E332" s="233" t="s">
        <v>82</v>
      </c>
      <c r="F332" s="233"/>
      <c r="G332" s="234"/>
      <c r="H332" s="408"/>
      <c r="I332" s="409"/>
      <c r="J332" s="408"/>
      <c r="K332" s="406">
        <f t="shared" si="44"/>
        <v>0</v>
      </c>
      <c r="M332" s="202">
        <f t="shared" si="48"/>
        <v>0</v>
      </c>
      <c r="N332" s="202">
        <f t="shared" si="49"/>
        <v>0</v>
      </c>
      <c r="O332" s="202">
        <f t="shared" si="50"/>
        <v>0</v>
      </c>
    </row>
    <row r="333" spans="1:17" x14ac:dyDescent="0.3">
      <c r="A333" s="571"/>
      <c r="B333" s="226" t="s">
        <v>574</v>
      </c>
      <c r="C333" s="260"/>
      <c r="D333" s="233"/>
      <c r="E333" s="233" t="s">
        <v>23</v>
      </c>
      <c r="F333" s="233"/>
      <c r="G333" s="234"/>
      <c r="H333" s="408"/>
      <c r="I333" s="409"/>
      <c r="J333" s="408"/>
      <c r="K333" s="406">
        <f t="shared" si="44"/>
        <v>0</v>
      </c>
      <c r="M333" s="202">
        <f t="shared" si="48"/>
        <v>0</v>
      </c>
      <c r="N333" s="202">
        <f t="shared" si="49"/>
        <v>0</v>
      </c>
      <c r="O333" s="202">
        <f t="shared" si="50"/>
        <v>0</v>
      </c>
    </row>
    <row r="334" spans="1:17" x14ac:dyDescent="0.3">
      <c r="A334" s="571"/>
      <c r="B334" s="226" t="s">
        <v>1322</v>
      </c>
      <c r="C334" s="260"/>
      <c r="D334" s="233"/>
      <c r="E334" s="233"/>
      <c r="F334" s="247" t="s">
        <v>1247</v>
      </c>
      <c r="G334" s="251"/>
      <c r="H334" s="416"/>
      <c r="I334" s="417"/>
      <c r="J334" s="416"/>
      <c r="K334" s="406">
        <f t="shared" si="44"/>
        <v>0</v>
      </c>
      <c r="M334" s="523"/>
      <c r="N334" s="523"/>
      <c r="O334" s="202"/>
    </row>
    <row r="335" spans="1:17" x14ac:dyDescent="0.3">
      <c r="A335" s="571"/>
      <c r="B335" s="225" t="s">
        <v>684</v>
      </c>
      <c r="C335" s="231" t="s">
        <v>454</v>
      </c>
      <c r="D335" s="232" t="s">
        <v>1662</v>
      </c>
      <c r="E335" s="233"/>
      <c r="F335" s="233"/>
      <c r="G335" s="234"/>
      <c r="H335" s="406">
        <f>SUM(H336:H345)</f>
        <v>0</v>
      </c>
      <c r="I335" s="407">
        <f>SUM(I336:I345)</f>
        <v>0</v>
      </c>
      <c r="J335" s="406">
        <f>SUM(J336:J345)</f>
        <v>0</v>
      </c>
      <c r="K335" s="406">
        <f t="shared" si="44"/>
        <v>0</v>
      </c>
      <c r="M335" s="200"/>
      <c r="N335" s="200"/>
      <c r="O335" s="200"/>
    </row>
    <row r="336" spans="1:17" x14ac:dyDescent="0.3">
      <c r="A336" s="571"/>
      <c r="B336" s="226" t="s">
        <v>577</v>
      </c>
      <c r="C336" s="235"/>
      <c r="D336" s="233"/>
      <c r="E336" s="233" t="s">
        <v>19</v>
      </c>
      <c r="F336" s="233"/>
      <c r="G336" s="234"/>
      <c r="H336" s="408"/>
      <c r="I336" s="409"/>
      <c r="J336" s="408"/>
      <c r="K336" s="406">
        <f t="shared" si="44"/>
        <v>0</v>
      </c>
      <c r="M336" s="202">
        <f t="shared" ref="M336:M345" si="51">IF(H336=$M$323,$H$393,"")</f>
        <v>0</v>
      </c>
      <c r="N336" s="202">
        <f t="shared" ref="N336:N345" si="52">IF(I336=$N$323,$I$393,"")</f>
        <v>0</v>
      </c>
      <c r="O336" s="202">
        <f t="shared" ref="O336:O345" si="53">IF(J336=$O$323,$J$393,"")</f>
        <v>0</v>
      </c>
    </row>
    <row r="337" spans="1:15" x14ac:dyDescent="0.3">
      <c r="A337" s="571"/>
      <c r="B337" s="226" t="s">
        <v>579</v>
      </c>
      <c r="C337" s="235"/>
      <c r="D337" s="233"/>
      <c r="E337" s="233" t="s">
        <v>21</v>
      </c>
      <c r="F337" s="233"/>
      <c r="G337" s="234"/>
      <c r="H337" s="408"/>
      <c r="I337" s="409"/>
      <c r="J337" s="408"/>
      <c r="K337" s="406">
        <f t="shared" si="44"/>
        <v>0</v>
      </c>
      <c r="M337" s="202">
        <f t="shared" si="51"/>
        <v>0</v>
      </c>
      <c r="N337" s="202">
        <f t="shared" si="52"/>
        <v>0</v>
      </c>
      <c r="O337" s="202">
        <f t="shared" si="53"/>
        <v>0</v>
      </c>
    </row>
    <row r="338" spans="1:15" x14ac:dyDescent="0.3">
      <c r="A338" s="571"/>
      <c r="B338" s="226" t="s">
        <v>581</v>
      </c>
      <c r="C338" s="235"/>
      <c r="D338" s="233"/>
      <c r="E338" s="233" t="s">
        <v>28</v>
      </c>
      <c r="F338" s="233"/>
      <c r="G338" s="234"/>
      <c r="H338" s="408"/>
      <c r="I338" s="409"/>
      <c r="J338" s="408"/>
      <c r="K338" s="406">
        <f t="shared" si="44"/>
        <v>0</v>
      </c>
      <c r="M338" s="202">
        <f t="shared" si="51"/>
        <v>0</v>
      </c>
      <c r="N338" s="202">
        <f t="shared" si="52"/>
        <v>0</v>
      </c>
      <c r="O338" s="202">
        <f t="shared" si="53"/>
        <v>0</v>
      </c>
    </row>
    <row r="339" spans="1:15" x14ac:dyDescent="0.3">
      <c r="A339" s="571"/>
      <c r="B339" s="226" t="s">
        <v>583</v>
      </c>
      <c r="C339" s="235"/>
      <c r="D339" s="233"/>
      <c r="E339" s="233" t="s">
        <v>61</v>
      </c>
      <c r="F339" s="233"/>
      <c r="G339" s="234"/>
      <c r="H339" s="408"/>
      <c r="I339" s="409"/>
      <c r="J339" s="408"/>
      <c r="K339" s="406">
        <f t="shared" si="44"/>
        <v>0</v>
      </c>
      <c r="M339" s="202">
        <f t="shared" si="51"/>
        <v>0</v>
      </c>
      <c r="N339" s="202">
        <f t="shared" si="52"/>
        <v>0</v>
      </c>
      <c r="O339" s="202">
        <f t="shared" si="53"/>
        <v>0</v>
      </c>
    </row>
    <row r="340" spans="1:15" x14ac:dyDescent="0.3">
      <c r="A340" s="571"/>
      <c r="B340" s="226" t="s">
        <v>585</v>
      </c>
      <c r="C340" s="235"/>
      <c r="D340" s="233"/>
      <c r="E340" s="233" t="s">
        <v>62</v>
      </c>
      <c r="F340" s="233"/>
      <c r="G340" s="234"/>
      <c r="H340" s="408"/>
      <c r="I340" s="409"/>
      <c r="J340" s="408"/>
      <c r="K340" s="406">
        <f t="shared" si="44"/>
        <v>0</v>
      </c>
      <c r="M340" s="202">
        <f t="shared" si="51"/>
        <v>0</v>
      </c>
      <c r="N340" s="202">
        <f t="shared" si="52"/>
        <v>0</v>
      </c>
      <c r="O340" s="202">
        <f t="shared" si="53"/>
        <v>0</v>
      </c>
    </row>
    <row r="341" spans="1:15" x14ac:dyDescent="0.3">
      <c r="A341" s="571"/>
      <c r="B341" s="226" t="s">
        <v>587</v>
      </c>
      <c r="C341" s="235"/>
      <c r="D341" s="233"/>
      <c r="E341" s="233" t="s">
        <v>63</v>
      </c>
      <c r="F341" s="233"/>
      <c r="G341" s="234"/>
      <c r="H341" s="408"/>
      <c r="I341" s="409"/>
      <c r="J341" s="408"/>
      <c r="K341" s="406">
        <f t="shared" si="44"/>
        <v>0</v>
      </c>
      <c r="M341" s="202">
        <f t="shared" si="51"/>
        <v>0</v>
      </c>
      <c r="N341" s="202">
        <f t="shared" si="52"/>
        <v>0</v>
      </c>
      <c r="O341" s="202">
        <f t="shared" si="53"/>
        <v>0</v>
      </c>
    </row>
    <row r="342" spans="1:15" x14ac:dyDescent="0.3">
      <c r="A342" s="571"/>
      <c r="B342" s="226" t="s">
        <v>589</v>
      </c>
      <c r="C342" s="235"/>
      <c r="D342" s="233"/>
      <c r="E342" s="233" t="s">
        <v>64</v>
      </c>
      <c r="F342" s="233"/>
      <c r="G342" s="234"/>
      <c r="H342" s="408"/>
      <c r="I342" s="409"/>
      <c r="J342" s="408"/>
      <c r="K342" s="406">
        <f t="shared" si="44"/>
        <v>0</v>
      </c>
      <c r="M342" s="202">
        <f t="shared" si="51"/>
        <v>0</v>
      </c>
      <c r="N342" s="202">
        <f t="shared" si="52"/>
        <v>0</v>
      </c>
      <c r="O342" s="202">
        <f t="shared" si="53"/>
        <v>0</v>
      </c>
    </row>
    <row r="343" spans="1:15" x14ac:dyDescent="0.3">
      <c r="A343" s="571"/>
      <c r="B343" s="226" t="s">
        <v>591</v>
      </c>
      <c r="C343" s="235"/>
      <c r="D343" s="233"/>
      <c r="E343" s="233" t="s">
        <v>65</v>
      </c>
      <c r="F343" s="233"/>
      <c r="G343" s="234"/>
      <c r="H343" s="408"/>
      <c r="I343" s="409"/>
      <c r="J343" s="408"/>
      <c r="K343" s="406">
        <f t="shared" si="44"/>
        <v>0</v>
      </c>
      <c r="M343" s="202">
        <f t="shared" si="51"/>
        <v>0</v>
      </c>
      <c r="N343" s="202">
        <f t="shared" si="52"/>
        <v>0</v>
      </c>
      <c r="O343" s="202">
        <f t="shared" si="53"/>
        <v>0</v>
      </c>
    </row>
    <row r="344" spans="1:15" x14ac:dyDescent="0.3">
      <c r="A344" s="571"/>
      <c r="B344" s="226" t="s">
        <v>593</v>
      </c>
      <c r="C344" s="235"/>
      <c r="D344" s="233"/>
      <c r="E344" s="233" t="s">
        <v>82</v>
      </c>
      <c r="F344" s="233"/>
      <c r="G344" s="234"/>
      <c r="H344" s="408"/>
      <c r="I344" s="409"/>
      <c r="J344" s="408"/>
      <c r="K344" s="406">
        <f t="shared" si="44"/>
        <v>0</v>
      </c>
      <c r="M344" s="202">
        <f t="shared" si="51"/>
        <v>0</v>
      </c>
      <c r="N344" s="202">
        <f t="shared" si="52"/>
        <v>0</v>
      </c>
      <c r="O344" s="202">
        <f t="shared" si="53"/>
        <v>0</v>
      </c>
    </row>
    <row r="345" spans="1:15" x14ac:dyDescent="0.3">
      <c r="A345" s="571"/>
      <c r="B345" s="226" t="s">
        <v>595</v>
      </c>
      <c r="C345" s="235"/>
      <c r="D345" s="233"/>
      <c r="E345" s="233" t="s">
        <v>23</v>
      </c>
      <c r="F345" s="233"/>
      <c r="G345" s="234"/>
      <c r="H345" s="408"/>
      <c r="I345" s="409"/>
      <c r="J345" s="408"/>
      <c r="K345" s="406">
        <f t="shared" ref="K345:K393" si="54">SUM(H345,J345)</f>
        <v>0</v>
      </c>
      <c r="M345" s="202">
        <f t="shared" si="51"/>
        <v>0</v>
      </c>
      <c r="N345" s="202">
        <f t="shared" si="52"/>
        <v>0</v>
      </c>
      <c r="O345" s="202">
        <f t="shared" si="53"/>
        <v>0</v>
      </c>
    </row>
    <row r="346" spans="1:15" x14ac:dyDescent="0.3">
      <c r="A346" s="571"/>
      <c r="B346" s="226" t="s">
        <v>1323</v>
      </c>
      <c r="C346" s="235"/>
      <c r="D346" s="233"/>
      <c r="E346" s="233"/>
      <c r="F346" s="247" t="s">
        <v>1247</v>
      </c>
      <c r="G346" s="251"/>
      <c r="H346" s="416"/>
      <c r="I346" s="417"/>
      <c r="J346" s="416"/>
      <c r="K346" s="406">
        <f t="shared" si="54"/>
        <v>0</v>
      </c>
      <c r="M346" s="523"/>
      <c r="N346" s="523"/>
      <c r="O346" s="202"/>
    </row>
    <row r="347" spans="1:15" x14ac:dyDescent="0.3">
      <c r="A347" s="571">
        <v>27</v>
      </c>
      <c r="B347" s="225" t="s">
        <v>1163</v>
      </c>
      <c r="C347" s="228" t="s">
        <v>1580</v>
      </c>
      <c r="D347" s="229"/>
      <c r="E347" s="229"/>
      <c r="F347" s="229"/>
      <c r="G347" s="230"/>
      <c r="H347" s="406">
        <f>SUM(H348:H350)</f>
        <v>0</v>
      </c>
      <c r="I347" s="407">
        <f>SUM(I348:I350)</f>
        <v>0</v>
      </c>
      <c r="J347" s="406">
        <f>SUM(J348:J350)</f>
        <v>0</v>
      </c>
      <c r="K347" s="406">
        <f t="shared" si="54"/>
        <v>0</v>
      </c>
    </row>
    <row r="348" spans="1:15" x14ac:dyDescent="0.3">
      <c r="A348" s="571"/>
      <c r="B348" s="226" t="s">
        <v>765</v>
      </c>
      <c r="C348" s="235"/>
      <c r="D348" s="233" t="s">
        <v>21</v>
      </c>
      <c r="E348" s="233"/>
      <c r="F348" s="233"/>
      <c r="G348" s="234"/>
      <c r="H348" s="408"/>
      <c r="I348" s="409"/>
      <c r="J348" s="408"/>
      <c r="K348" s="406">
        <f t="shared" si="54"/>
        <v>0</v>
      </c>
    </row>
    <row r="349" spans="1:15" x14ac:dyDescent="0.3">
      <c r="A349" s="571"/>
      <c r="B349" s="226" t="s">
        <v>767</v>
      </c>
      <c r="C349" s="235"/>
      <c r="D349" s="233" t="s">
        <v>28</v>
      </c>
      <c r="E349" s="233"/>
      <c r="F349" s="233"/>
      <c r="G349" s="234"/>
      <c r="H349" s="408"/>
      <c r="I349" s="409"/>
      <c r="J349" s="408"/>
      <c r="K349" s="406">
        <f t="shared" si="54"/>
        <v>0</v>
      </c>
    </row>
    <row r="350" spans="1:15" x14ac:dyDescent="0.3">
      <c r="A350" s="571"/>
      <c r="B350" s="226" t="s">
        <v>775</v>
      </c>
      <c r="C350" s="235"/>
      <c r="D350" s="233" t="s">
        <v>23</v>
      </c>
      <c r="E350" s="233"/>
      <c r="F350" s="233"/>
      <c r="G350" s="234"/>
      <c r="H350" s="408"/>
      <c r="I350" s="409"/>
      <c r="J350" s="408"/>
      <c r="K350" s="406">
        <f t="shared" si="54"/>
        <v>0</v>
      </c>
    </row>
    <row r="351" spans="1:15" x14ac:dyDescent="0.3">
      <c r="A351" s="571"/>
      <c r="B351" s="226" t="s">
        <v>1327</v>
      </c>
      <c r="C351" s="235"/>
      <c r="D351" s="233"/>
      <c r="E351" s="247" t="s">
        <v>1247</v>
      </c>
      <c r="F351" s="233"/>
      <c r="G351" s="251"/>
      <c r="H351" s="416"/>
      <c r="I351" s="417"/>
      <c r="J351" s="416"/>
      <c r="K351" s="406">
        <f t="shared" si="54"/>
        <v>0</v>
      </c>
    </row>
    <row r="352" spans="1:15" x14ac:dyDescent="0.3">
      <c r="A352" s="223">
        <v>28</v>
      </c>
      <c r="B352" s="225" t="s">
        <v>1068</v>
      </c>
      <c r="C352" s="228" t="s">
        <v>1581</v>
      </c>
      <c r="D352" s="229"/>
      <c r="E352" s="229"/>
      <c r="F352" s="229"/>
      <c r="G352" s="230"/>
      <c r="H352" s="408"/>
      <c r="I352" s="409"/>
      <c r="J352" s="408"/>
      <c r="K352" s="406">
        <f t="shared" si="54"/>
        <v>0</v>
      </c>
    </row>
    <row r="353" spans="1:20" x14ac:dyDescent="0.3">
      <c r="A353" s="223">
        <v>29</v>
      </c>
      <c r="B353" s="225" t="s">
        <v>1070</v>
      </c>
      <c r="C353" s="228" t="s">
        <v>1582</v>
      </c>
      <c r="D353" s="229"/>
      <c r="E353" s="229"/>
      <c r="F353" s="229"/>
      <c r="G353" s="230"/>
      <c r="H353" s="408"/>
      <c r="I353" s="409"/>
      <c r="J353" s="408"/>
      <c r="K353" s="406">
        <f t="shared" si="54"/>
        <v>0</v>
      </c>
    </row>
    <row r="354" spans="1:20" x14ac:dyDescent="0.3">
      <c r="A354" s="223">
        <v>30</v>
      </c>
      <c r="B354" s="225" t="s">
        <v>952</v>
      </c>
      <c r="C354" s="228" t="s">
        <v>1583</v>
      </c>
      <c r="D354" s="229"/>
      <c r="E354" s="229"/>
      <c r="F354" s="229"/>
      <c r="G354" s="230"/>
      <c r="H354" s="408"/>
      <c r="I354" s="409"/>
      <c r="J354" s="408"/>
      <c r="K354" s="406">
        <f t="shared" si="54"/>
        <v>0</v>
      </c>
    </row>
    <row r="355" spans="1:20" x14ac:dyDescent="0.3">
      <c r="A355" s="223">
        <v>31</v>
      </c>
      <c r="B355" s="225" t="s">
        <v>986</v>
      </c>
      <c r="C355" s="228" t="s">
        <v>1584</v>
      </c>
      <c r="D355" s="229"/>
      <c r="E355" s="229"/>
      <c r="F355" s="229"/>
      <c r="G355" s="230"/>
      <c r="H355" s="408"/>
      <c r="I355" s="409"/>
      <c r="J355" s="408"/>
      <c r="K355" s="406">
        <f t="shared" si="54"/>
        <v>0</v>
      </c>
    </row>
    <row r="356" spans="1:20" x14ac:dyDescent="0.3">
      <c r="A356" s="223">
        <v>32</v>
      </c>
      <c r="B356" s="225" t="s">
        <v>1071</v>
      </c>
      <c r="C356" s="228" t="s">
        <v>1585</v>
      </c>
      <c r="D356" s="229"/>
      <c r="E356" s="229"/>
      <c r="F356" s="229"/>
      <c r="G356" s="230"/>
      <c r="H356" s="408"/>
      <c r="I356" s="409"/>
      <c r="J356" s="408"/>
      <c r="K356" s="406">
        <f t="shared" si="54"/>
        <v>0</v>
      </c>
    </row>
    <row r="357" spans="1:20" x14ac:dyDescent="0.3">
      <c r="A357" s="571">
        <v>33</v>
      </c>
      <c r="B357" s="225" t="s">
        <v>1164</v>
      </c>
      <c r="C357" s="228" t="s">
        <v>1586</v>
      </c>
      <c r="D357" s="229"/>
      <c r="E357" s="229"/>
      <c r="F357" s="229"/>
      <c r="G357" s="230"/>
      <c r="H357" s="406">
        <f>SUM(H358:H360)</f>
        <v>0</v>
      </c>
      <c r="I357" s="407">
        <f>SUM(I358:I360)</f>
        <v>0</v>
      </c>
      <c r="J357" s="406">
        <f>SUM(J358:J360)</f>
        <v>0</v>
      </c>
      <c r="K357" s="406">
        <f t="shared" si="54"/>
        <v>0</v>
      </c>
    </row>
    <row r="358" spans="1:20" x14ac:dyDescent="0.3">
      <c r="A358" s="571"/>
      <c r="B358" s="225" t="s">
        <v>966</v>
      </c>
      <c r="C358" s="260" t="s">
        <v>411</v>
      </c>
      <c r="D358" s="233" t="s">
        <v>1663</v>
      </c>
      <c r="E358" s="233"/>
      <c r="F358" s="233"/>
      <c r="G358" s="234"/>
      <c r="H358" s="408"/>
      <c r="I358" s="409"/>
      <c r="J358" s="408"/>
      <c r="K358" s="406">
        <f t="shared" si="54"/>
        <v>0</v>
      </c>
    </row>
    <row r="359" spans="1:20" x14ac:dyDescent="0.3">
      <c r="A359" s="571"/>
      <c r="B359" s="225" t="s">
        <v>968</v>
      </c>
      <c r="C359" s="260" t="s">
        <v>454</v>
      </c>
      <c r="D359" s="233" t="s">
        <v>1664</v>
      </c>
      <c r="E359" s="233"/>
      <c r="F359" s="233"/>
      <c r="G359" s="234"/>
      <c r="H359" s="408"/>
      <c r="I359" s="409"/>
      <c r="J359" s="408"/>
      <c r="K359" s="406">
        <f t="shared" si="54"/>
        <v>0</v>
      </c>
    </row>
    <row r="360" spans="1:20" x14ac:dyDescent="0.3">
      <c r="A360" s="571"/>
      <c r="B360" s="225" t="s">
        <v>969</v>
      </c>
      <c r="C360" s="260" t="s">
        <v>458</v>
      </c>
      <c r="D360" s="233" t="s">
        <v>1665</v>
      </c>
      <c r="E360" s="233"/>
      <c r="F360" s="233"/>
      <c r="G360" s="234"/>
      <c r="H360" s="408"/>
      <c r="I360" s="409"/>
      <c r="J360" s="408"/>
      <c r="K360" s="406">
        <f t="shared" si="54"/>
        <v>0</v>
      </c>
    </row>
    <row r="361" spans="1:20" x14ac:dyDescent="0.3">
      <c r="A361" s="571">
        <v>34</v>
      </c>
      <c r="B361" s="225" t="s">
        <v>1165</v>
      </c>
      <c r="C361" s="228" t="s">
        <v>1587</v>
      </c>
      <c r="D361" s="229"/>
      <c r="E361" s="229"/>
      <c r="F361" s="229"/>
      <c r="G361" s="230"/>
      <c r="H361" s="406">
        <f>SUM(H362:H367)</f>
        <v>0</v>
      </c>
      <c r="I361" s="407">
        <f>SUM(I362:I367)</f>
        <v>0</v>
      </c>
      <c r="J361" s="406">
        <f>SUM(J362:J367)</f>
        <v>0</v>
      </c>
      <c r="K361" s="406">
        <f t="shared" si="54"/>
        <v>0</v>
      </c>
    </row>
    <row r="362" spans="1:20" x14ac:dyDescent="0.3">
      <c r="A362" s="571"/>
      <c r="B362" s="226" t="s">
        <v>973</v>
      </c>
      <c r="C362" s="260" t="s">
        <v>411</v>
      </c>
      <c r="D362" s="233" t="s">
        <v>1666</v>
      </c>
      <c r="E362" s="233"/>
      <c r="F362" s="233"/>
      <c r="G362" s="234"/>
      <c r="H362" s="408"/>
      <c r="I362" s="409"/>
      <c r="J362" s="408"/>
      <c r="K362" s="406">
        <f t="shared" si="54"/>
        <v>0</v>
      </c>
    </row>
    <row r="363" spans="1:20" x14ac:dyDescent="0.3">
      <c r="A363" s="571"/>
      <c r="B363" s="226" t="s">
        <v>666</v>
      </c>
      <c r="C363" s="260" t="s">
        <v>454</v>
      </c>
      <c r="D363" s="233" t="s">
        <v>1667</v>
      </c>
      <c r="E363" s="233"/>
      <c r="F363" s="233"/>
      <c r="G363" s="234"/>
      <c r="H363" s="408"/>
      <c r="I363" s="409"/>
      <c r="J363" s="408"/>
      <c r="K363" s="406">
        <f t="shared" si="54"/>
        <v>0</v>
      </c>
    </row>
    <row r="364" spans="1:20" x14ac:dyDescent="0.3">
      <c r="A364" s="571"/>
      <c r="B364" s="226" t="s">
        <v>677</v>
      </c>
      <c r="C364" s="260" t="s">
        <v>458</v>
      </c>
      <c r="D364" s="233" t="s">
        <v>1668</v>
      </c>
      <c r="E364" s="233"/>
      <c r="F364" s="233"/>
      <c r="G364" s="234"/>
      <c r="H364" s="408"/>
      <c r="I364" s="409"/>
      <c r="J364" s="408"/>
      <c r="K364" s="406">
        <f t="shared" si="54"/>
        <v>0</v>
      </c>
    </row>
    <row r="365" spans="1:20" x14ac:dyDescent="0.3">
      <c r="A365" s="571"/>
      <c r="B365" s="226" t="s">
        <v>680</v>
      </c>
      <c r="C365" s="260" t="s">
        <v>480</v>
      </c>
      <c r="D365" s="233" t="s">
        <v>1669</v>
      </c>
      <c r="E365" s="233"/>
      <c r="F365" s="233"/>
      <c r="G365" s="234"/>
      <c r="H365" s="408"/>
      <c r="I365" s="409"/>
      <c r="J365" s="408"/>
      <c r="K365" s="406">
        <f t="shared" si="54"/>
        <v>0</v>
      </c>
    </row>
    <row r="366" spans="1:20" x14ac:dyDescent="0.3">
      <c r="A366" s="571"/>
      <c r="B366" s="226" t="s">
        <v>983</v>
      </c>
      <c r="C366" s="260" t="s">
        <v>482</v>
      </c>
      <c r="D366" s="233" t="s">
        <v>1670</v>
      </c>
      <c r="E366" s="233"/>
      <c r="F366" s="233"/>
      <c r="G366" s="234"/>
      <c r="H366" s="408"/>
      <c r="I366" s="409"/>
      <c r="J366" s="408"/>
      <c r="K366" s="406">
        <f t="shared" si="54"/>
        <v>0</v>
      </c>
    </row>
    <row r="367" spans="1:20" ht="27" customHeight="1" x14ac:dyDescent="0.3">
      <c r="A367" s="571"/>
      <c r="B367" s="226" t="s">
        <v>1072</v>
      </c>
      <c r="C367" s="265" t="s">
        <v>483</v>
      </c>
      <c r="D367" s="266" t="s">
        <v>1628</v>
      </c>
      <c r="E367" s="266"/>
      <c r="F367" s="266"/>
      <c r="G367" s="508"/>
      <c r="H367" s="425"/>
      <c r="I367" s="426"/>
      <c r="J367" s="425"/>
      <c r="K367" s="427">
        <f t="shared" si="54"/>
        <v>0</v>
      </c>
      <c r="L367" s="210" t="str">
        <f>IFERROR(IF(AND(K367=0,K368=0),"",
IF(AND(K368&lt;&gt;0,K367=0),$U$11,
IF(AND((K367/K394)*100&lt;10,OR(K368=0,K367=K368)),$U$13,
IF(AND((K367/K394)*100&gt;10,K367&lt;&gt;K368),$U$10,
IF(AND((K367/K394)*100&gt;10,K367=K368),$U$9,
IF(AND((K368/K394)*100&gt;10,K367&lt;&gt;K368),$U$11,
IF(AND((K368/K394)*100&lt;10,K367=0),$U$11,
"Review the entries."))))))),"Review. Data with error/s.")</f>
        <v/>
      </c>
      <c r="S367" s="468">
        <f t="shared" ref="S367" si="55">IF(OR(ISNUMBER(SEARCH("REVIEW",L367)),ISNUMBER(SEARCH("error",L367))),1,0)</f>
        <v>0</v>
      </c>
      <c r="T367" s="470">
        <f t="shared" ref="T367" si="56">IF(_xlfn.ISFORMULA(L367),0,1)</f>
        <v>0</v>
      </c>
    </row>
    <row r="368" spans="1:20" x14ac:dyDescent="0.3">
      <c r="A368" s="571"/>
      <c r="B368" s="226"/>
      <c r="C368" s="504"/>
      <c r="D368" s="509"/>
      <c r="E368" s="510" t="s">
        <v>1689</v>
      </c>
      <c r="F368" s="509"/>
      <c r="G368" s="511"/>
      <c r="H368" s="406">
        <f>SUM(H369:H373)</f>
        <v>0</v>
      </c>
      <c r="I368" s="407">
        <f t="shared" ref="I368:J368" si="57">SUM(I369:I373)</f>
        <v>0</v>
      </c>
      <c r="J368" s="406">
        <f t="shared" si="57"/>
        <v>0</v>
      </c>
      <c r="K368" s="406">
        <f t="shared" si="54"/>
        <v>0</v>
      </c>
    </row>
    <row r="369" spans="1:11" x14ac:dyDescent="0.3">
      <c r="A369" s="571"/>
      <c r="B369" s="226" t="s">
        <v>1166</v>
      </c>
      <c r="C369" s="505"/>
      <c r="D369" s="506"/>
      <c r="E369" s="506"/>
      <c r="F369" s="506" t="s">
        <v>1167</v>
      </c>
      <c r="G369" s="507"/>
      <c r="H369" s="408"/>
      <c r="I369" s="409"/>
      <c r="J369" s="408"/>
      <c r="K369" s="406">
        <f t="shared" si="54"/>
        <v>0</v>
      </c>
    </row>
    <row r="370" spans="1:11" x14ac:dyDescent="0.3">
      <c r="A370" s="571"/>
      <c r="B370" s="226" t="s">
        <v>1168</v>
      </c>
      <c r="C370" s="505"/>
      <c r="D370" s="506"/>
      <c r="E370" s="506"/>
      <c r="F370" s="506" t="s">
        <v>1167</v>
      </c>
      <c r="G370" s="507"/>
      <c r="H370" s="408"/>
      <c r="I370" s="409"/>
      <c r="J370" s="408"/>
      <c r="K370" s="406">
        <f t="shared" si="54"/>
        <v>0</v>
      </c>
    </row>
    <row r="371" spans="1:11" x14ac:dyDescent="0.3">
      <c r="A371" s="571"/>
      <c r="B371" s="226" t="s">
        <v>1169</v>
      </c>
      <c r="C371" s="505"/>
      <c r="D371" s="506"/>
      <c r="E371" s="506"/>
      <c r="F371" s="506" t="s">
        <v>1167</v>
      </c>
      <c r="G371" s="507"/>
      <c r="H371" s="408"/>
      <c r="I371" s="409"/>
      <c r="J371" s="408"/>
      <c r="K371" s="406">
        <f t="shared" si="54"/>
        <v>0</v>
      </c>
    </row>
    <row r="372" spans="1:11" x14ac:dyDescent="0.3">
      <c r="A372" s="571"/>
      <c r="B372" s="226" t="s">
        <v>1170</v>
      </c>
      <c r="C372" s="505"/>
      <c r="D372" s="506"/>
      <c r="E372" s="506"/>
      <c r="F372" s="506" t="s">
        <v>1167</v>
      </c>
      <c r="G372" s="507"/>
      <c r="H372" s="408"/>
      <c r="I372" s="409"/>
      <c r="J372" s="408"/>
      <c r="K372" s="406">
        <f t="shared" si="54"/>
        <v>0</v>
      </c>
    </row>
    <row r="373" spans="1:11" x14ac:dyDescent="0.3">
      <c r="A373" s="571"/>
      <c r="B373" s="226" t="s">
        <v>1171</v>
      </c>
      <c r="C373" s="505"/>
      <c r="D373" s="506"/>
      <c r="E373" s="506"/>
      <c r="F373" s="506" t="s">
        <v>1167</v>
      </c>
      <c r="G373" s="507"/>
      <c r="H373" s="408"/>
      <c r="I373" s="409"/>
      <c r="J373" s="408"/>
      <c r="K373" s="406">
        <f t="shared" si="54"/>
        <v>0</v>
      </c>
    </row>
    <row r="374" spans="1:11" x14ac:dyDescent="0.3">
      <c r="A374" s="571">
        <v>35</v>
      </c>
      <c r="B374" s="225" t="s">
        <v>1172</v>
      </c>
      <c r="C374" s="228" t="s">
        <v>1588</v>
      </c>
      <c r="D374" s="229"/>
      <c r="E374" s="229"/>
      <c r="F374" s="229"/>
      <c r="G374" s="230"/>
      <c r="H374" s="406">
        <f>SUM(H375:H376)</f>
        <v>0</v>
      </c>
      <c r="I374" s="407">
        <f>SUM(I375:I376)</f>
        <v>0</v>
      </c>
      <c r="J374" s="406">
        <f>SUM(J375:J376)</f>
        <v>0</v>
      </c>
      <c r="K374" s="406">
        <f t="shared" si="54"/>
        <v>0</v>
      </c>
    </row>
    <row r="375" spans="1:11" x14ac:dyDescent="0.3">
      <c r="A375" s="571"/>
      <c r="B375" s="225" t="s">
        <v>754</v>
      </c>
      <c r="C375" s="235"/>
      <c r="D375" s="233" t="s">
        <v>28</v>
      </c>
      <c r="E375" s="233"/>
      <c r="F375" s="233"/>
      <c r="G375" s="234"/>
      <c r="H375" s="408"/>
      <c r="I375" s="409"/>
      <c r="J375" s="408"/>
      <c r="K375" s="406">
        <f t="shared" si="54"/>
        <v>0</v>
      </c>
    </row>
    <row r="376" spans="1:11" x14ac:dyDescent="0.3">
      <c r="A376" s="571"/>
      <c r="B376" s="225" t="s">
        <v>756</v>
      </c>
      <c r="C376" s="235"/>
      <c r="D376" s="233" t="s">
        <v>23</v>
      </c>
      <c r="E376" s="233"/>
      <c r="F376" s="233"/>
      <c r="G376" s="234"/>
      <c r="H376" s="408"/>
      <c r="I376" s="409"/>
      <c r="J376" s="408"/>
      <c r="K376" s="406">
        <f t="shared" si="54"/>
        <v>0</v>
      </c>
    </row>
    <row r="377" spans="1:11" x14ac:dyDescent="0.3">
      <c r="A377" s="571">
        <v>36</v>
      </c>
      <c r="B377" s="225" t="s">
        <v>1173</v>
      </c>
      <c r="C377" s="228" t="s">
        <v>1589</v>
      </c>
      <c r="D377" s="229"/>
      <c r="E377" s="229"/>
      <c r="F377" s="229"/>
      <c r="G377" s="230"/>
      <c r="H377" s="406">
        <f>SUM(H378:H383)</f>
        <v>0</v>
      </c>
      <c r="I377" s="407">
        <f>SUM(I378:I383)</f>
        <v>0</v>
      </c>
      <c r="J377" s="406">
        <f>SUM(J378:J383)</f>
        <v>0</v>
      </c>
      <c r="K377" s="406">
        <f t="shared" si="54"/>
        <v>0</v>
      </c>
    </row>
    <row r="378" spans="1:11" x14ac:dyDescent="0.3">
      <c r="A378" s="571"/>
      <c r="B378" s="225" t="s">
        <v>822</v>
      </c>
      <c r="C378" s="235"/>
      <c r="D378" s="233" t="s">
        <v>28</v>
      </c>
      <c r="E378" s="233"/>
      <c r="F378" s="233"/>
      <c r="G378" s="234"/>
      <c r="H378" s="408"/>
      <c r="I378" s="409"/>
      <c r="J378" s="408"/>
      <c r="K378" s="406">
        <f t="shared" si="54"/>
        <v>0</v>
      </c>
    </row>
    <row r="379" spans="1:11" x14ac:dyDescent="0.3">
      <c r="A379" s="571"/>
      <c r="B379" s="225" t="s">
        <v>824</v>
      </c>
      <c r="C379" s="235"/>
      <c r="D379" s="233" t="s">
        <v>61</v>
      </c>
      <c r="E379" s="233"/>
      <c r="F379" s="233"/>
      <c r="G379" s="234"/>
      <c r="H379" s="408"/>
      <c r="I379" s="409"/>
      <c r="J379" s="408"/>
      <c r="K379" s="406">
        <f t="shared" si="54"/>
        <v>0</v>
      </c>
    </row>
    <row r="380" spans="1:11" x14ac:dyDescent="0.3">
      <c r="A380" s="571"/>
      <c r="B380" s="225" t="s">
        <v>826</v>
      </c>
      <c r="C380" s="235"/>
      <c r="D380" s="233" t="s">
        <v>62</v>
      </c>
      <c r="E380" s="233"/>
      <c r="F380" s="233"/>
      <c r="G380" s="234"/>
      <c r="H380" s="408"/>
      <c r="I380" s="409"/>
      <c r="J380" s="408"/>
      <c r="K380" s="406">
        <f t="shared" si="54"/>
        <v>0</v>
      </c>
    </row>
    <row r="381" spans="1:11" x14ac:dyDescent="0.3">
      <c r="A381" s="571"/>
      <c r="B381" s="225" t="s">
        <v>828</v>
      </c>
      <c r="C381" s="235"/>
      <c r="D381" s="233" t="s">
        <v>63</v>
      </c>
      <c r="E381" s="233"/>
      <c r="F381" s="233"/>
      <c r="G381" s="234"/>
      <c r="H381" s="408"/>
      <c r="I381" s="409"/>
      <c r="J381" s="408"/>
      <c r="K381" s="406">
        <f t="shared" si="54"/>
        <v>0</v>
      </c>
    </row>
    <row r="382" spans="1:11" x14ac:dyDescent="0.3">
      <c r="A382" s="571"/>
      <c r="B382" s="225" t="s">
        <v>830</v>
      </c>
      <c r="C382" s="235"/>
      <c r="D382" s="233" t="s">
        <v>64</v>
      </c>
      <c r="E382" s="233"/>
      <c r="F382" s="233"/>
      <c r="G382" s="234"/>
      <c r="H382" s="408"/>
      <c r="I382" s="409"/>
      <c r="J382" s="408"/>
      <c r="K382" s="406">
        <f t="shared" si="54"/>
        <v>0</v>
      </c>
    </row>
    <row r="383" spans="1:11" x14ac:dyDescent="0.3">
      <c r="A383" s="571"/>
      <c r="B383" s="225" t="s">
        <v>832</v>
      </c>
      <c r="C383" s="235"/>
      <c r="D383" s="233" t="s">
        <v>23</v>
      </c>
      <c r="E383" s="233"/>
      <c r="F383" s="233"/>
      <c r="G383" s="234"/>
      <c r="H383" s="408"/>
      <c r="I383" s="409"/>
      <c r="J383" s="408"/>
      <c r="K383" s="406">
        <f t="shared" si="54"/>
        <v>0</v>
      </c>
    </row>
    <row r="384" spans="1:11" x14ac:dyDescent="0.3">
      <c r="A384" s="571">
        <v>37</v>
      </c>
      <c r="B384" s="225" t="s">
        <v>1174</v>
      </c>
      <c r="C384" s="228" t="s">
        <v>1590</v>
      </c>
      <c r="D384" s="229"/>
      <c r="E384" s="229"/>
      <c r="F384" s="229"/>
      <c r="G384" s="230"/>
      <c r="H384" s="406">
        <f>SUM(H385:H389)</f>
        <v>0</v>
      </c>
      <c r="I384" s="407">
        <f>SUM(I385:I389)</f>
        <v>0</v>
      </c>
      <c r="J384" s="406">
        <f>SUM(J385:J389)</f>
        <v>0</v>
      </c>
      <c r="K384" s="406">
        <f t="shared" si="54"/>
        <v>0</v>
      </c>
    </row>
    <row r="385" spans="1:21" x14ac:dyDescent="0.3">
      <c r="A385" s="571"/>
      <c r="B385" s="226" t="s">
        <v>920</v>
      </c>
      <c r="C385" s="235"/>
      <c r="D385" s="233" t="s">
        <v>21</v>
      </c>
      <c r="E385" s="233"/>
      <c r="F385" s="233"/>
      <c r="G385" s="234"/>
      <c r="H385" s="408"/>
      <c r="I385" s="409"/>
      <c r="J385" s="408"/>
      <c r="K385" s="406">
        <f t="shared" si="54"/>
        <v>0</v>
      </c>
    </row>
    <row r="386" spans="1:21" x14ac:dyDescent="0.3">
      <c r="A386" s="571"/>
      <c r="B386" s="226" t="s">
        <v>922</v>
      </c>
      <c r="C386" s="235"/>
      <c r="D386" s="233" t="s">
        <v>28</v>
      </c>
      <c r="E386" s="233"/>
      <c r="F386" s="233"/>
      <c r="G386" s="234"/>
      <c r="H386" s="408"/>
      <c r="I386" s="409"/>
      <c r="J386" s="408"/>
      <c r="K386" s="406">
        <f t="shared" si="54"/>
        <v>0</v>
      </c>
    </row>
    <row r="387" spans="1:21" x14ac:dyDescent="0.3">
      <c r="A387" s="571"/>
      <c r="B387" s="226" t="s">
        <v>924</v>
      </c>
      <c r="C387" s="235"/>
      <c r="D387" s="233" t="s">
        <v>65</v>
      </c>
      <c r="E387" s="233"/>
      <c r="F387" s="233"/>
      <c r="G387" s="234"/>
      <c r="H387" s="408"/>
      <c r="I387" s="409"/>
      <c r="J387" s="408"/>
      <c r="K387" s="406">
        <f t="shared" si="54"/>
        <v>0</v>
      </c>
    </row>
    <row r="388" spans="1:21" x14ac:dyDescent="0.3">
      <c r="A388" s="571"/>
      <c r="B388" s="226" t="s">
        <v>926</v>
      </c>
      <c r="C388" s="235"/>
      <c r="D388" s="233" t="s">
        <v>82</v>
      </c>
      <c r="E388" s="233"/>
      <c r="F388" s="233"/>
      <c r="G388" s="234"/>
      <c r="H388" s="408"/>
      <c r="I388" s="409"/>
      <c r="J388" s="408"/>
      <c r="K388" s="406">
        <f t="shared" si="54"/>
        <v>0</v>
      </c>
    </row>
    <row r="389" spans="1:21" x14ac:dyDescent="0.3">
      <c r="A389" s="571"/>
      <c r="B389" s="226" t="s">
        <v>928</v>
      </c>
      <c r="C389" s="235"/>
      <c r="D389" s="233" t="s">
        <v>23</v>
      </c>
      <c r="E389" s="233"/>
      <c r="F389" s="233"/>
      <c r="G389" s="234"/>
      <c r="H389" s="408"/>
      <c r="I389" s="409"/>
      <c r="J389" s="408"/>
      <c r="K389" s="406">
        <f t="shared" si="54"/>
        <v>0</v>
      </c>
    </row>
    <row r="390" spans="1:21" x14ac:dyDescent="0.3">
      <c r="A390" s="223">
        <v>38</v>
      </c>
      <c r="B390" s="225" t="s">
        <v>909</v>
      </c>
      <c r="C390" s="228" t="s">
        <v>1591</v>
      </c>
      <c r="D390" s="229"/>
      <c r="E390" s="229"/>
      <c r="F390" s="229"/>
      <c r="G390" s="230"/>
      <c r="H390" s="408"/>
      <c r="I390" s="409"/>
      <c r="J390" s="408"/>
      <c r="K390" s="406">
        <f t="shared" si="54"/>
        <v>0</v>
      </c>
    </row>
    <row r="391" spans="1:21" x14ac:dyDescent="0.3">
      <c r="A391" s="570">
        <v>39</v>
      </c>
      <c r="B391" s="227" t="s">
        <v>1175</v>
      </c>
      <c r="C391" s="228" t="s">
        <v>1592</v>
      </c>
      <c r="D391" s="229"/>
      <c r="E391" s="229"/>
      <c r="F391" s="229"/>
      <c r="G391" s="230"/>
      <c r="H391" s="406">
        <f>SUM(H392:H393)</f>
        <v>0</v>
      </c>
      <c r="I391" s="407">
        <f>SUM(I392:I393)</f>
        <v>0</v>
      </c>
      <c r="J391" s="406">
        <f>SUM(J392:J393)</f>
        <v>0</v>
      </c>
      <c r="K391" s="406">
        <f t="shared" si="54"/>
        <v>0</v>
      </c>
    </row>
    <row r="392" spans="1:21" x14ac:dyDescent="0.3">
      <c r="A392" s="570"/>
      <c r="B392" s="227" t="s">
        <v>1114</v>
      </c>
      <c r="C392" s="260" t="s">
        <v>411</v>
      </c>
      <c r="D392" s="233" t="s">
        <v>1671</v>
      </c>
      <c r="E392" s="233"/>
      <c r="F392" s="233"/>
      <c r="G392" s="234"/>
      <c r="H392" s="408"/>
      <c r="I392" s="409"/>
      <c r="J392" s="408"/>
      <c r="K392" s="406">
        <f t="shared" si="54"/>
        <v>0</v>
      </c>
      <c r="L392" s="207" t="str">
        <f t="shared" ref="L392:L393" si="58">IFERROR(IF(K392=0,"",IF(COUNTIF(P392:R392,"*Review*")=0,
"OK",$U$14)),"Review. Data with error/s.")</f>
        <v/>
      </c>
      <c r="M392" s="202">
        <f>H318</f>
        <v>0</v>
      </c>
      <c r="N392" s="202">
        <f>I318</f>
        <v>0</v>
      </c>
      <c r="O392" s="202">
        <f>J318</f>
        <v>0</v>
      </c>
      <c r="P392" s="188" t="str">
        <f t="shared" ref="P392:P393" si="59">IF(H392=0,"OK",IF(AND(M392&lt;&gt;0,OR(H392=0,H392&lt;&gt;0)),"OK","Review"))</f>
        <v>OK</v>
      </c>
      <c r="Q392" s="188" t="str">
        <f t="shared" ref="Q392:Q393" si="60">IF(I392=0,"OK",IF(AND(N392&lt;&gt;0,OR(I392=0,I392&lt;&gt;0)),"OK","Review"))</f>
        <v>OK</v>
      </c>
      <c r="R392" s="188" t="str">
        <f t="shared" ref="R392:R393" si="61">IF(J392=0,"OK",IF(AND(O392&lt;&gt;0,OR(J392=0,J392&lt;&gt;0)),"OK","Review"))</f>
        <v>OK</v>
      </c>
      <c r="S392" s="468">
        <f t="shared" ref="S392:S393" si="62">IF(OR(ISNUMBER(SEARCH("REVIEW",L392)),ISNUMBER(SEARCH("error",L392))),1,0)</f>
        <v>0</v>
      </c>
      <c r="T392" s="470">
        <f t="shared" ref="T392:T393" si="63">IF(_xlfn.ISFORMULA(L392),0,1)</f>
        <v>0</v>
      </c>
    </row>
    <row r="393" spans="1:21" x14ac:dyDescent="0.3">
      <c r="A393" s="570"/>
      <c r="B393" s="520" t="s">
        <v>1115</v>
      </c>
      <c r="C393" s="260" t="s">
        <v>454</v>
      </c>
      <c r="D393" s="233" t="s">
        <v>1672</v>
      </c>
      <c r="E393" s="233"/>
      <c r="F393" s="233"/>
      <c r="G393" s="234"/>
      <c r="H393" s="408"/>
      <c r="I393" s="409"/>
      <c r="J393" s="408"/>
      <c r="K393" s="406">
        <f t="shared" si="54"/>
        <v>0</v>
      </c>
      <c r="L393" s="207" t="str">
        <f t="shared" si="58"/>
        <v/>
      </c>
      <c r="M393" s="202">
        <f>H322</f>
        <v>0</v>
      </c>
      <c r="N393" s="202">
        <f>I322</f>
        <v>0</v>
      </c>
      <c r="O393" s="202">
        <f>J322</f>
        <v>0</v>
      </c>
      <c r="P393" s="188" t="str">
        <f t="shared" si="59"/>
        <v>OK</v>
      </c>
      <c r="Q393" s="188" t="str">
        <f t="shared" si="60"/>
        <v>OK</v>
      </c>
      <c r="R393" s="188" t="str">
        <f t="shared" si="61"/>
        <v>OK</v>
      </c>
      <c r="S393" s="468">
        <f t="shared" si="62"/>
        <v>0</v>
      </c>
      <c r="T393" s="470">
        <f t="shared" si="63"/>
        <v>0</v>
      </c>
    </row>
    <row r="394" spans="1:21" ht="15.75" customHeight="1" x14ac:dyDescent="0.3">
      <c r="A394" s="573" t="s">
        <v>996</v>
      </c>
      <c r="B394" s="573"/>
      <c r="C394" s="573"/>
      <c r="D394" s="573"/>
      <c r="E394" s="573"/>
      <c r="F394" s="573"/>
      <c r="G394" s="573"/>
      <c r="H394" s="462">
        <f>SUM(H279:H281,H284,H287:H302,H303,H309,H310,H317,H318,H322,H347,H352:H356,H357,H361,H374,H377,H384,H390,H391)</f>
        <v>0</v>
      </c>
      <c r="I394" s="463">
        <f>SUM(I279:I281,I284,I287:I302,I303,I309,I310,I317,I318,I322,I347,I352:I356,I357,I361,I374,I377,I384,I390,I391)</f>
        <v>0</v>
      </c>
      <c r="J394" s="462">
        <f>SUM(J279:J281,J284,J287:J302,J303,J309,J310,J317,J318,J322,J347,J352:J356,J357,J361,J374,J377,J384,J390,J391)</f>
        <v>0</v>
      </c>
      <c r="K394" s="462">
        <f>SUM(H394,J394)</f>
        <v>0</v>
      </c>
    </row>
    <row r="395" spans="1:21" ht="20.100000000000001" customHeight="1" x14ac:dyDescent="0.3">
      <c r="A395" s="459" t="s">
        <v>1724</v>
      </c>
      <c r="B395" s="460"/>
      <c r="C395" s="460"/>
      <c r="D395" s="460"/>
      <c r="E395" s="460"/>
      <c r="F395" s="460"/>
      <c r="G395" s="460"/>
      <c r="H395" s="464"/>
      <c r="I395" s="464"/>
      <c r="J395" s="464"/>
      <c r="K395" s="465"/>
    </row>
    <row r="396" spans="1:21" s="204" customFormat="1" x14ac:dyDescent="0.3">
      <c r="A396" s="571">
        <v>1</v>
      </c>
      <c r="B396" s="518" t="s">
        <v>1000</v>
      </c>
      <c r="C396" s="512" t="s">
        <v>1176</v>
      </c>
      <c r="D396" s="513"/>
      <c r="E396" s="229"/>
      <c r="F396" s="229"/>
      <c r="G396" s="230"/>
      <c r="H396" s="424">
        <f>+H397+H407</f>
        <v>0</v>
      </c>
      <c r="I396" s="428">
        <f>+I397+I407</f>
        <v>0</v>
      </c>
      <c r="J396" s="424">
        <f>+J397+J407</f>
        <v>0</v>
      </c>
      <c r="K396" s="424">
        <f>SUM(H396,J396)</f>
        <v>0</v>
      </c>
      <c r="L396" s="496"/>
      <c r="M396" s="189"/>
      <c r="N396" s="189"/>
      <c r="O396" s="189"/>
      <c r="P396" s="189"/>
      <c r="Q396" s="189"/>
      <c r="R396" s="188"/>
      <c r="S396" s="189"/>
      <c r="T396" s="189"/>
      <c r="U396" s="189"/>
    </row>
    <row r="397" spans="1:21" s="204" customFormat="1" x14ac:dyDescent="0.3">
      <c r="A397" s="571"/>
      <c r="B397" s="518" t="s">
        <v>1001</v>
      </c>
      <c r="C397" s="514" t="s">
        <v>411</v>
      </c>
      <c r="D397" s="232" t="s">
        <v>1673</v>
      </c>
      <c r="E397" s="233"/>
      <c r="F397" s="233"/>
      <c r="G397" s="234"/>
      <c r="H397" s="406">
        <f>SUM(H398:H406)</f>
        <v>0</v>
      </c>
      <c r="I397" s="407">
        <f>SUM(I398:I406)</f>
        <v>0</v>
      </c>
      <c r="J397" s="406">
        <f>SUM(J398:J406)</f>
        <v>0</v>
      </c>
      <c r="K397" s="406">
        <f t="shared" ref="K397:K436" si="64">SUM(H397,J397)</f>
        <v>0</v>
      </c>
      <c r="L397" s="496"/>
      <c r="M397" s="189"/>
      <c r="N397" s="189"/>
      <c r="O397" s="189"/>
      <c r="P397" s="189"/>
      <c r="Q397" s="189"/>
      <c r="R397" s="188"/>
      <c r="S397" s="189"/>
      <c r="T397" s="189"/>
      <c r="U397" s="189"/>
    </row>
    <row r="398" spans="1:21" s="204" customFormat="1" x14ac:dyDescent="0.3">
      <c r="A398" s="571"/>
      <c r="B398" s="519" t="s">
        <v>1073</v>
      </c>
      <c r="C398" s="515"/>
      <c r="D398" s="233"/>
      <c r="E398" s="245" t="s">
        <v>21</v>
      </c>
      <c r="F398" s="233"/>
      <c r="G398" s="234"/>
      <c r="H398" s="412"/>
      <c r="I398" s="413"/>
      <c r="J398" s="412"/>
      <c r="K398" s="406">
        <f t="shared" si="64"/>
        <v>0</v>
      </c>
      <c r="L398" s="496"/>
      <c r="M398" s="189"/>
      <c r="N398" s="189"/>
      <c r="O398" s="189"/>
      <c r="P398" s="189"/>
      <c r="Q398" s="189"/>
      <c r="R398" s="189"/>
      <c r="S398" s="189"/>
      <c r="T398" s="189"/>
      <c r="U398" s="189"/>
    </row>
    <row r="399" spans="1:21" s="204" customFormat="1" x14ac:dyDescent="0.3">
      <c r="A399" s="571"/>
      <c r="B399" s="519" t="s">
        <v>1074</v>
      </c>
      <c r="C399" s="515"/>
      <c r="D399" s="233"/>
      <c r="E399" s="245" t="s">
        <v>28</v>
      </c>
      <c r="F399" s="233"/>
      <c r="G399" s="234"/>
      <c r="H399" s="412"/>
      <c r="I399" s="413"/>
      <c r="J399" s="412"/>
      <c r="K399" s="406">
        <f t="shared" si="64"/>
        <v>0</v>
      </c>
      <c r="L399" s="496"/>
      <c r="M399" s="189"/>
      <c r="N399" s="189"/>
      <c r="O399" s="189"/>
      <c r="P399" s="189"/>
      <c r="Q399" s="189"/>
      <c r="R399" s="189"/>
      <c r="S399" s="189"/>
      <c r="T399" s="189"/>
      <c r="U399" s="189"/>
    </row>
    <row r="400" spans="1:21" s="204" customFormat="1" x14ac:dyDescent="0.3">
      <c r="A400" s="571"/>
      <c r="B400" s="519" t="s">
        <v>1075</v>
      </c>
      <c r="C400" s="515"/>
      <c r="D400" s="233"/>
      <c r="E400" s="245" t="s">
        <v>61</v>
      </c>
      <c r="F400" s="233"/>
      <c r="G400" s="234"/>
      <c r="H400" s="412"/>
      <c r="I400" s="413"/>
      <c r="J400" s="412"/>
      <c r="K400" s="406">
        <f t="shared" si="64"/>
        <v>0</v>
      </c>
      <c r="L400" s="496"/>
      <c r="M400" s="189"/>
      <c r="N400" s="189"/>
      <c r="O400" s="189"/>
      <c r="P400" s="189"/>
      <c r="Q400" s="189"/>
      <c r="R400" s="189"/>
      <c r="S400" s="189"/>
      <c r="T400" s="189"/>
      <c r="U400" s="189"/>
    </row>
    <row r="401" spans="1:21" s="204" customFormat="1" x14ac:dyDescent="0.3">
      <c r="A401" s="571"/>
      <c r="B401" s="519" t="s">
        <v>1076</v>
      </c>
      <c r="C401" s="515"/>
      <c r="D401" s="233"/>
      <c r="E401" s="245" t="s">
        <v>315</v>
      </c>
      <c r="F401" s="233"/>
      <c r="G401" s="234"/>
      <c r="H401" s="412"/>
      <c r="I401" s="413"/>
      <c r="J401" s="412"/>
      <c r="K401" s="406">
        <f t="shared" si="64"/>
        <v>0</v>
      </c>
      <c r="L401" s="496"/>
      <c r="M401" s="189"/>
      <c r="N401" s="189"/>
      <c r="O401" s="189"/>
      <c r="P401" s="189"/>
      <c r="Q401" s="189"/>
      <c r="R401" s="189"/>
      <c r="S401" s="189"/>
      <c r="T401" s="189"/>
      <c r="U401" s="189"/>
    </row>
    <row r="402" spans="1:21" s="204" customFormat="1" x14ac:dyDescent="0.3">
      <c r="A402" s="571"/>
      <c r="B402" s="519" t="s">
        <v>1077</v>
      </c>
      <c r="C402" s="515"/>
      <c r="D402" s="233"/>
      <c r="E402" s="245" t="s">
        <v>63</v>
      </c>
      <c r="F402" s="233"/>
      <c r="G402" s="234"/>
      <c r="H402" s="412"/>
      <c r="I402" s="413"/>
      <c r="J402" s="412"/>
      <c r="K402" s="406">
        <f t="shared" si="64"/>
        <v>0</v>
      </c>
      <c r="L402" s="496"/>
      <c r="M402" s="189"/>
      <c r="N402" s="189"/>
      <c r="O402" s="189"/>
      <c r="P402" s="189"/>
      <c r="Q402" s="189"/>
      <c r="R402" s="189"/>
      <c r="S402" s="189"/>
      <c r="T402" s="189"/>
      <c r="U402" s="189"/>
    </row>
    <row r="403" spans="1:21" s="204" customFormat="1" x14ac:dyDescent="0.3">
      <c r="A403" s="571"/>
      <c r="B403" s="519" t="s">
        <v>1078</v>
      </c>
      <c r="C403" s="515"/>
      <c r="D403" s="233"/>
      <c r="E403" s="245" t="s">
        <v>64</v>
      </c>
      <c r="F403" s="233"/>
      <c r="G403" s="234"/>
      <c r="H403" s="412"/>
      <c r="I403" s="413"/>
      <c r="J403" s="412"/>
      <c r="K403" s="406">
        <f t="shared" si="64"/>
        <v>0</v>
      </c>
      <c r="L403" s="496"/>
      <c r="M403" s="189"/>
      <c r="N403" s="189"/>
      <c r="O403" s="189"/>
      <c r="P403" s="189"/>
      <c r="Q403" s="189"/>
      <c r="R403" s="189"/>
      <c r="S403" s="189"/>
      <c r="T403" s="189"/>
      <c r="U403" s="189"/>
    </row>
    <row r="404" spans="1:21" s="204" customFormat="1" x14ac:dyDescent="0.3">
      <c r="A404" s="571"/>
      <c r="B404" s="519" t="s">
        <v>1079</v>
      </c>
      <c r="C404" s="515"/>
      <c r="D404" s="233"/>
      <c r="E404" s="245" t="s">
        <v>65</v>
      </c>
      <c r="F404" s="233"/>
      <c r="G404" s="234"/>
      <c r="H404" s="412"/>
      <c r="I404" s="413"/>
      <c r="J404" s="412"/>
      <c r="K404" s="406">
        <f t="shared" si="64"/>
        <v>0</v>
      </c>
      <c r="L404" s="496"/>
      <c r="M404" s="189"/>
      <c r="N404" s="189"/>
      <c r="O404" s="189"/>
      <c r="P404" s="189"/>
      <c r="Q404" s="189"/>
      <c r="R404" s="189"/>
      <c r="S404" s="189"/>
      <c r="T404" s="189"/>
      <c r="U404" s="189"/>
    </row>
    <row r="405" spans="1:21" s="204" customFormat="1" x14ac:dyDescent="0.3">
      <c r="A405" s="571"/>
      <c r="B405" s="519" t="s">
        <v>1080</v>
      </c>
      <c r="C405" s="515"/>
      <c r="D405" s="233"/>
      <c r="E405" s="233" t="s">
        <v>462</v>
      </c>
      <c r="F405" s="233"/>
      <c r="G405" s="234"/>
      <c r="H405" s="412"/>
      <c r="I405" s="413"/>
      <c r="J405" s="412"/>
      <c r="K405" s="406">
        <f t="shared" si="64"/>
        <v>0</v>
      </c>
      <c r="L405" s="496"/>
      <c r="M405" s="189"/>
      <c r="N405" s="189"/>
      <c r="O405" s="189"/>
      <c r="P405" s="189"/>
      <c r="Q405" s="189"/>
      <c r="R405" s="189"/>
      <c r="S405" s="189"/>
      <c r="T405" s="189"/>
      <c r="U405" s="189"/>
    </row>
    <row r="406" spans="1:21" s="204" customFormat="1" x14ac:dyDescent="0.3">
      <c r="A406" s="571"/>
      <c r="B406" s="519" t="s">
        <v>1081</v>
      </c>
      <c r="C406" s="515"/>
      <c r="D406" s="233"/>
      <c r="E406" s="233" t="s">
        <v>23</v>
      </c>
      <c r="F406" s="233"/>
      <c r="G406" s="234"/>
      <c r="H406" s="412"/>
      <c r="I406" s="413"/>
      <c r="J406" s="412"/>
      <c r="K406" s="406">
        <f t="shared" si="64"/>
        <v>0</v>
      </c>
      <c r="L406" s="496"/>
      <c r="M406" s="189"/>
      <c r="N406" s="189"/>
      <c r="O406" s="189"/>
      <c r="P406" s="189"/>
      <c r="Q406" s="189"/>
      <c r="R406" s="189"/>
      <c r="S406" s="189"/>
      <c r="T406" s="189"/>
      <c r="U406" s="189"/>
    </row>
    <row r="407" spans="1:21" s="204" customFormat="1" x14ac:dyDescent="0.3">
      <c r="A407" s="571"/>
      <c r="B407" s="518" t="s">
        <v>1177</v>
      </c>
      <c r="C407" s="514" t="s">
        <v>454</v>
      </c>
      <c r="D407" s="232" t="s">
        <v>598</v>
      </c>
      <c r="E407" s="233"/>
      <c r="F407" s="233"/>
      <c r="G407" s="234"/>
      <c r="H407" s="406">
        <f>SUM(H408:H416)</f>
        <v>0</v>
      </c>
      <c r="I407" s="407">
        <f>SUM(I408:I416)</f>
        <v>0</v>
      </c>
      <c r="J407" s="406">
        <f>SUM(J408:J416)</f>
        <v>0</v>
      </c>
      <c r="K407" s="406">
        <f t="shared" si="64"/>
        <v>0</v>
      </c>
      <c r="L407" s="496"/>
      <c r="M407" s="189"/>
      <c r="N407" s="189"/>
      <c r="O407" s="189"/>
      <c r="P407" s="189"/>
      <c r="Q407" s="189"/>
      <c r="R407" s="188"/>
      <c r="S407" s="189"/>
      <c r="T407" s="189"/>
      <c r="U407" s="189"/>
    </row>
    <row r="408" spans="1:21" s="204" customFormat="1" x14ac:dyDescent="0.3">
      <c r="A408" s="571"/>
      <c r="B408" s="519" t="s">
        <v>599</v>
      </c>
      <c r="C408" s="516"/>
      <c r="D408" s="233"/>
      <c r="E408" s="245" t="s">
        <v>21</v>
      </c>
      <c r="F408" s="233"/>
      <c r="G408" s="234"/>
      <c r="H408" s="412"/>
      <c r="I408" s="413"/>
      <c r="J408" s="412"/>
      <c r="K408" s="406">
        <f t="shared" si="64"/>
        <v>0</v>
      </c>
      <c r="L408" s="496"/>
      <c r="M408" s="189"/>
      <c r="N408" s="189"/>
      <c r="O408" s="189"/>
      <c r="P408" s="189"/>
      <c r="Q408" s="189"/>
      <c r="R408" s="189"/>
      <c r="S408" s="189"/>
      <c r="T408" s="189"/>
      <c r="U408" s="189"/>
    </row>
    <row r="409" spans="1:21" s="204" customFormat="1" x14ac:dyDescent="0.3">
      <c r="A409" s="571"/>
      <c r="B409" s="519" t="s">
        <v>601</v>
      </c>
      <c r="C409" s="516"/>
      <c r="D409" s="233"/>
      <c r="E409" s="245" t="s">
        <v>28</v>
      </c>
      <c r="F409" s="233"/>
      <c r="G409" s="234"/>
      <c r="H409" s="412"/>
      <c r="I409" s="413"/>
      <c r="J409" s="412"/>
      <c r="K409" s="406">
        <f t="shared" si="64"/>
        <v>0</v>
      </c>
      <c r="L409" s="496"/>
      <c r="M409" s="189"/>
      <c r="N409" s="189"/>
      <c r="O409" s="189"/>
      <c r="P409" s="189"/>
      <c r="Q409" s="189"/>
      <c r="R409" s="189"/>
      <c r="S409" s="189"/>
      <c r="T409" s="189"/>
      <c r="U409" s="189"/>
    </row>
    <row r="410" spans="1:21" s="204" customFormat="1" x14ac:dyDescent="0.3">
      <c r="A410" s="571"/>
      <c r="B410" s="519" t="s">
        <v>603</v>
      </c>
      <c r="C410" s="516"/>
      <c r="D410" s="233"/>
      <c r="E410" s="245" t="s">
        <v>61</v>
      </c>
      <c r="F410" s="233"/>
      <c r="G410" s="234"/>
      <c r="H410" s="412"/>
      <c r="I410" s="413"/>
      <c r="J410" s="412"/>
      <c r="K410" s="406">
        <f t="shared" si="64"/>
        <v>0</v>
      </c>
      <c r="L410" s="496"/>
      <c r="M410" s="189"/>
      <c r="N410" s="189"/>
      <c r="O410" s="189"/>
      <c r="P410" s="189"/>
      <c r="Q410" s="189"/>
      <c r="R410" s="189"/>
      <c r="S410" s="189"/>
      <c r="T410" s="189"/>
      <c r="U410" s="189"/>
    </row>
    <row r="411" spans="1:21" s="204" customFormat="1" x14ac:dyDescent="0.3">
      <c r="A411" s="571"/>
      <c r="B411" s="519" t="s">
        <v>605</v>
      </c>
      <c r="C411" s="516"/>
      <c r="D411" s="233"/>
      <c r="E411" s="245" t="s">
        <v>315</v>
      </c>
      <c r="F411" s="233"/>
      <c r="G411" s="234"/>
      <c r="H411" s="412"/>
      <c r="I411" s="413"/>
      <c r="J411" s="412"/>
      <c r="K411" s="406">
        <f t="shared" si="64"/>
        <v>0</v>
      </c>
      <c r="L411" s="496"/>
      <c r="M411" s="189"/>
      <c r="N411" s="189"/>
      <c r="O411" s="189"/>
      <c r="P411" s="189"/>
      <c r="Q411" s="189"/>
      <c r="R411" s="189"/>
      <c r="S411" s="189"/>
      <c r="T411" s="189"/>
      <c r="U411" s="189"/>
    </row>
    <row r="412" spans="1:21" s="204" customFormat="1" x14ac:dyDescent="0.3">
      <c r="A412" s="571"/>
      <c r="B412" s="519" t="s">
        <v>607</v>
      </c>
      <c r="C412" s="516"/>
      <c r="D412" s="233"/>
      <c r="E412" s="245" t="s">
        <v>63</v>
      </c>
      <c r="F412" s="233"/>
      <c r="G412" s="234"/>
      <c r="H412" s="412"/>
      <c r="I412" s="413"/>
      <c r="J412" s="412"/>
      <c r="K412" s="406">
        <f t="shared" si="64"/>
        <v>0</v>
      </c>
      <c r="L412" s="496"/>
      <c r="M412" s="189"/>
      <c r="N412" s="189"/>
      <c r="O412" s="189"/>
      <c r="P412" s="189"/>
      <c r="Q412" s="189"/>
      <c r="R412" s="189"/>
      <c r="S412" s="189"/>
      <c r="T412" s="189"/>
      <c r="U412" s="189"/>
    </row>
    <row r="413" spans="1:21" s="204" customFormat="1" x14ac:dyDescent="0.3">
      <c r="A413" s="571"/>
      <c r="B413" s="519" t="s">
        <v>609</v>
      </c>
      <c r="C413" s="516"/>
      <c r="D413" s="233"/>
      <c r="E413" s="245" t="s">
        <v>64</v>
      </c>
      <c r="F413" s="233"/>
      <c r="G413" s="234"/>
      <c r="H413" s="412"/>
      <c r="I413" s="413"/>
      <c r="J413" s="412"/>
      <c r="K413" s="406">
        <f t="shared" si="64"/>
        <v>0</v>
      </c>
      <c r="L413" s="496"/>
      <c r="M413" s="189"/>
      <c r="N413" s="189"/>
      <c r="O413" s="189"/>
      <c r="P413" s="189"/>
      <c r="Q413" s="189"/>
      <c r="R413" s="189"/>
      <c r="S413" s="189"/>
      <c r="T413" s="189"/>
      <c r="U413" s="189"/>
    </row>
    <row r="414" spans="1:21" s="204" customFormat="1" x14ac:dyDescent="0.3">
      <c r="A414" s="571"/>
      <c r="B414" s="519" t="s">
        <v>611</v>
      </c>
      <c r="C414" s="516"/>
      <c r="D414" s="233"/>
      <c r="E414" s="233" t="s">
        <v>65</v>
      </c>
      <c r="F414" s="233"/>
      <c r="G414" s="234"/>
      <c r="H414" s="412"/>
      <c r="I414" s="413"/>
      <c r="J414" s="412"/>
      <c r="K414" s="406">
        <f t="shared" si="64"/>
        <v>0</v>
      </c>
      <c r="L414" s="496"/>
      <c r="M414" s="189"/>
      <c r="N414" s="189"/>
      <c r="O414" s="189"/>
      <c r="P414" s="189"/>
      <c r="Q414" s="189"/>
      <c r="R414" s="189"/>
      <c r="S414" s="189"/>
      <c r="T414" s="189"/>
      <c r="U414" s="189"/>
    </row>
    <row r="415" spans="1:21" s="204" customFormat="1" x14ac:dyDescent="0.3">
      <c r="A415" s="571"/>
      <c r="B415" s="519" t="s">
        <v>613</v>
      </c>
      <c r="C415" s="516"/>
      <c r="D415" s="233"/>
      <c r="E415" s="233" t="s">
        <v>462</v>
      </c>
      <c r="F415" s="233"/>
      <c r="G415" s="234"/>
      <c r="H415" s="412"/>
      <c r="I415" s="413"/>
      <c r="J415" s="412"/>
      <c r="K415" s="406">
        <f t="shared" si="64"/>
        <v>0</v>
      </c>
      <c r="L415" s="496"/>
      <c r="M415" s="189"/>
      <c r="N415" s="189"/>
      <c r="O415" s="189"/>
      <c r="P415" s="189"/>
      <c r="Q415" s="189"/>
      <c r="R415" s="189"/>
      <c r="S415" s="189"/>
      <c r="T415" s="189"/>
      <c r="U415" s="189"/>
    </row>
    <row r="416" spans="1:21" s="204" customFormat="1" x14ac:dyDescent="0.3">
      <c r="A416" s="571"/>
      <c r="B416" s="519" t="s">
        <v>1116</v>
      </c>
      <c r="C416" s="516"/>
      <c r="D416" s="233"/>
      <c r="E416" s="233" t="s">
        <v>23</v>
      </c>
      <c r="F416" s="233"/>
      <c r="G416" s="234"/>
      <c r="H416" s="412"/>
      <c r="I416" s="413"/>
      <c r="J416" s="412"/>
      <c r="K416" s="406">
        <f t="shared" si="64"/>
        <v>0</v>
      </c>
      <c r="L416" s="496"/>
      <c r="M416" s="189"/>
      <c r="N416" s="189"/>
      <c r="O416" s="189"/>
      <c r="P416" s="189"/>
      <c r="Q416" s="189"/>
      <c r="R416" s="189"/>
      <c r="S416" s="189"/>
      <c r="T416" s="189"/>
      <c r="U416" s="189"/>
    </row>
    <row r="417" spans="1:21" s="204" customFormat="1" x14ac:dyDescent="0.3">
      <c r="A417" s="571"/>
      <c r="B417" s="519" t="s">
        <v>1324</v>
      </c>
      <c r="C417" s="232"/>
      <c r="D417" s="233"/>
      <c r="E417" s="247"/>
      <c r="F417" s="247" t="s">
        <v>1247</v>
      </c>
      <c r="G417" s="251"/>
      <c r="H417" s="414"/>
      <c r="I417" s="415"/>
      <c r="J417" s="414"/>
      <c r="K417" s="406">
        <f t="shared" si="64"/>
        <v>0</v>
      </c>
      <c r="L417" s="496"/>
      <c r="M417" s="189"/>
      <c r="N417" s="189"/>
      <c r="O417" s="189"/>
      <c r="P417" s="189"/>
      <c r="Q417" s="189"/>
      <c r="R417" s="189"/>
      <c r="S417" s="189"/>
      <c r="T417" s="189"/>
      <c r="U417" s="189"/>
    </row>
    <row r="418" spans="1:21" s="204" customFormat="1" x14ac:dyDescent="0.3">
      <c r="A418" s="223">
        <v>2</v>
      </c>
      <c r="B418" s="518" t="s">
        <v>1003</v>
      </c>
      <c r="C418" s="513" t="s">
        <v>1593</v>
      </c>
      <c r="D418" s="513"/>
      <c r="E418" s="229"/>
      <c r="F418" s="229"/>
      <c r="G418" s="230"/>
      <c r="H418" s="412"/>
      <c r="I418" s="413"/>
      <c r="J418" s="412"/>
      <c r="K418" s="406">
        <f t="shared" si="64"/>
        <v>0</v>
      </c>
      <c r="L418" s="496"/>
      <c r="M418" s="189"/>
      <c r="N418" s="189"/>
      <c r="O418" s="189"/>
      <c r="P418" s="189"/>
      <c r="Q418" s="189"/>
      <c r="R418" s="188"/>
      <c r="S418" s="189"/>
      <c r="T418" s="189"/>
      <c r="U418" s="189"/>
    </row>
    <row r="419" spans="1:21" s="204" customFormat="1" x14ac:dyDescent="0.3">
      <c r="A419" s="223">
        <v>3</v>
      </c>
      <c r="B419" s="518" t="s">
        <v>1006</v>
      </c>
      <c r="C419" s="513" t="s">
        <v>1594</v>
      </c>
      <c r="D419" s="513"/>
      <c r="E419" s="229"/>
      <c r="F419" s="229"/>
      <c r="G419" s="230"/>
      <c r="H419" s="412"/>
      <c r="I419" s="413"/>
      <c r="J419" s="412"/>
      <c r="K419" s="406">
        <f t="shared" si="64"/>
        <v>0</v>
      </c>
      <c r="L419" s="496"/>
      <c r="M419" s="189"/>
      <c r="N419" s="189"/>
      <c r="O419" s="189"/>
      <c r="P419" s="189"/>
      <c r="Q419" s="189"/>
      <c r="R419" s="188"/>
      <c r="S419" s="189"/>
      <c r="T419" s="189"/>
      <c r="U419" s="189"/>
    </row>
    <row r="420" spans="1:21" s="204" customFormat="1" x14ac:dyDescent="0.3">
      <c r="A420" s="223">
        <v>4</v>
      </c>
      <c r="B420" s="518" t="s">
        <v>1503</v>
      </c>
      <c r="C420" s="513" t="s">
        <v>1956</v>
      </c>
      <c r="D420" s="513"/>
      <c r="E420" s="229"/>
      <c r="F420" s="229"/>
      <c r="G420" s="230"/>
      <c r="H420" s="412"/>
      <c r="I420" s="413"/>
      <c r="J420" s="412"/>
      <c r="K420" s="406">
        <f t="shared" si="64"/>
        <v>0</v>
      </c>
      <c r="L420" s="496"/>
      <c r="M420" s="189"/>
      <c r="N420" s="189"/>
      <c r="O420" s="189"/>
      <c r="P420" s="189"/>
      <c r="Q420" s="189"/>
      <c r="R420" s="188"/>
      <c r="S420" s="189"/>
      <c r="T420" s="189"/>
      <c r="U420" s="189"/>
    </row>
    <row r="421" spans="1:21" s="204" customFormat="1" x14ac:dyDescent="0.3">
      <c r="A421" s="223">
        <v>5</v>
      </c>
      <c r="B421" s="518" t="s">
        <v>1007</v>
      </c>
      <c r="C421" s="513" t="s">
        <v>1595</v>
      </c>
      <c r="D421" s="513"/>
      <c r="E421" s="229"/>
      <c r="F421" s="229"/>
      <c r="G421" s="230"/>
      <c r="H421" s="412"/>
      <c r="I421" s="413"/>
      <c r="J421" s="412"/>
      <c r="K421" s="406">
        <f t="shared" si="64"/>
        <v>0</v>
      </c>
      <c r="L421" s="496"/>
      <c r="M421" s="189"/>
      <c r="N421" s="189"/>
      <c r="O421" s="189"/>
      <c r="P421" s="189"/>
      <c r="Q421" s="189"/>
      <c r="R421" s="188"/>
      <c r="S421" s="189"/>
      <c r="T421" s="189"/>
      <c r="U421" s="189"/>
    </row>
    <row r="422" spans="1:21" s="204" customFormat="1" x14ac:dyDescent="0.3">
      <c r="A422" s="223">
        <v>6</v>
      </c>
      <c r="B422" s="518" t="s">
        <v>1012</v>
      </c>
      <c r="C422" s="513" t="s">
        <v>1596</v>
      </c>
      <c r="D422" s="513"/>
      <c r="E422" s="229"/>
      <c r="F422" s="229"/>
      <c r="G422" s="230"/>
      <c r="H422" s="412"/>
      <c r="I422" s="413"/>
      <c r="J422" s="412"/>
      <c r="K422" s="406">
        <f t="shared" si="64"/>
        <v>0</v>
      </c>
      <c r="L422" s="496"/>
      <c r="M422" s="189"/>
      <c r="N422" s="189"/>
      <c r="O422" s="189"/>
      <c r="P422" s="189"/>
      <c r="Q422" s="189"/>
      <c r="R422" s="188"/>
      <c r="S422" s="189"/>
      <c r="T422" s="189"/>
      <c r="U422" s="189"/>
    </row>
    <row r="423" spans="1:21" s="204" customFormat="1" x14ac:dyDescent="0.3">
      <c r="A423" s="223">
        <v>7</v>
      </c>
      <c r="B423" s="518" t="s">
        <v>1015</v>
      </c>
      <c r="C423" s="513" t="s">
        <v>1590</v>
      </c>
      <c r="D423" s="513"/>
      <c r="E423" s="229"/>
      <c r="F423" s="229"/>
      <c r="G423" s="230"/>
      <c r="H423" s="412"/>
      <c r="I423" s="413"/>
      <c r="J423" s="412"/>
      <c r="K423" s="406">
        <f t="shared" si="64"/>
        <v>0</v>
      </c>
      <c r="L423" s="496"/>
      <c r="M423" s="189"/>
      <c r="N423" s="189"/>
      <c r="O423" s="189"/>
      <c r="P423" s="189"/>
      <c r="Q423" s="189"/>
      <c r="R423" s="188"/>
      <c r="S423" s="189"/>
      <c r="T423" s="189"/>
      <c r="U423" s="189"/>
    </row>
    <row r="424" spans="1:21" x14ac:dyDescent="0.3">
      <c r="A424" s="571">
        <v>8</v>
      </c>
      <c r="B424" s="518" t="s">
        <v>1031</v>
      </c>
      <c r="C424" s="517" t="s">
        <v>1958</v>
      </c>
      <c r="D424" s="263"/>
      <c r="E424" s="263"/>
      <c r="F424" s="263"/>
      <c r="G424" s="264"/>
      <c r="H424" s="406">
        <f>H425+H426+H427-H428</f>
        <v>0</v>
      </c>
      <c r="I424" s="407">
        <f>I425+I426+I427-I428</f>
        <v>0</v>
      </c>
      <c r="J424" s="406">
        <f>J425+J426+J427-J428</f>
        <v>0</v>
      </c>
      <c r="K424" s="406">
        <f t="shared" si="64"/>
        <v>0</v>
      </c>
    </row>
    <row r="425" spans="1:21" x14ac:dyDescent="0.3">
      <c r="A425" s="571"/>
      <c r="B425" s="518" t="s">
        <v>1038</v>
      </c>
      <c r="C425" s="516"/>
      <c r="D425" s="233" t="s">
        <v>1082</v>
      </c>
      <c r="E425" s="233"/>
      <c r="F425" s="233"/>
      <c r="G425" s="234"/>
      <c r="H425" s="408"/>
      <c r="I425" s="409"/>
      <c r="J425" s="408"/>
      <c r="K425" s="406">
        <f t="shared" si="64"/>
        <v>0</v>
      </c>
    </row>
    <row r="426" spans="1:21" x14ac:dyDescent="0.3">
      <c r="A426" s="571"/>
      <c r="B426" s="518" t="s">
        <v>1043</v>
      </c>
      <c r="C426" s="516"/>
      <c r="D426" s="233" t="s">
        <v>1083</v>
      </c>
      <c r="E426" s="233"/>
      <c r="F426" s="233"/>
      <c r="G426" s="234"/>
      <c r="H426" s="408"/>
      <c r="I426" s="409"/>
      <c r="J426" s="408"/>
      <c r="K426" s="406">
        <f t="shared" si="64"/>
        <v>0</v>
      </c>
      <c r="L426" s="207" t="str">
        <f>IFERROR(IF(AND(J11=Dropdown!A3,K426=0),"",
IF(AND(K424=0,K426=0,M426=0),"",
IF(AND(J11=Dropdown!A3,K426&lt;&gt;0),$U$37,
IF(AND(K426=0,K424&lt;&gt;0),$U$30,
IF(ABS(K426-M426)&lt;=1,"OK",$U$29))))),"Review. Data with error/s.")</f>
        <v/>
      </c>
      <c r="M426" s="475">
        <f>IF(J11=Dropdown!A2,'Comprehensive Income-NL'!F127,IF(J11&lt;&gt;Dropdown!A2,'Comprehensive Income-L'!F120,0))</f>
        <v>0</v>
      </c>
      <c r="S426" s="468">
        <f t="shared" ref="S426" si="65">IF(OR(ISNUMBER(SEARCH("REVIEW",L426)),ISNUMBER(SEARCH("error",L426))),1,0)</f>
        <v>0</v>
      </c>
      <c r="T426" s="470">
        <f t="shared" ref="T426" si="66">IF(_xlfn.ISFORMULA(L426),0,1)</f>
        <v>0</v>
      </c>
    </row>
    <row r="427" spans="1:21" x14ac:dyDescent="0.3">
      <c r="A427" s="571"/>
      <c r="B427" s="518" t="s">
        <v>1039</v>
      </c>
      <c r="C427" s="517"/>
      <c r="D427" s="263" t="s">
        <v>1957</v>
      </c>
      <c r="E427" s="263"/>
      <c r="F427" s="263"/>
      <c r="G427" s="264"/>
      <c r="H427" s="408"/>
      <c r="I427" s="409"/>
      <c r="J427" s="408"/>
      <c r="K427" s="406">
        <f t="shared" si="64"/>
        <v>0</v>
      </c>
    </row>
    <row r="428" spans="1:21" x14ac:dyDescent="0.3">
      <c r="A428" s="571"/>
      <c r="B428" s="518" t="s">
        <v>1086</v>
      </c>
      <c r="C428" s="516"/>
      <c r="D428" s="233" t="s">
        <v>1085</v>
      </c>
      <c r="E428" s="233"/>
      <c r="F428" s="233"/>
      <c r="G428" s="234"/>
      <c r="H428" s="408"/>
      <c r="I428" s="409"/>
      <c r="J428" s="408"/>
      <c r="K428" s="406">
        <f t="shared" si="64"/>
        <v>0</v>
      </c>
      <c r="L428" s="190" t="str">
        <f>IFERROR(IF(K428=0,"",IF(AND(H428&gt;=0,I428&gt;=0,J428&gt;=0),"OK",$U$35)),"Review. Data with error/s.")</f>
        <v/>
      </c>
    </row>
    <row r="429" spans="1:21" x14ac:dyDescent="0.3">
      <c r="A429" s="223">
        <v>9</v>
      </c>
      <c r="B429" s="518" t="s">
        <v>1019</v>
      </c>
      <c r="C429" s="512" t="s">
        <v>1597</v>
      </c>
      <c r="D429" s="229"/>
      <c r="E429" s="229"/>
      <c r="F429" s="229"/>
      <c r="G429" s="230"/>
      <c r="H429" s="408"/>
      <c r="I429" s="409"/>
      <c r="J429" s="408"/>
      <c r="K429" s="406">
        <f t="shared" si="64"/>
        <v>0</v>
      </c>
    </row>
    <row r="430" spans="1:21" x14ac:dyDescent="0.3">
      <c r="A430" s="571">
        <v>10</v>
      </c>
      <c r="B430" s="518" t="s">
        <v>1045</v>
      </c>
      <c r="C430" s="512" t="s">
        <v>1598</v>
      </c>
      <c r="D430" s="229"/>
      <c r="E430" s="229"/>
      <c r="F430" s="229"/>
      <c r="G430" s="230"/>
      <c r="H430" s="406">
        <f>SUM(H431:H433)</f>
        <v>0</v>
      </c>
      <c r="I430" s="407">
        <f>SUM(I431:I433)</f>
        <v>0</v>
      </c>
      <c r="J430" s="406">
        <f>SUM(J431:J433)</f>
        <v>0</v>
      </c>
      <c r="K430" s="406">
        <f t="shared" si="64"/>
        <v>0</v>
      </c>
    </row>
    <row r="431" spans="1:21" x14ac:dyDescent="0.3">
      <c r="A431" s="571"/>
      <c r="B431" s="518" t="s">
        <v>787</v>
      </c>
      <c r="C431" s="515" t="s">
        <v>411</v>
      </c>
      <c r="D431" s="233" t="s">
        <v>1087</v>
      </c>
      <c r="E431" s="233"/>
      <c r="F431" s="233"/>
      <c r="G431" s="234"/>
      <c r="H431" s="408"/>
      <c r="I431" s="409"/>
      <c r="J431" s="408"/>
      <c r="K431" s="406">
        <f t="shared" si="64"/>
        <v>0</v>
      </c>
    </row>
    <row r="432" spans="1:21" x14ac:dyDescent="0.3">
      <c r="A432" s="571"/>
      <c r="B432" s="518" t="s">
        <v>789</v>
      </c>
      <c r="C432" s="515" t="s">
        <v>454</v>
      </c>
      <c r="D432" s="233" t="s">
        <v>1674</v>
      </c>
      <c r="E432" s="233"/>
      <c r="F432" s="233"/>
      <c r="G432" s="234"/>
      <c r="H432" s="408"/>
      <c r="I432" s="409"/>
      <c r="J432" s="408"/>
      <c r="K432" s="406">
        <f t="shared" si="64"/>
        <v>0</v>
      </c>
    </row>
    <row r="433" spans="1:21" x14ac:dyDescent="0.3">
      <c r="A433" s="571"/>
      <c r="B433" s="518" t="s">
        <v>791</v>
      </c>
      <c r="C433" s="515" t="s">
        <v>458</v>
      </c>
      <c r="D433" s="233" t="s">
        <v>452</v>
      </c>
      <c r="E433" s="233"/>
      <c r="F433" s="233"/>
      <c r="G433" s="234"/>
      <c r="H433" s="408"/>
      <c r="I433" s="409"/>
      <c r="J433" s="408"/>
      <c r="K433" s="406">
        <f t="shared" si="64"/>
        <v>0</v>
      </c>
    </row>
    <row r="434" spans="1:21" x14ac:dyDescent="0.3">
      <c r="A434" s="223">
        <v>11</v>
      </c>
      <c r="B434" s="518" t="s">
        <v>1041</v>
      </c>
      <c r="C434" s="512" t="s">
        <v>1599</v>
      </c>
      <c r="D434" s="229"/>
      <c r="E434" s="229"/>
      <c r="F434" s="229"/>
      <c r="G434" s="230"/>
      <c r="H434" s="408"/>
      <c r="I434" s="409"/>
      <c r="J434" s="408"/>
      <c r="K434" s="406">
        <f t="shared" si="64"/>
        <v>0</v>
      </c>
    </row>
    <row r="435" spans="1:21" x14ac:dyDescent="0.3">
      <c r="A435" s="223">
        <v>12</v>
      </c>
      <c r="B435" s="518" t="s">
        <v>1052</v>
      </c>
      <c r="C435" s="512" t="s">
        <v>1600</v>
      </c>
      <c r="D435" s="229"/>
      <c r="E435" s="229"/>
      <c r="F435" s="229"/>
      <c r="G435" s="230"/>
      <c r="H435" s="408"/>
      <c r="I435" s="409"/>
      <c r="J435" s="408"/>
      <c r="K435" s="406">
        <f t="shared" si="64"/>
        <v>0</v>
      </c>
    </row>
    <row r="436" spans="1:21" x14ac:dyDescent="0.3">
      <c r="A436" s="223">
        <v>13</v>
      </c>
      <c r="B436" s="518" t="s">
        <v>1028</v>
      </c>
      <c r="C436" s="512" t="s">
        <v>1601</v>
      </c>
      <c r="D436" s="229"/>
      <c r="E436" s="229"/>
      <c r="F436" s="229"/>
      <c r="G436" s="230"/>
      <c r="H436" s="408"/>
      <c r="I436" s="409"/>
      <c r="J436" s="408"/>
      <c r="K436" s="406">
        <f t="shared" si="64"/>
        <v>0</v>
      </c>
      <c r="L436" s="190" t="str">
        <f>IFERROR(IF(AND(H436=0,I436=0,J436=0),"",IF(AND(H436&lt;=0,I436&lt;=0,J436&lt;=0),"OK",$U$36)),"Review. Data with error/s.")</f>
        <v/>
      </c>
    </row>
    <row r="437" spans="1:21" s="204" customFormat="1" ht="15.75" customHeight="1" x14ac:dyDescent="0.3">
      <c r="A437" s="577" t="s">
        <v>1178</v>
      </c>
      <c r="B437" s="577"/>
      <c r="C437" s="577"/>
      <c r="D437" s="577"/>
      <c r="E437" s="577"/>
      <c r="F437" s="577"/>
      <c r="G437" s="577"/>
      <c r="H437" s="420">
        <f>SUM(H396,H418,H419,H421,H422,H423,H424,H429,H430,H434,H435,H436,H420)</f>
        <v>0</v>
      </c>
      <c r="I437" s="421">
        <f>SUM(I396,I418,I419,I421,I422,I423,I424,I429,I430,I434,I435,I436,I420)</f>
        <v>0</v>
      </c>
      <c r="J437" s="420">
        <f>SUM(J396,J418,J419,J421,J422,J423,J424,J429,J430,J434,J435,J436,J420)</f>
        <v>0</v>
      </c>
      <c r="K437" s="420">
        <f>SUM(H437,J437)</f>
        <v>0</v>
      </c>
      <c r="L437" s="496"/>
      <c r="M437" s="189"/>
      <c r="N437" s="189"/>
      <c r="O437" s="189"/>
      <c r="P437" s="189"/>
      <c r="Q437" s="189"/>
      <c r="R437" s="189"/>
      <c r="S437" s="189"/>
      <c r="T437" s="189"/>
      <c r="U437" s="189"/>
    </row>
    <row r="438" spans="1:21" s="204" customFormat="1" ht="15.75" customHeight="1" x14ac:dyDescent="0.3">
      <c r="A438" s="577" t="s">
        <v>1179</v>
      </c>
      <c r="B438" s="577"/>
      <c r="C438" s="577"/>
      <c r="D438" s="577"/>
      <c r="E438" s="577"/>
      <c r="F438" s="577"/>
      <c r="G438" s="577"/>
      <c r="H438" s="420">
        <f>+H437+H394</f>
        <v>0</v>
      </c>
      <c r="I438" s="421">
        <f>+I437+I394</f>
        <v>0</v>
      </c>
      <c r="J438" s="420">
        <f>+J437+J394</f>
        <v>0</v>
      </c>
      <c r="K438" s="420">
        <f>SUM(H438,J438)</f>
        <v>0</v>
      </c>
      <c r="L438" s="496"/>
      <c r="M438" s="189"/>
      <c r="N438" s="189"/>
      <c r="O438" s="189"/>
      <c r="P438" s="189"/>
      <c r="Q438" s="189"/>
      <c r="R438" s="189"/>
      <c r="S438" s="189"/>
      <c r="T438" s="189"/>
      <c r="U438" s="189"/>
    </row>
    <row r="439" spans="1:21" s="204" customFormat="1" ht="15.75" customHeight="1" x14ac:dyDescent="0.3">
      <c r="A439" s="578" t="s">
        <v>1180</v>
      </c>
      <c r="B439" s="578"/>
      <c r="C439" s="578"/>
      <c r="D439" s="578"/>
      <c r="E439" s="578"/>
      <c r="F439" s="578"/>
      <c r="G439" s="578"/>
      <c r="H439" s="429">
        <f>H277-H438</f>
        <v>0</v>
      </c>
      <c r="I439" s="430">
        <f>I277-I438</f>
        <v>0</v>
      </c>
      <c r="J439" s="429">
        <f>J277-J438</f>
        <v>0</v>
      </c>
      <c r="K439" s="431">
        <f>SUM(H439,J439)</f>
        <v>0</v>
      </c>
      <c r="L439" s="190" t="str">
        <f>IFERROR(IF(AND(K277=0,K438=0),"",IF(ISERROR(K439),$U$17,IF(ABS(K439)&gt;1,$U$16,"OK"))),"Review. Data with error/s.")</f>
        <v/>
      </c>
      <c r="M439" s="189"/>
      <c r="N439" s="189"/>
      <c r="O439" s="189"/>
      <c r="P439" s="189"/>
      <c r="Q439" s="189"/>
      <c r="R439" s="189"/>
      <c r="S439" s="468">
        <f t="shared" ref="S439" si="67">IF(OR(ISNUMBER(SEARCH("REVIEW",L439)),ISNUMBER(SEARCH("error",L439))),1,0)</f>
        <v>0</v>
      </c>
      <c r="T439" s="470">
        <f t="shared" ref="T439" si="68">IF(_xlfn.ISFORMULA(L439),0,1)</f>
        <v>0</v>
      </c>
      <c r="U439" s="189"/>
    </row>
    <row r="440" spans="1:21" x14ac:dyDescent="0.3">
      <c r="A440" s="10"/>
      <c r="H440" s="432"/>
      <c r="I440" s="433"/>
      <c r="J440" s="432"/>
      <c r="K440" s="432"/>
    </row>
    <row r="441" spans="1:21" x14ac:dyDescent="0.3">
      <c r="H441" s="432"/>
      <c r="I441" s="433"/>
      <c r="J441" s="432"/>
      <c r="K441" s="432"/>
    </row>
    <row r="442" spans="1:21" s="184" customFormat="1" x14ac:dyDescent="0.3">
      <c r="A442" s="211" t="s">
        <v>1506</v>
      </c>
      <c r="B442" s="212"/>
      <c r="C442" s="213"/>
      <c r="D442" s="214"/>
      <c r="E442" s="214"/>
      <c r="F442" s="214"/>
      <c r="G442" s="215"/>
      <c r="H442" s="434"/>
      <c r="I442" s="435"/>
      <c r="J442" s="434"/>
      <c r="K442" s="432"/>
      <c r="L442" s="496"/>
      <c r="M442" s="479"/>
      <c r="N442" s="479"/>
      <c r="O442" s="479"/>
      <c r="P442" s="479"/>
      <c r="Q442" s="479"/>
      <c r="R442" s="479"/>
      <c r="S442" s="479"/>
      <c r="T442" s="479"/>
      <c r="U442" s="479"/>
    </row>
    <row r="443" spans="1:21" s="184" customFormat="1" hidden="1" x14ac:dyDescent="0.3">
      <c r="A443" s="216"/>
      <c r="B443" s="217"/>
      <c r="C443" s="218" t="s">
        <v>1246</v>
      </c>
      <c r="D443" s="218"/>
      <c r="E443" s="219"/>
      <c r="F443" s="219"/>
      <c r="G443" s="219"/>
      <c r="H443" s="436">
        <f>H277</f>
        <v>0</v>
      </c>
      <c r="I443" s="437">
        <f>I277</f>
        <v>0</v>
      </c>
      <c r="J443" s="436">
        <f>J277</f>
        <v>0</v>
      </c>
      <c r="K443" s="432"/>
      <c r="L443" s="496"/>
      <c r="M443" s="479"/>
      <c r="N443" s="479"/>
      <c r="O443" s="479"/>
      <c r="P443" s="479"/>
      <c r="Q443" s="479"/>
      <c r="R443" s="479"/>
      <c r="S443" s="479"/>
      <c r="T443" s="524" cm="1">
        <f t="array" ref="T443">IF(SUMPRODUCT(--_xlfn.ISFORMULA(H443:J443))=3,0,1)</f>
        <v>0</v>
      </c>
      <c r="U443" s="479"/>
    </row>
    <row r="444" spans="1:21" s="184" customFormat="1" hidden="1" x14ac:dyDescent="0.3">
      <c r="A444" s="216"/>
      <c r="B444" s="217"/>
      <c r="C444" s="219"/>
      <c r="D444" s="218" t="s">
        <v>1894</v>
      </c>
      <c r="E444" s="219"/>
      <c r="F444" s="219"/>
      <c r="G444" s="219"/>
      <c r="H444" s="436">
        <f>SUM(H445:H446)</f>
        <v>0</v>
      </c>
      <c r="I444" s="437">
        <f>SUM(I445:I446)</f>
        <v>0</v>
      </c>
      <c r="J444" s="436">
        <f>SUM(J445:J446)</f>
        <v>0</v>
      </c>
      <c r="K444" s="432"/>
      <c r="L444" s="496"/>
      <c r="M444" s="479"/>
      <c r="N444" s="479"/>
      <c r="O444" s="479"/>
      <c r="P444" s="479"/>
      <c r="Q444" s="479"/>
      <c r="R444" s="479"/>
      <c r="S444" s="479"/>
      <c r="T444" s="524" cm="1">
        <f t="array" ref="T444">IF(SUMPRODUCT(--_xlfn.ISFORMULA(H444:J444))=3,0,1)</f>
        <v>0</v>
      </c>
      <c r="U444" s="479"/>
    </row>
    <row r="445" spans="1:21" s="184" customFormat="1" hidden="1" x14ac:dyDescent="0.3">
      <c r="A445" s="216"/>
      <c r="B445" s="217"/>
      <c r="C445" s="219"/>
      <c r="D445" s="219"/>
      <c r="E445" s="219"/>
      <c r="F445" s="219" t="s">
        <v>1255</v>
      </c>
      <c r="G445" s="219" t="s">
        <v>1255</v>
      </c>
      <c r="H445" s="438">
        <f>SUM(H155,H176)</f>
        <v>0</v>
      </c>
      <c r="I445" s="439">
        <f>SUM(I155,I176)</f>
        <v>0</v>
      </c>
      <c r="J445" s="438">
        <f>SUM(J155,J176)</f>
        <v>0</v>
      </c>
      <c r="K445" s="432"/>
      <c r="L445" s="496"/>
      <c r="M445" s="479"/>
      <c r="N445" s="479"/>
      <c r="O445" s="479"/>
      <c r="P445" s="479"/>
      <c r="Q445" s="479"/>
      <c r="R445" s="479"/>
      <c r="S445" s="479"/>
      <c r="T445" s="524" cm="1">
        <f t="array" ref="T445">IF(SUMPRODUCT(--_xlfn.ISFORMULA(H445:J445))=3,0,1)</f>
        <v>0</v>
      </c>
      <c r="U445" s="479"/>
    </row>
    <row r="446" spans="1:21" s="184" customFormat="1" hidden="1" x14ac:dyDescent="0.3">
      <c r="A446" s="216"/>
      <c r="B446" s="217"/>
      <c r="C446" s="219"/>
      <c r="D446" s="219"/>
      <c r="E446" s="219"/>
      <c r="F446" s="219" t="s">
        <v>1256</v>
      </c>
      <c r="G446" s="219" t="s">
        <v>1256</v>
      </c>
      <c r="H446" s="438">
        <f>SUM(H44,H49,H54,H59,H64,H103,H136,H142,H199,H205,H215,H221,H231,H257,H263,H276)</f>
        <v>0</v>
      </c>
      <c r="I446" s="439">
        <f>SUM(I44,I49,I54,I59,I64,I103,I136,I142,I199,I205,I215,I221,I231,I257,I263,I276)</f>
        <v>0</v>
      </c>
      <c r="J446" s="438">
        <f>SUM(J44,J49,J54,J59,J64,J103,J136,J142,J199,J205,J215,J221,J231,J257,J263,J276)</f>
        <v>0</v>
      </c>
      <c r="K446" s="432"/>
      <c r="L446" s="496"/>
      <c r="M446" s="479"/>
      <c r="N446" s="479"/>
      <c r="O446" s="479"/>
      <c r="P446" s="479"/>
      <c r="Q446" s="479"/>
      <c r="R446" s="479"/>
      <c r="S446" s="479"/>
      <c r="T446" s="524" cm="1">
        <f t="array" ref="T446">IF(SUMPRODUCT(--_xlfn.ISFORMULA(H446:J446))=3,0,1)</f>
        <v>0</v>
      </c>
      <c r="U446" s="479"/>
    </row>
    <row r="447" spans="1:21" s="184" customFormat="1" hidden="1" x14ac:dyDescent="0.3">
      <c r="A447" s="216"/>
      <c r="B447" s="217"/>
      <c r="C447" s="219"/>
      <c r="D447" s="218" t="s">
        <v>1257</v>
      </c>
      <c r="E447" s="219"/>
      <c r="F447" s="219"/>
      <c r="G447" s="219"/>
      <c r="H447" s="440">
        <f>ABS(H23)</f>
        <v>0</v>
      </c>
      <c r="I447" s="441">
        <f>ABS(I23)</f>
        <v>0</v>
      </c>
      <c r="J447" s="440">
        <f>ABS(J23)</f>
        <v>0</v>
      </c>
      <c r="K447" s="432"/>
      <c r="L447" s="496"/>
      <c r="M447" s="479"/>
      <c r="N447" s="479"/>
      <c r="O447" s="479"/>
      <c r="P447" s="479"/>
      <c r="Q447" s="479"/>
      <c r="R447" s="479"/>
      <c r="S447" s="479"/>
      <c r="T447" s="524" cm="1">
        <f t="array" ref="T447">IF(SUMPRODUCT(--_xlfn.ISFORMULA(H447:J447))=3,0,1)</f>
        <v>0</v>
      </c>
      <c r="U447" s="479"/>
    </row>
    <row r="448" spans="1:21" s="184" customFormat="1" ht="15" hidden="1" thickBot="1" x14ac:dyDescent="0.35">
      <c r="A448" s="216"/>
      <c r="B448" s="217"/>
      <c r="C448" s="218" t="s">
        <v>1258</v>
      </c>
      <c r="D448" s="218"/>
      <c r="E448" s="219"/>
      <c r="F448" s="219"/>
      <c r="G448" s="219"/>
      <c r="H448" s="442">
        <f>H443+H444+H447</f>
        <v>0</v>
      </c>
      <c r="I448" s="443">
        <f>I443+I444+I447</f>
        <v>0</v>
      </c>
      <c r="J448" s="442">
        <f>J443+J444+J447</f>
        <v>0</v>
      </c>
      <c r="K448" s="432"/>
      <c r="L448" s="496"/>
      <c r="M448" s="479"/>
      <c r="N448" s="479"/>
      <c r="O448" s="479"/>
      <c r="P448" s="479"/>
      <c r="Q448" s="479"/>
      <c r="R448" s="479"/>
      <c r="S448" s="479"/>
      <c r="T448" s="524" cm="1">
        <f t="array" ref="T448">IF(SUMPRODUCT(--_xlfn.ISFORMULA(H448:J448))=3,0,1)</f>
        <v>0</v>
      </c>
      <c r="U448" s="479"/>
    </row>
    <row r="449" spans="1:21" s="184" customFormat="1" ht="15" hidden="1" thickTop="1" x14ac:dyDescent="0.3">
      <c r="A449" s="216"/>
      <c r="B449" s="217"/>
      <c r="C449" s="218" t="s">
        <v>1260</v>
      </c>
      <c r="D449" s="219"/>
      <c r="E449" s="219"/>
      <c r="F449" s="219"/>
      <c r="G449" s="219"/>
      <c r="H449" s="444">
        <f>H394</f>
        <v>0</v>
      </c>
      <c r="I449" s="445">
        <f>I394</f>
        <v>0</v>
      </c>
      <c r="J449" s="444">
        <f>J394</f>
        <v>0</v>
      </c>
      <c r="K449" s="432"/>
      <c r="L449" s="496"/>
      <c r="M449" s="479"/>
      <c r="N449" s="479"/>
      <c r="O449" s="479"/>
      <c r="P449" s="479"/>
      <c r="Q449" s="479"/>
      <c r="R449" s="479"/>
      <c r="S449" s="479"/>
      <c r="T449" s="524" cm="1">
        <f t="array" ref="T449">IF(SUMPRODUCT(--_xlfn.ISFORMULA(H449:J449))=3,0,1)</f>
        <v>0</v>
      </c>
      <c r="U449" s="479"/>
    </row>
    <row r="450" spans="1:21" s="184" customFormat="1" hidden="1" x14ac:dyDescent="0.3">
      <c r="A450" s="216"/>
      <c r="B450" s="217"/>
      <c r="C450" s="219"/>
      <c r="D450" s="218" t="s">
        <v>1894</v>
      </c>
      <c r="E450" s="219"/>
      <c r="F450" s="219"/>
      <c r="G450" s="219"/>
      <c r="H450" s="438">
        <f>+H444</f>
        <v>0</v>
      </c>
      <c r="I450" s="439">
        <f>+I444</f>
        <v>0</v>
      </c>
      <c r="J450" s="438">
        <f>+J444</f>
        <v>0</v>
      </c>
      <c r="K450" s="432"/>
      <c r="L450" s="496"/>
      <c r="M450" s="479"/>
      <c r="N450" s="479"/>
      <c r="O450" s="479"/>
      <c r="P450" s="479"/>
      <c r="Q450" s="479"/>
      <c r="R450" s="479"/>
      <c r="S450" s="479"/>
      <c r="T450" s="524" cm="1">
        <f t="array" ref="T450">IF(SUMPRODUCT(--_xlfn.ISFORMULA(H450:J450))=3,0,1)</f>
        <v>0</v>
      </c>
      <c r="U450" s="479"/>
    </row>
    <row r="451" spans="1:21" s="184" customFormat="1" hidden="1" x14ac:dyDescent="0.3">
      <c r="A451" s="216"/>
      <c r="B451" s="217"/>
      <c r="C451" s="219"/>
      <c r="D451" s="220" t="s">
        <v>1257</v>
      </c>
      <c r="E451" s="221"/>
      <c r="F451" s="221"/>
      <c r="G451" s="221"/>
      <c r="H451" s="446">
        <f>H447</f>
        <v>0</v>
      </c>
      <c r="I451" s="447">
        <f>I447</f>
        <v>0</v>
      </c>
      <c r="J451" s="446">
        <f>J447</f>
        <v>0</v>
      </c>
      <c r="K451" s="432"/>
      <c r="L451" s="496"/>
      <c r="M451" s="479"/>
      <c r="N451" s="479"/>
      <c r="O451" s="479"/>
      <c r="P451" s="479"/>
      <c r="Q451" s="479"/>
      <c r="R451" s="479"/>
      <c r="S451" s="479"/>
      <c r="T451" s="524" cm="1">
        <f t="array" ref="T451">IF(SUMPRODUCT(--_xlfn.ISFORMULA(H451:J451))=3,0,1)</f>
        <v>0</v>
      </c>
      <c r="U451" s="479"/>
    </row>
    <row r="452" spans="1:21" s="184" customFormat="1" hidden="1" x14ac:dyDescent="0.3">
      <c r="A452" s="216"/>
      <c r="B452" s="217"/>
      <c r="C452" s="219"/>
      <c r="D452" s="218" t="s">
        <v>1271</v>
      </c>
      <c r="E452" s="219"/>
      <c r="F452" s="219"/>
      <c r="G452" s="219"/>
      <c r="H452" s="438">
        <f>H429</f>
        <v>0</v>
      </c>
      <c r="I452" s="439">
        <f>I429</f>
        <v>0</v>
      </c>
      <c r="J452" s="438">
        <f>J429</f>
        <v>0</v>
      </c>
      <c r="K452" s="432"/>
      <c r="L452" s="496"/>
      <c r="M452" s="479"/>
      <c r="N452" s="479"/>
      <c r="O452" s="479"/>
      <c r="P452" s="479"/>
      <c r="Q452" s="479"/>
      <c r="R452" s="479"/>
      <c r="S452" s="479"/>
      <c r="T452" s="524" cm="1">
        <f t="array" ref="T452">IF(SUMPRODUCT(--_xlfn.ISFORMULA(H452:J452))=3,0,1)</f>
        <v>0</v>
      </c>
      <c r="U452" s="479"/>
    </row>
    <row r="453" spans="1:21" s="184" customFormat="1" hidden="1" x14ac:dyDescent="0.3">
      <c r="A453" s="216"/>
      <c r="B453" s="217"/>
      <c r="C453" s="219"/>
      <c r="D453" s="218" t="s">
        <v>1261</v>
      </c>
      <c r="E453" s="219"/>
      <c r="F453" s="219"/>
      <c r="G453" s="219"/>
      <c r="H453" s="448">
        <f>H407</f>
        <v>0</v>
      </c>
      <c r="I453" s="449">
        <f>I407</f>
        <v>0</v>
      </c>
      <c r="J453" s="448">
        <f>J407</f>
        <v>0</v>
      </c>
      <c r="K453" s="432"/>
      <c r="L453" s="496"/>
      <c r="M453" s="479"/>
      <c r="N453" s="479"/>
      <c r="O453" s="479"/>
      <c r="P453" s="479"/>
      <c r="Q453" s="479"/>
      <c r="R453" s="479"/>
      <c r="S453" s="479"/>
      <c r="T453" s="524" cm="1">
        <f t="array" ref="T453">IF(SUMPRODUCT(--_xlfn.ISFORMULA(H453:J453))=3,0,1)</f>
        <v>0</v>
      </c>
      <c r="U453" s="479"/>
    </row>
    <row r="454" spans="1:21" s="184" customFormat="1" ht="15" hidden="1" thickBot="1" x14ac:dyDescent="0.35">
      <c r="A454" s="216"/>
      <c r="B454" s="217"/>
      <c r="C454" s="218" t="s">
        <v>1262</v>
      </c>
      <c r="D454" s="219"/>
      <c r="E454" s="219"/>
      <c r="F454" s="219"/>
      <c r="G454" s="219"/>
      <c r="H454" s="442">
        <f>H449+H450+H451+H452+H453</f>
        <v>0</v>
      </c>
      <c r="I454" s="443">
        <f>I449+I450+I451+I452+I453</f>
        <v>0</v>
      </c>
      <c r="J454" s="442">
        <f>J449+J450+J451+J452+J453</f>
        <v>0</v>
      </c>
      <c r="K454" s="432"/>
      <c r="L454" s="496"/>
      <c r="M454" s="479"/>
      <c r="N454" s="479"/>
      <c r="O454" s="479"/>
      <c r="P454" s="479"/>
      <c r="Q454" s="479"/>
      <c r="R454" s="479"/>
      <c r="S454" s="479"/>
      <c r="T454" s="524" cm="1">
        <f t="array" ref="T454">IF(SUMPRODUCT(--_xlfn.ISFORMULA(H454:J454))=3,0,1)</f>
        <v>0</v>
      </c>
      <c r="U454" s="479"/>
    </row>
    <row r="455" spans="1:21" s="184" customFormat="1" ht="15" hidden="1" thickTop="1" x14ac:dyDescent="0.3">
      <c r="A455" s="216"/>
      <c r="B455" s="217"/>
      <c r="C455" s="218" t="s">
        <v>241</v>
      </c>
      <c r="D455" s="219"/>
      <c r="E455" s="219"/>
      <c r="F455" s="219"/>
      <c r="G455" s="219"/>
      <c r="H455" s="444">
        <f>H437</f>
        <v>0</v>
      </c>
      <c r="I455" s="445">
        <f>I437</f>
        <v>0</v>
      </c>
      <c r="J455" s="444">
        <f>J437</f>
        <v>0</v>
      </c>
      <c r="K455" s="432"/>
      <c r="L455" s="496"/>
      <c r="M455" s="479"/>
      <c r="N455" s="479"/>
      <c r="O455" s="479"/>
      <c r="P455" s="479"/>
      <c r="Q455" s="479"/>
      <c r="R455" s="479"/>
      <c r="S455" s="479"/>
      <c r="T455" s="524" cm="1">
        <f t="array" ref="T455">IF(SUMPRODUCT(--_xlfn.ISFORMULA(H455:J455))=3,0,1)</f>
        <v>0</v>
      </c>
      <c r="U455" s="479"/>
    </row>
    <row r="456" spans="1:21" s="184" customFormat="1" hidden="1" x14ac:dyDescent="0.3">
      <c r="A456" s="216"/>
      <c r="B456" s="217"/>
      <c r="C456" s="219"/>
      <c r="D456" s="218" t="s">
        <v>1271</v>
      </c>
      <c r="E456" s="219"/>
      <c r="F456" s="219"/>
      <c r="G456" s="219"/>
      <c r="H456" s="438">
        <f t="shared" ref="H456:J457" si="69">H452</f>
        <v>0</v>
      </c>
      <c r="I456" s="439">
        <f t="shared" si="69"/>
        <v>0</v>
      </c>
      <c r="J456" s="438">
        <f t="shared" si="69"/>
        <v>0</v>
      </c>
      <c r="K456" s="432"/>
      <c r="L456" s="496"/>
      <c r="M456" s="479"/>
      <c r="N456" s="479"/>
      <c r="O456" s="479"/>
      <c r="P456" s="479"/>
      <c r="Q456" s="479"/>
      <c r="R456" s="479"/>
      <c r="S456" s="479"/>
      <c r="T456" s="524" cm="1">
        <f t="array" ref="T456">IF(SUMPRODUCT(--_xlfn.ISFORMULA(H456:J456))=3,0,1)</f>
        <v>0</v>
      </c>
      <c r="U456" s="479"/>
    </row>
    <row r="457" spans="1:21" s="184" customFormat="1" hidden="1" x14ac:dyDescent="0.3">
      <c r="A457" s="216"/>
      <c r="B457" s="217"/>
      <c r="C457" s="219"/>
      <c r="D457" s="218" t="s">
        <v>1261</v>
      </c>
      <c r="E457" s="219"/>
      <c r="F457" s="219"/>
      <c r="G457" s="219"/>
      <c r="H457" s="448">
        <f t="shared" si="69"/>
        <v>0</v>
      </c>
      <c r="I457" s="449">
        <f t="shared" si="69"/>
        <v>0</v>
      </c>
      <c r="J457" s="448">
        <f t="shared" si="69"/>
        <v>0</v>
      </c>
      <c r="K457" s="432"/>
      <c r="L457" s="496"/>
      <c r="M457" s="479"/>
      <c r="N457" s="479"/>
      <c r="O457" s="479"/>
      <c r="P457" s="479"/>
      <c r="Q457" s="479"/>
      <c r="R457" s="479"/>
      <c r="S457" s="479"/>
      <c r="T457" s="524" cm="1">
        <f t="array" ref="T457">IF(SUMPRODUCT(--_xlfn.ISFORMULA(H457:J457))=3,0,1)</f>
        <v>0</v>
      </c>
      <c r="U457" s="479"/>
    </row>
    <row r="458" spans="1:21" s="184" customFormat="1" ht="15" hidden="1" thickBot="1" x14ac:dyDescent="0.35">
      <c r="A458" s="216"/>
      <c r="B458" s="217"/>
      <c r="C458" s="218" t="s">
        <v>1263</v>
      </c>
      <c r="D458" s="219"/>
      <c r="E458" s="219"/>
      <c r="F458" s="219"/>
      <c r="G458" s="219"/>
      <c r="H458" s="442">
        <f>H455-H456-H457</f>
        <v>0</v>
      </c>
      <c r="I458" s="443">
        <f>I455-I456-I457</f>
        <v>0</v>
      </c>
      <c r="J458" s="442">
        <f>J455-J456-J457</f>
        <v>0</v>
      </c>
      <c r="K458" s="432"/>
      <c r="L458" s="496"/>
      <c r="M458" s="479"/>
      <c r="N458" s="479"/>
      <c r="O458" s="479"/>
      <c r="P458" s="479"/>
      <c r="Q458" s="479"/>
      <c r="R458" s="479"/>
      <c r="S458" s="479"/>
      <c r="T458" s="524" cm="1">
        <f t="array" ref="T458">IF(SUMPRODUCT(--_xlfn.ISFORMULA(H458:J458))=3,0,1)</f>
        <v>0</v>
      </c>
      <c r="U458" s="479"/>
    </row>
    <row r="459" spans="1:21" s="184" customFormat="1" ht="15.6" hidden="1" thickTop="1" thickBot="1" x14ac:dyDescent="0.35">
      <c r="A459" s="216"/>
      <c r="B459" s="217"/>
      <c r="C459" s="218" t="s">
        <v>1264</v>
      </c>
      <c r="D459" s="219"/>
      <c r="E459" s="219"/>
      <c r="F459" s="219"/>
      <c r="G459" s="219"/>
      <c r="H459" s="450">
        <f>H448-H454-H458</f>
        <v>0</v>
      </c>
      <c r="I459" s="451">
        <f>I448-I454-I458</f>
        <v>0</v>
      </c>
      <c r="J459" s="450">
        <f>J448-J454-J458</f>
        <v>0</v>
      </c>
      <c r="K459" s="432"/>
      <c r="L459" s="496"/>
      <c r="M459" s="479"/>
      <c r="N459" s="479"/>
      <c r="O459" s="479"/>
      <c r="P459" s="479"/>
      <c r="Q459" s="479"/>
      <c r="R459" s="479"/>
      <c r="S459" s="479"/>
      <c r="T459" s="524" cm="1">
        <f t="array" ref="T459">IF(SUMPRODUCT(--_xlfn.ISFORMULA(H459:J459))=3,0,1)</f>
        <v>0</v>
      </c>
      <c r="U459" s="479"/>
    </row>
    <row r="460" spans="1:21" s="184" customFormat="1" x14ac:dyDescent="0.3">
      <c r="A460" s="579" t="s">
        <v>1507</v>
      </c>
      <c r="B460" s="580"/>
      <c r="C460" s="580"/>
      <c r="D460" s="580"/>
      <c r="E460" s="580"/>
      <c r="F460" s="580"/>
      <c r="G460" s="581"/>
      <c r="H460" s="452">
        <f>H448-MAIN!L496</f>
        <v>0</v>
      </c>
      <c r="I460" s="453">
        <f>I448-MAIN!M496</f>
        <v>0</v>
      </c>
      <c r="J460" s="452">
        <f>J448-MAIN!N496</f>
        <v>0</v>
      </c>
      <c r="K460" s="432"/>
      <c r="L460" s="496"/>
      <c r="M460" s="479"/>
      <c r="N460" s="479"/>
      <c r="O460" s="479"/>
      <c r="P460" s="479"/>
      <c r="Q460" s="479"/>
      <c r="R460" s="479"/>
      <c r="S460" s="479"/>
      <c r="T460" s="524" cm="1">
        <f t="array" ref="T460">IF(SUMPRODUCT(--_xlfn.ISFORMULA(H460:J460))=3,0,1)</f>
        <v>0</v>
      </c>
      <c r="U460" s="479"/>
    </row>
    <row r="461" spans="1:21" s="184" customFormat="1" x14ac:dyDescent="0.3">
      <c r="A461" s="582"/>
      <c r="B461" s="583"/>
      <c r="C461" s="583"/>
      <c r="D461" s="583"/>
      <c r="E461" s="583"/>
      <c r="F461" s="583"/>
      <c r="G461" s="584"/>
      <c r="H461" s="452">
        <f>H454-MAIN!L901</f>
        <v>0</v>
      </c>
      <c r="I461" s="453">
        <f>I454-MAIN!M901</f>
        <v>0</v>
      </c>
      <c r="J461" s="452">
        <f>J454-MAIN!N901</f>
        <v>0</v>
      </c>
      <c r="K461" s="432"/>
      <c r="L461" s="496"/>
      <c r="M461" s="479"/>
      <c r="N461" s="479"/>
      <c r="O461" s="479"/>
      <c r="P461" s="479"/>
      <c r="Q461" s="479"/>
      <c r="R461" s="479"/>
      <c r="S461" s="479"/>
      <c r="T461" s="524" cm="1">
        <f t="array" ref="T461">IF(SUMPRODUCT(--_xlfn.ISFORMULA(H461:J461))=3,0,1)</f>
        <v>0</v>
      </c>
      <c r="U461" s="479"/>
    </row>
    <row r="462" spans="1:21" s="184" customFormat="1" x14ac:dyDescent="0.3">
      <c r="A462" s="585"/>
      <c r="B462" s="586"/>
      <c r="C462" s="586"/>
      <c r="D462" s="586"/>
      <c r="E462" s="586"/>
      <c r="F462" s="586"/>
      <c r="G462" s="587"/>
      <c r="H462" s="452">
        <f>H458-MAIN!L946</f>
        <v>0</v>
      </c>
      <c r="I462" s="453">
        <f>I458-MAIN!M946</f>
        <v>0</v>
      </c>
      <c r="J462" s="452">
        <f>J458-MAIN!N946</f>
        <v>0</v>
      </c>
      <c r="K462" s="432"/>
      <c r="L462" s="496"/>
      <c r="M462" s="479"/>
      <c r="N462" s="479"/>
      <c r="O462" s="479"/>
      <c r="P462" s="479"/>
      <c r="Q462" s="479"/>
      <c r="R462" s="479"/>
      <c r="S462" s="479"/>
      <c r="T462" s="524" cm="1">
        <f t="array" ref="T462">IF(SUMPRODUCT(--_xlfn.ISFORMULA(H462:J462))=3,0,1)</f>
        <v>0</v>
      </c>
      <c r="U462" s="479"/>
    </row>
    <row r="463" spans="1:21" s="184" customFormat="1" x14ac:dyDescent="0.3">
      <c r="B463" s="7"/>
      <c r="C463" s="9"/>
      <c r="D463" s="9"/>
      <c r="E463" s="9"/>
      <c r="F463" s="9"/>
      <c r="G463" s="9"/>
      <c r="H463" s="185"/>
      <c r="I463" s="186"/>
      <c r="J463" s="185"/>
      <c r="K463" s="185"/>
      <c r="L463" s="496"/>
      <c r="M463" s="479"/>
      <c r="N463" s="479"/>
      <c r="O463" s="479"/>
      <c r="P463" s="479"/>
      <c r="Q463" s="479"/>
      <c r="R463" s="479"/>
      <c r="S463" s="479"/>
      <c r="T463" s="479"/>
      <c r="U463" s="479"/>
    </row>
    <row r="464" spans="1:21" s="184" customFormat="1" x14ac:dyDescent="0.3">
      <c r="B464" s="7"/>
      <c r="C464" s="9"/>
      <c r="D464" s="9"/>
      <c r="E464" s="9"/>
      <c r="F464" s="9"/>
      <c r="G464" s="9"/>
      <c r="H464" s="185"/>
      <c r="I464" s="186"/>
      <c r="J464" s="185"/>
      <c r="K464" s="185"/>
      <c r="L464" s="496"/>
      <c r="M464" s="479"/>
      <c r="N464" s="479"/>
      <c r="O464" s="479"/>
      <c r="P464" s="479"/>
      <c r="Q464" s="479"/>
      <c r="R464" s="479"/>
      <c r="S464" s="479"/>
      <c r="T464" s="479"/>
      <c r="U464" s="479"/>
    </row>
    <row r="465" spans="2:21" s="184" customFormat="1" x14ac:dyDescent="0.3">
      <c r="B465" s="7"/>
      <c r="C465" s="9"/>
      <c r="D465" s="9"/>
      <c r="E465" s="9"/>
      <c r="F465" s="9"/>
      <c r="G465" s="9"/>
      <c r="H465" s="185"/>
      <c r="I465" s="186"/>
      <c r="J465" s="185"/>
      <c r="K465" s="185"/>
      <c r="L465" s="496"/>
      <c r="M465" s="479"/>
      <c r="N465" s="479"/>
      <c r="O465" s="479"/>
      <c r="P465" s="479"/>
      <c r="Q465" s="479"/>
      <c r="R465" s="479"/>
      <c r="S465" s="479"/>
      <c r="T465" s="479"/>
      <c r="U465" s="479"/>
    </row>
    <row r="466" spans="2:21" s="184" customFormat="1" x14ac:dyDescent="0.3">
      <c r="B466" s="7"/>
      <c r="C466" s="9"/>
      <c r="D466" s="9"/>
      <c r="E466" s="9"/>
      <c r="F466" s="9"/>
      <c r="G466" s="9"/>
      <c r="H466" s="185"/>
      <c r="I466" s="186"/>
      <c r="J466" s="185"/>
      <c r="K466" s="185"/>
      <c r="L466" s="496"/>
      <c r="M466" s="479"/>
      <c r="N466" s="479"/>
      <c r="O466" s="479"/>
      <c r="P466" s="479"/>
      <c r="Q466" s="479"/>
      <c r="R466" s="479"/>
      <c r="S466" s="479"/>
      <c r="T466" s="479"/>
      <c r="U466" s="479"/>
    </row>
    <row r="467" spans="2:21" s="184" customFormat="1" x14ac:dyDescent="0.3">
      <c r="B467" s="7"/>
      <c r="C467" s="9"/>
      <c r="D467" s="9"/>
      <c r="E467" s="9"/>
      <c r="F467" s="9"/>
      <c r="G467" s="9"/>
      <c r="H467" s="185"/>
      <c r="I467" s="186"/>
      <c r="J467" s="185"/>
      <c r="K467" s="185"/>
      <c r="L467" s="496"/>
      <c r="M467" s="479"/>
      <c r="N467" s="479"/>
      <c r="O467" s="479"/>
      <c r="P467" s="479"/>
      <c r="Q467" s="479"/>
      <c r="R467" s="479"/>
      <c r="S467" s="479"/>
      <c r="T467" s="479"/>
      <c r="U467" s="479"/>
    </row>
    <row r="468" spans="2:21" s="184" customFormat="1" x14ac:dyDescent="0.3">
      <c r="B468" s="7"/>
      <c r="C468" s="9"/>
      <c r="D468" s="9"/>
      <c r="E468" s="9"/>
      <c r="F468" s="9"/>
      <c r="G468" s="9"/>
      <c r="H468" s="185"/>
      <c r="I468" s="186"/>
      <c r="J468" s="185"/>
      <c r="K468" s="185"/>
      <c r="L468" s="496"/>
      <c r="M468" s="479"/>
      <c r="N468" s="479"/>
      <c r="O468" s="479"/>
      <c r="P468" s="479"/>
      <c r="Q468" s="479"/>
      <c r="R468" s="479"/>
      <c r="S468" s="479"/>
      <c r="T468" s="479"/>
      <c r="U468" s="479"/>
    </row>
    <row r="469" spans="2:21" s="184" customFormat="1" x14ac:dyDescent="0.3">
      <c r="B469" s="7"/>
      <c r="C469" s="9"/>
      <c r="D469" s="9"/>
      <c r="E469" s="9"/>
      <c r="F469" s="9"/>
      <c r="G469" s="9"/>
      <c r="H469" s="185"/>
      <c r="I469" s="186"/>
      <c r="J469" s="185"/>
      <c r="K469" s="185"/>
      <c r="L469" s="496"/>
      <c r="M469" s="479"/>
      <c r="N469" s="479"/>
      <c r="O469" s="479"/>
      <c r="P469" s="479"/>
      <c r="Q469" s="479"/>
      <c r="R469" s="479"/>
      <c r="S469" s="479"/>
      <c r="T469" s="479"/>
      <c r="U469" s="479"/>
    </row>
    <row r="470" spans="2:21" s="184" customFormat="1" x14ac:dyDescent="0.3">
      <c r="B470" s="7"/>
      <c r="C470" s="9"/>
      <c r="D470" s="9"/>
      <c r="E470" s="9"/>
      <c r="F470" s="9"/>
      <c r="G470" s="9"/>
      <c r="H470" s="185"/>
      <c r="I470" s="186"/>
      <c r="J470" s="185"/>
      <c r="K470" s="185"/>
      <c r="L470" s="496"/>
      <c r="M470" s="479"/>
      <c r="N470" s="479"/>
      <c r="O470" s="479"/>
      <c r="P470" s="479"/>
      <c r="Q470" s="479"/>
      <c r="R470" s="479"/>
      <c r="S470" s="479"/>
      <c r="T470" s="479"/>
      <c r="U470" s="479"/>
    </row>
    <row r="471" spans="2:21" s="184" customFormat="1" x14ac:dyDescent="0.3">
      <c r="B471" s="7"/>
      <c r="C471" s="9"/>
      <c r="D471" s="9"/>
      <c r="E471" s="9"/>
      <c r="F471" s="9"/>
      <c r="G471" s="9"/>
      <c r="H471" s="185"/>
      <c r="I471" s="186"/>
      <c r="J471" s="185"/>
      <c r="K471" s="185"/>
      <c r="L471" s="496"/>
      <c r="M471" s="479"/>
      <c r="N471" s="479"/>
      <c r="O471" s="479"/>
      <c r="P471" s="479"/>
      <c r="Q471" s="479"/>
      <c r="R471" s="479"/>
      <c r="S471" s="479"/>
      <c r="T471" s="479"/>
      <c r="U471" s="479"/>
    </row>
    <row r="472" spans="2:21" s="184" customFormat="1" x14ac:dyDescent="0.3">
      <c r="B472" s="7"/>
      <c r="C472" s="9"/>
      <c r="D472" s="9"/>
      <c r="E472" s="9"/>
      <c r="F472" s="9"/>
      <c r="G472" s="9"/>
      <c r="H472" s="185"/>
      <c r="I472" s="186"/>
      <c r="J472" s="185"/>
      <c r="K472" s="185"/>
      <c r="L472" s="496"/>
      <c r="M472" s="479"/>
      <c r="N472" s="479"/>
      <c r="O472" s="479"/>
      <c r="P472" s="479"/>
      <c r="Q472" s="479"/>
      <c r="R472" s="479"/>
      <c r="S472" s="479"/>
      <c r="T472" s="479"/>
      <c r="U472" s="479"/>
    </row>
    <row r="473" spans="2:21" s="184" customFormat="1" x14ac:dyDescent="0.3">
      <c r="B473" s="7"/>
      <c r="C473" s="9"/>
      <c r="D473" s="9"/>
      <c r="E473" s="9"/>
      <c r="F473" s="9"/>
      <c r="G473" s="9"/>
      <c r="H473" s="185"/>
      <c r="I473" s="186"/>
      <c r="J473" s="185"/>
      <c r="K473" s="185"/>
      <c r="L473" s="496"/>
      <c r="M473" s="479"/>
      <c r="N473" s="479"/>
      <c r="O473" s="479"/>
      <c r="P473" s="479"/>
      <c r="Q473" s="479"/>
      <c r="R473" s="479"/>
      <c r="S473" s="479"/>
      <c r="T473" s="479"/>
      <c r="U473" s="479"/>
    </row>
    <row r="474" spans="2:21" s="184" customFormat="1" x14ac:dyDescent="0.3">
      <c r="B474" s="7"/>
      <c r="C474" s="9"/>
      <c r="D474" s="9"/>
      <c r="E474" s="9"/>
      <c r="F474" s="9"/>
      <c r="G474" s="9"/>
      <c r="H474" s="185"/>
      <c r="I474" s="186"/>
      <c r="J474" s="185"/>
      <c r="K474" s="185"/>
      <c r="L474" s="496"/>
      <c r="M474" s="479"/>
      <c r="N474" s="479"/>
      <c r="O474" s="479"/>
      <c r="P474" s="479"/>
      <c r="Q474" s="479"/>
      <c r="R474" s="479"/>
      <c r="S474" s="479"/>
      <c r="T474" s="479"/>
      <c r="U474" s="479"/>
    </row>
    <row r="475" spans="2:21" s="184" customFormat="1" x14ac:dyDescent="0.3">
      <c r="B475" s="7"/>
      <c r="C475" s="9"/>
      <c r="D475" s="9"/>
      <c r="E475" s="9"/>
      <c r="F475" s="9"/>
      <c r="G475" s="9"/>
      <c r="H475" s="185"/>
      <c r="I475" s="186"/>
      <c r="J475" s="185"/>
      <c r="K475" s="185"/>
      <c r="L475" s="496"/>
      <c r="M475" s="479"/>
      <c r="N475" s="479"/>
      <c r="O475" s="479"/>
      <c r="P475" s="479"/>
      <c r="Q475" s="479"/>
      <c r="R475" s="479"/>
      <c r="S475" s="479"/>
      <c r="T475" s="479"/>
      <c r="U475" s="479"/>
    </row>
    <row r="476" spans="2:21" s="184" customFormat="1" x14ac:dyDescent="0.3">
      <c r="B476" s="7"/>
      <c r="C476" s="9"/>
      <c r="D476" s="9"/>
      <c r="E476" s="9"/>
      <c r="F476" s="9"/>
      <c r="G476" s="9"/>
      <c r="H476" s="185"/>
      <c r="I476" s="186"/>
      <c r="J476" s="185"/>
      <c r="K476" s="185"/>
      <c r="L476" s="496"/>
      <c r="M476" s="479"/>
      <c r="N476" s="479"/>
      <c r="O476" s="479"/>
      <c r="P476" s="479"/>
      <c r="Q476" s="479"/>
      <c r="R476" s="479"/>
      <c r="S476" s="479"/>
      <c r="T476" s="479"/>
      <c r="U476" s="479"/>
    </row>
    <row r="477" spans="2:21" s="184" customFormat="1" x14ac:dyDescent="0.3">
      <c r="B477" s="7"/>
      <c r="C477" s="9"/>
      <c r="D477" s="9"/>
      <c r="E477" s="9"/>
      <c r="F477" s="9"/>
      <c r="G477" s="9"/>
      <c r="H477" s="185"/>
      <c r="I477" s="186"/>
      <c r="J477" s="185"/>
      <c r="K477" s="185"/>
      <c r="L477" s="496"/>
      <c r="M477" s="479"/>
      <c r="N477" s="479"/>
      <c r="O477" s="479"/>
      <c r="P477" s="479"/>
      <c r="Q477" s="479"/>
      <c r="R477" s="479"/>
      <c r="S477" s="479"/>
      <c r="T477" s="479"/>
      <c r="U477" s="479"/>
    </row>
    <row r="478" spans="2:21" s="184" customFormat="1" x14ac:dyDescent="0.3">
      <c r="B478" s="7"/>
      <c r="C478" s="9"/>
      <c r="D478" s="9"/>
      <c r="E478" s="9"/>
      <c r="F478" s="9"/>
      <c r="G478" s="9"/>
      <c r="H478" s="185"/>
      <c r="I478" s="186"/>
      <c r="J478" s="185"/>
      <c r="K478" s="185"/>
      <c r="L478" s="496"/>
      <c r="M478" s="479"/>
      <c r="N478" s="479"/>
      <c r="O478" s="479"/>
      <c r="P478" s="479"/>
      <c r="Q478" s="479"/>
      <c r="R478" s="479"/>
      <c r="S478" s="479"/>
      <c r="T478" s="479"/>
      <c r="U478" s="479"/>
    </row>
    <row r="479" spans="2:21" s="184" customFormat="1" x14ac:dyDescent="0.3">
      <c r="B479" s="7"/>
      <c r="C479" s="9"/>
      <c r="D479" s="9"/>
      <c r="E479" s="9"/>
      <c r="F479" s="9"/>
      <c r="G479" s="9"/>
      <c r="H479" s="185"/>
      <c r="I479" s="186"/>
      <c r="J479" s="185"/>
      <c r="K479" s="185"/>
      <c r="L479" s="496"/>
      <c r="M479" s="479"/>
      <c r="N479" s="479"/>
      <c r="O479" s="479"/>
      <c r="P479" s="479"/>
      <c r="Q479" s="479"/>
      <c r="R479" s="479"/>
      <c r="S479" s="479"/>
      <c r="T479" s="479"/>
      <c r="U479" s="479"/>
    </row>
    <row r="480" spans="2:21" s="184" customFormat="1" x14ac:dyDescent="0.3">
      <c r="B480" s="7"/>
      <c r="C480" s="9"/>
      <c r="D480" s="9"/>
      <c r="E480" s="9"/>
      <c r="F480" s="9"/>
      <c r="G480" s="9"/>
      <c r="H480" s="185"/>
      <c r="I480" s="186"/>
      <c r="J480" s="185"/>
      <c r="K480" s="185"/>
      <c r="L480" s="496"/>
      <c r="M480" s="479"/>
      <c r="N480" s="479"/>
      <c r="O480" s="479"/>
      <c r="P480" s="479"/>
      <c r="Q480" s="479"/>
      <c r="R480" s="479"/>
      <c r="S480" s="479"/>
      <c r="T480" s="479"/>
      <c r="U480" s="479"/>
    </row>
    <row r="481" spans="2:21" s="184" customFormat="1" x14ac:dyDescent="0.3">
      <c r="B481" s="7"/>
      <c r="C481" s="9"/>
      <c r="D481" s="9"/>
      <c r="E481" s="9"/>
      <c r="F481" s="9"/>
      <c r="G481" s="9"/>
      <c r="H481" s="185"/>
      <c r="I481" s="186"/>
      <c r="J481" s="185"/>
      <c r="K481" s="185"/>
      <c r="L481" s="496"/>
      <c r="M481" s="479"/>
      <c r="N481" s="479"/>
      <c r="O481" s="479"/>
      <c r="P481" s="479"/>
      <c r="Q481" s="479"/>
      <c r="R481" s="479"/>
      <c r="S481" s="479"/>
      <c r="T481" s="479"/>
      <c r="U481" s="479"/>
    </row>
    <row r="482" spans="2:21" s="184" customFormat="1" x14ac:dyDescent="0.3">
      <c r="B482" s="7"/>
      <c r="C482" s="9"/>
      <c r="D482" s="9"/>
      <c r="E482" s="9"/>
      <c r="F482" s="9"/>
      <c r="G482" s="9"/>
      <c r="H482" s="185"/>
      <c r="I482" s="186"/>
      <c r="J482" s="185"/>
      <c r="K482" s="185"/>
      <c r="L482" s="496"/>
      <c r="M482" s="479"/>
      <c r="N482" s="479"/>
      <c r="O482" s="479"/>
      <c r="P482" s="479"/>
      <c r="Q482" s="479"/>
      <c r="R482" s="479"/>
      <c r="S482" s="479"/>
      <c r="T482" s="479"/>
      <c r="U482" s="479"/>
    </row>
    <row r="483" spans="2:21" s="184" customFormat="1" x14ac:dyDescent="0.3">
      <c r="B483" s="7"/>
      <c r="C483" s="9"/>
      <c r="D483" s="9"/>
      <c r="E483" s="9"/>
      <c r="F483" s="9"/>
      <c r="G483" s="9"/>
      <c r="H483" s="185"/>
      <c r="I483" s="186"/>
      <c r="J483" s="185"/>
      <c r="K483" s="185"/>
      <c r="L483" s="496"/>
      <c r="M483" s="479"/>
      <c r="N483" s="479"/>
      <c r="O483" s="479"/>
      <c r="P483" s="479"/>
      <c r="Q483" s="479"/>
      <c r="R483" s="479"/>
      <c r="S483" s="479"/>
      <c r="T483" s="479"/>
      <c r="U483" s="479"/>
    </row>
    <row r="484" spans="2:21" s="184" customFormat="1" x14ac:dyDescent="0.3">
      <c r="B484" s="7"/>
      <c r="C484" s="9"/>
      <c r="D484" s="9"/>
      <c r="E484" s="9"/>
      <c r="F484" s="9"/>
      <c r="G484" s="9"/>
      <c r="H484" s="185"/>
      <c r="I484" s="186"/>
      <c r="J484" s="185"/>
      <c r="K484" s="185"/>
      <c r="L484" s="496"/>
      <c r="M484" s="479"/>
      <c r="N484" s="479"/>
      <c r="O484" s="479"/>
      <c r="P484" s="479"/>
      <c r="Q484" s="479"/>
      <c r="R484" s="479"/>
      <c r="S484" s="479"/>
      <c r="T484" s="479"/>
      <c r="U484" s="479"/>
    </row>
    <row r="485" spans="2:21" s="184" customFormat="1" x14ac:dyDescent="0.3">
      <c r="B485" s="7"/>
      <c r="C485" s="9"/>
      <c r="D485" s="9"/>
      <c r="E485" s="9"/>
      <c r="F485" s="9"/>
      <c r="G485" s="9"/>
      <c r="H485" s="185"/>
      <c r="I485" s="186"/>
      <c r="J485" s="185"/>
      <c r="K485" s="185"/>
      <c r="L485" s="496"/>
      <c r="M485" s="479"/>
      <c r="N485" s="479"/>
      <c r="O485" s="479"/>
      <c r="P485" s="479"/>
      <c r="Q485" s="479"/>
      <c r="R485" s="479"/>
      <c r="S485" s="479"/>
      <c r="T485" s="479"/>
      <c r="U485" s="479"/>
    </row>
    <row r="486" spans="2:21" s="184" customFormat="1" x14ac:dyDescent="0.3">
      <c r="B486" s="7"/>
      <c r="C486" s="9"/>
      <c r="D486" s="9"/>
      <c r="E486" s="9"/>
      <c r="F486" s="9"/>
      <c r="G486" s="9"/>
      <c r="H486" s="185"/>
      <c r="I486" s="186"/>
      <c r="J486" s="185"/>
      <c r="K486" s="185"/>
      <c r="L486" s="496"/>
      <c r="M486" s="479"/>
      <c r="N486" s="479"/>
      <c r="O486" s="479"/>
      <c r="P486" s="479"/>
      <c r="Q486" s="479"/>
      <c r="R486" s="479"/>
      <c r="S486" s="479"/>
      <c r="T486" s="479"/>
      <c r="U486" s="479"/>
    </row>
    <row r="487" spans="2:21" s="184" customFormat="1" x14ac:dyDescent="0.3">
      <c r="B487" s="7"/>
      <c r="C487" s="9"/>
      <c r="D487" s="9"/>
      <c r="E487" s="9"/>
      <c r="F487" s="9"/>
      <c r="G487" s="9"/>
      <c r="H487" s="185"/>
      <c r="I487" s="186"/>
      <c r="J487" s="185"/>
      <c r="K487" s="185"/>
      <c r="L487" s="496"/>
      <c r="M487" s="479"/>
      <c r="N487" s="479"/>
      <c r="O487" s="479"/>
      <c r="P487" s="479"/>
      <c r="Q487" s="479"/>
      <c r="R487" s="479"/>
      <c r="S487" s="479"/>
      <c r="T487" s="479"/>
      <c r="U487" s="479"/>
    </row>
    <row r="488" spans="2:21" s="184" customFormat="1" x14ac:dyDescent="0.3">
      <c r="B488" s="7"/>
      <c r="C488" s="9"/>
      <c r="D488" s="9"/>
      <c r="E488" s="9"/>
      <c r="F488" s="9"/>
      <c r="G488" s="9"/>
      <c r="H488" s="185"/>
      <c r="I488" s="186"/>
      <c r="J488" s="185"/>
      <c r="K488" s="185"/>
      <c r="L488" s="496"/>
      <c r="M488" s="479"/>
      <c r="N488" s="479"/>
      <c r="O488" s="479"/>
      <c r="P488" s="479"/>
      <c r="Q488" s="479"/>
      <c r="R488" s="479"/>
      <c r="S488" s="479"/>
      <c r="T488" s="479"/>
      <c r="U488" s="479"/>
    </row>
    <row r="489" spans="2:21" s="184" customFormat="1" x14ac:dyDescent="0.3">
      <c r="B489" s="7"/>
      <c r="C489" s="9"/>
      <c r="D489" s="9"/>
      <c r="E489" s="9"/>
      <c r="F489" s="9"/>
      <c r="G489" s="9"/>
      <c r="H489" s="185"/>
      <c r="I489" s="186"/>
      <c r="J489" s="185"/>
      <c r="K489" s="185"/>
      <c r="L489" s="496"/>
      <c r="M489" s="479"/>
      <c r="N489" s="479"/>
      <c r="O489" s="479"/>
      <c r="P489" s="479"/>
      <c r="Q489" s="479"/>
      <c r="R489" s="479"/>
      <c r="S489" s="479"/>
      <c r="T489" s="479"/>
      <c r="U489" s="479"/>
    </row>
    <row r="490" spans="2:21" s="184" customFormat="1" x14ac:dyDescent="0.3">
      <c r="B490" s="7"/>
      <c r="C490" s="9"/>
      <c r="D490" s="9"/>
      <c r="E490" s="9"/>
      <c r="F490" s="9"/>
      <c r="G490" s="9"/>
      <c r="H490" s="185"/>
      <c r="I490" s="186"/>
      <c r="J490" s="185"/>
      <c r="K490" s="185"/>
      <c r="L490" s="496"/>
      <c r="M490" s="479"/>
      <c r="N490" s="479"/>
      <c r="O490" s="479"/>
      <c r="P490" s="479"/>
      <c r="Q490" s="479"/>
      <c r="R490" s="479"/>
      <c r="S490" s="479"/>
      <c r="T490" s="479"/>
      <c r="U490" s="479"/>
    </row>
    <row r="491" spans="2:21" s="184" customFormat="1" x14ac:dyDescent="0.3">
      <c r="B491" s="7"/>
      <c r="C491" s="9"/>
      <c r="D491" s="9"/>
      <c r="E491" s="9"/>
      <c r="F491" s="9"/>
      <c r="G491" s="9"/>
      <c r="H491" s="185"/>
      <c r="I491" s="186"/>
      <c r="J491" s="185"/>
      <c r="K491" s="185"/>
      <c r="L491" s="496"/>
      <c r="M491" s="479"/>
      <c r="N491" s="479"/>
      <c r="O491" s="479"/>
      <c r="P491" s="479"/>
      <c r="Q491" s="479"/>
      <c r="R491" s="479"/>
      <c r="S491" s="479"/>
      <c r="T491" s="479"/>
      <c r="U491" s="479"/>
    </row>
    <row r="492" spans="2:21" s="184" customFormat="1" x14ac:dyDescent="0.3">
      <c r="B492" s="7"/>
      <c r="C492" s="9"/>
      <c r="D492" s="9"/>
      <c r="E492" s="9"/>
      <c r="F492" s="9"/>
      <c r="G492" s="9"/>
      <c r="H492" s="185"/>
      <c r="I492" s="186"/>
      <c r="J492" s="185"/>
      <c r="K492" s="185"/>
      <c r="L492" s="496"/>
      <c r="M492" s="479"/>
      <c r="N492" s="479"/>
      <c r="O492" s="479"/>
      <c r="P492" s="479"/>
      <c r="Q492" s="479"/>
      <c r="R492" s="479"/>
      <c r="S492" s="479"/>
      <c r="T492" s="479"/>
      <c r="U492" s="479"/>
    </row>
    <row r="493" spans="2:21" s="184" customFormat="1" x14ac:dyDescent="0.3">
      <c r="B493" s="7"/>
      <c r="C493" s="9"/>
      <c r="D493" s="9"/>
      <c r="E493" s="9"/>
      <c r="F493" s="9"/>
      <c r="G493" s="9"/>
      <c r="H493" s="185"/>
      <c r="I493" s="186"/>
      <c r="J493" s="185"/>
      <c r="K493" s="185"/>
      <c r="L493" s="496"/>
      <c r="M493" s="479"/>
      <c r="N493" s="479"/>
      <c r="O493" s="479"/>
      <c r="P493" s="479"/>
      <c r="Q493" s="479"/>
      <c r="R493" s="479"/>
      <c r="S493" s="479"/>
      <c r="T493" s="479"/>
      <c r="U493" s="479"/>
    </row>
    <row r="494" spans="2:21" s="184" customFormat="1" x14ac:dyDescent="0.3">
      <c r="B494" s="7"/>
      <c r="C494" s="9"/>
      <c r="D494" s="9"/>
      <c r="E494" s="9"/>
      <c r="F494" s="9"/>
      <c r="G494" s="9"/>
      <c r="H494" s="185"/>
      <c r="I494" s="186"/>
      <c r="J494" s="185"/>
      <c r="K494" s="185"/>
      <c r="L494" s="496"/>
      <c r="M494" s="479"/>
      <c r="N494" s="479"/>
      <c r="O494" s="479"/>
      <c r="P494" s="479"/>
      <c r="Q494" s="479"/>
      <c r="R494" s="479"/>
      <c r="S494" s="479"/>
      <c r="T494" s="479"/>
      <c r="U494" s="479"/>
    </row>
    <row r="495" spans="2:21" s="184" customFormat="1" x14ac:dyDescent="0.3">
      <c r="B495" s="7"/>
      <c r="C495" s="9"/>
      <c r="D495" s="9"/>
      <c r="E495" s="9"/>
      <c r="F495" s="9"/>
      <c r="G495" s="9"/>
      <c r="H495" s="185"/>
      <c r="I495" s="186"/>
      <c r="J495" s="185"/>
      <c r="K495" s="185"/>
      <c r="L495" s="496"/>
      <c r="M495" s="479"/>
      <c r="N495" s="479"/>
      <c r="O495" s="479"/>
      <c r="P495" s="479"/>
      <c r="Q495" s="479"/>
      <c r="R495" s="479"/>
      <c r="S495" s="479"/>
      <c r="T495" s="479"/>
      <c r="U495" s="479"/>
    </row>
    <row r="496" spans="2:21" s="184" customFormat="1" x14ac:dyDescent="0.3">
      <c r="B496" s="7"/>
      <c r="C496" s="9"/>
      <c r="D496" s="9"/>
      <c r="E496" s="9"/>
      <c r="F496" s="9"/>
      <c r="G496" s="9"/>
      <c r="H496" s="185"/>
      <c r="I496" s="186"/>
      <c r="J496" s="185"/>
      <c r="K496" s="185"/>
      <c r="L496" s="496"/>
      <c r="M496" s="479"/>
      <c r="N496" s="479"/>
      <c r="O496" s="479"/>
      <c r="P496" s="479"/>
      <c r="Q496" s="479"/>
      <c r="R496" s="479"/>
      <c r="S496" s="479"/>
      <c r="T496" s="479"/>
      <c r="U496" s="479"/>
    </row>
    <row r="497" spans="2:21" s="184" customFormat="1" x14ac:dyDescent="0.3">
      <c r="B497" s="7"/>
      <c r="C497" s="9"/>
      <c r="D497" s="9"/>
      <c r="E497" s="9"/>
      <c r="F497" s="9"/>
      <c r="G497" s="9"/>
      <c r="H497" s="185"/>
      <c r="I497" s="186"/>
      <c r="J497" s="185"/>
      <c r="K497" s="185"/>
      <c r="L497" s="496"/>
      <c r="M497" s="479"/>
      <c r="N497" s="479"/>
      <c r="O497" s="479"/>
      <c r="P497" s="479"/>
      <c r="Q497" s="479"/>
      <c r="R497" s="479"/>
      <c r="S497" s="479"/>
      <c r="T497" s="479"/>
      <c r="U497" s="479"/>
    </row>
    <row r="498" spans="2:21" s="184" customFormat="1" x14ac:dyDescent="0.3">
      <c r="B498" s="7"/>
      <c r="C498" s="9"/>
      <c r="D498" s="9"/>
      <c r="E498" s="9"/>
      <c r="F498" s="9"/>
      <c r="G498" s="9"/>
      <c r="H498" s="185"/>
      <c r="I498" s="186"/>
      <c r="J498" s="185"/>
      <c r="K498" s="185"/>
      <c r="L498" s="496"/>
      <c r="M498" s="479"/>
      <c r="N498" s="479"/>
      <c r="O498" s="479"/>
      <c r="P498" s="479"/>
      <c r="Q498" s="479"/>
      <c r="R498" s="479"/>
      <c r="S498" s="479"/>
      <c r="T498" s="479"/>
      <c r="U498" s="479"/>
    </row>
    <row r="499" spans="2:21" s="184" customFormat="1" x14ac:dyDescent="0.3">
      <c r="B499" s="7"/>
      <c r="C499" s="9"/>
      <c r="D499" s="9"/>
      <c r="E499" s="9"/>
      <c r="F499" s="9"/>
      <c r="G499" s="9"/>
      <c r="H499" s="185"/>
      <c r="I499" s="186"/>
      <c r="J499" s="185"/>
      <c r="K499" s="185"/>
      <c r="L499" s="496"/>
      <c r="M499" s="479"/>
      <c r="N499" s="479"/>
      <c r="O499" s="479"/>
      <c r="P499" s="479"/>
      <c r="Q499" s="479"/>
      <c r="R499" s="479"/>
      <c r="S499" s="479"/>
      <c r="T499" s="479"/>
      <c r="U499" s="479"/>
    </row>
    <row r="500" spans="2:21" s="184" customFormat="1" x14ac:dyDescent="0.3">
      <c r="B500" s="7"/>
      <c r="C500" s="9"/>
      <c r="D500" s="9"/>
      <c r="E500" s="9"/>
      <c r="F500" s="9"/>
      <c r="G500" s="9"/>
      <c r="H500" s="185"/>
      <c r="I500" s="186"/>
      <c r="J500" s="185"/>
      <c r="K500" s="185"/>
      <c r="L500" s="496"/>
      <c r="M500" s="479"/>
      <c r="N500" s="479"/>
      <c r="O500" s="479"/>
      <c r="P500" s="479"/>
      <c r="Q500" s="479"/>
      <c r="R500" s="479"/>
      <c r="S500" s="479"/>
      <c r="T500" s="479"/>
      <c r="U500" s="479"/>
    </row>
    <row r="501" spans="2:21" s="184" customFormat="1" x14ac:dyDescent="0.3">
      <c r="B501" s="7"/>
      <c r="C501" s="9"/>
      <c r="D501" s="9"/>
      <c r="E501" s="9"/>
      <c r="F501" s="9"/>
      <c r="G501" s="9"/>
      <c r="H501" s="185"/>
      <c r="I501" s="186"/>
      <c r="J501" s="185"/>
      <c r="K501" s="185"/>
      <c r="L501" s="496"/>
      <c r="M501" s="479"/>
      <c r="N501" s="479"/>
      <c r="O501" s="479"/>
      <c r="P501" s="479"/>
      <c r="Q501" s="479"/>
      <c r="R501" s="479"/>
      <c r="S501" s="479"/>
      <c r="T501" s="479"/>
      <c r="U501" s="479"/>
    </row>
    <row r="502" spans="2:21" s="184" customFormat="1" x14ac:dyDescent="0.3">
      <c r="B502" s="7"/>
      <c r="C502" s="9"/>
      <c r="D502" s="9"/>
      <c r="E502" s="9"/>
      <c r="F502" s="9"/>
      <c r="G502" s="9"/>
      <c r="H502" s="185"/>
      <c r="I502" s="186"/>
      <c r="J502" s="185"/>
      <c r="K502" s="185"/>
      <c r="L502" s="496"/>
      <c r="M502" s="479"/>
      <c r="N502" s="479"/>
      <c r="O502" s="479"/>
      <c r="P502" s="479"/>
      <c r="Q502" s="479"/>
      <c r="R502" s="479"/>
      <c r="S502" s="479"/>
      <c r="T502" s="479"/>
      <c r="U502" s="479"/>
    </row>
    <row r="503" spans="2:21" s="184" customFormat="1" x14ac:dyDescent="0.3">
      <c r="B503" s="7"/>
      <c r="C503" s="9"/>
      <c r="D503" s="9"/>
      <c r="E503" s="9"/>
      <c r="F503" s="9"/>
      <c r="G503" s="9"/>
      <c r="H503" s="185"/>
      <c r="I503" s="186"/>
      <c r="J503" s="185"/>
      <c r="K503" s="185"/>
      <c r="L503" s="496"/>
      <c r="M503" s="479"/>
      <c r="N503" s="479"/>
      <c r="O503" s="479"/>
      <c r="P503" s="479"/>
      <c r="Q503" s="479"/>
      <c r="R503" s="479"/>
      <c r="S503" s="479"/>
      <c r="T503" s="479"/>
      <c r="U503" s="479"/>
    </row>
    <row r="504" spans="2:21" s="184" customFormat="1" x14ac:dyDescent="0.3">
      <c r="B504" s="7"/>
      <c r="C504" s="9"/>
      <c r="D504" s="9"/>
      <c r="E504" s="9"/>
      <c r="F504" s="9"/>
      <c r="G504" s="9"/>
      <c r="H504" s="185"/>
      <c r="I504" s="186"/>
      <c r="J504" s="185"/>
      <c r="K504" s="185"/>
      <c r="L504" s="496"/>
      <c r="M504" s="479"/>
      <c r="N504" s="479"/>
      <c r="O504" s="479"/>
      <c r="P504" s="479"/>
      <c r="Q504" s="479"/>
      <c r="R504" s="479"/>
      <c r="S504" s="479"/>
      <c r="T504" s="479"/>
      <c r="U504" s="479"/>
    </row>
    <row r="505" spans="2:21" s="184" customFormat="1" x14ac:dyDescent="0.3">
      <c r="B505" s="7"/>
      <c r="C505" s="9"/>
      <c r="D505" s="9"/>
      <c r="E505" s="9"/>
      <c r="F505" s="9"/>
      <c r="G505" s="9"/>
      <c r="H505" s="185"/>
      <c r="I505" s="186"/>
      <c r="J505" s="185"/>
      <c r="K505" s="185"/>
      <c r="L505" s="496"/>
      <c r="M505" s="479"/>
      <c r="N505" s="479"/>
      <c r="O505" s="479"/>
      <c r="P505" s="479"/>
      <c r="Q505" s="479"/>
      <c r="R505" s="479"/>
      <c r="S505" s="479"/>
      <c r="T505" s="479"/>
      <c r="U505" s="479"/>
    </row>
    <row r="506" spans="2:21" s="184" customFormat="1" x14ac:dyDescent="0.3">
      <c r="B506" s="7"/>
      <c r="C506" s="9"/>
      <c r="D506" s="9"/>
      <c r="E506" s="9"/>
      <c r="F506" s="9"/>
      <c r="G506" s="9"/>
      <c r="H506" s="185"/>
      <c r="I506" s="186"/>
      <c r="J506" s="185"/>
      <c r="K506" s="185"/>
      <c r="L506" s="496"/>
      <c r="M506" s="479"/>
      <c r="N506" s="479"/>
      <c r="O506" s="479"/>
      <c r="P506" s="479"/>
      <c r="Q506" s="479"/>
      <c r="R506" s="479"/>
      <c r="S506" s="479"/>
      <c r="T506" s="479"/>
      <c r="U506" s="479"/>
    </row>
    <row r="507" spans="2:21" s="184" customFormat="1" x14ac:dyDescent="0.3">
      <c r="B507" s="7"/>
      <c r="C507" s="9"/>
      <c r="D507" s="9"/>
      <c r="E507" s="9"/>
      <c r="F507" s="9"/>
      <c r="G507" s="9"/>
      <c r="H507" s="185"/>
      <c r="I507" s="186"/>
      <c r="J507" s="185"/>
      <c r="K507" s="185"/>
      <c r="L507" s="496"/>
      <c r="M507" s="479"/>
      <c r="N507" s="479"/>
      <c r="O507" s="479"/>
      <c r="P507" s="479"/>
      <c r="Q507" s="479"/>
      <c r="R507" s="479"/>
      <c r="S507" s="479"/>
      <c r="T507" s="479"/>
      <c r="U507" s="479"/>
    </row>
    <row r="508" spans="2:21" s="184" customFormat="1" x14ac:dyDescent="0.3">
      <c r="B508" s="7"/>
      <c r="C508" s="9"/>
      <c r="D508" s="9"/>
      <c r="E508" s="9"/>
      <c r="F508" s="9"/>
      <c r="G508" s="9"/>
      <c r="H508" s="185"/>
      <c r="I508" s="186"/>
      <c r="J508" s="185"/>
      <c r="K508" s="185"/>
      <c r="L508" s="496"/>
      <c r="M508" s="479"/>
      <c r="N508" s="479"/>
      <c r="O508" s="479"/>
      <c r="P508" s="479"/>
      <c r="Q508" s="479"/>
      <c r="R508" s="479"/>
      <c r="S508" s="479"/>
      <c r="T508" s="479"/>
      <c r="U508" s="479"/>
    </row>
    <row r="509" spans="2:21" s="184" customFormat="1" x14ac:dyDescent="0.3">
      <c r="B509" s="7"/>
      <c r="C509" s="9"/>
      <c r="D509" s="9"/>
      <c r="E509" s="9"/>
      <c r="F509" s="9"/>
      <c r="G509" s="9"/>
      <c r="H509" s="185"/>
      <c r="I509" s="186"/>
      <c r="J509" s="185"/>
      <c r="K509" s="185"/>
      <c r="L509" s="496"/>
      <c r="M509" s="479"/>
      <c r="N509" s="479"/>
      <c r="O509" s="479"/>
      <c r="P509" s="479"/>
      <c r="Q509" s="479"/>
      <c r="R509" s="479"/>
      <c r="S509" s="479"/>
      <c r="T509" s="479"/>
      <c r="U509" s="479"/>
    </row>
    <row r="510" spans="2:21" s="184" customFormat="1" x14ac:dyDescent="0.3">
      <c r="B510" s="7"/>
      <c r="C510" s="9"/>
      <c r="D510" s="9"/>
      <c r="E510" s="9"/>
      <c r="F510" s="9"/>
      <c r="G510" s="9"/>
      <c r="H510" s="185"/>
      <c r="I510" s="186"/>
      <c r="J510" s="185"/>
      <c r="K510" s="185"/>
      <c r="L510" s="496"/>
      <c r="M510" s="479"/>
      <c r="N510" s="479"/>
      <c r="O510" s="479"/>
      <c r="P510" s="479"/>
      <c r="Q510" s="479"/>
      <c r="R510" s="479"/>
      <c r="S510" s="479"/>
      <c r="T510" s="479"/>
      <c r="U510" s="479"/>
    </row>
    <row r="511" spans="2:21" s="184" customFormat="1" x14ac:dyDescent="0.3">
      <c r="B511" s="7"/>
      <c r="C511" s="9"/>
      <c r="D511" s="9"/>
      <c r="E511" s="9"/>
      <c r="F511" s="9"/>
      <c r="G511" s="9"/>
      <c r="H511" s="185"/>
      <c r="I511" s="186"/>
      <c r="J511" s="185"/>
      <c r="K511" s="185"/>
      <c r="L511" s="496"/>
      <c r="M511" s="479"/>
      <c r="N511" s="479"/>
      <c r="O511" s="479"/>
      <c r="P511" s="479"/>
      <c r="Q511" s="479"/>
      <c r="R511" s="479"/>
      <c r="S511" s="479"/>
      <c r="T511" s="479"/>
      <c r="U511" s="479"/>
    </row>
    <row r="512" spans="2:21" s="184" customFormat="1" x14ac:dyDescent="0.3">
      <c r="B512" s="7"/>
      <c r="C512" s="9"/>
      <c r="D512" s="9"/>
      <c r="E512" s="9"/>
      <c r="F512" s="9"/>
      <c r="G512" s="9"/>
      <c r="H512" s="185"/>
      <c r="I512" s="186"/>
      <c r="J512" s="185"/>
      <c r="K512" s="185"/>
      <c r="L512" s="496"/>
      <c r="M512" s="479"/>
      <c r="N512" s="479"/>
      <c r="O512" s="479"/>
      <c r="P512" s="479"/>
      <c r="Q512" s="479"/>
      <c r="R512" s="479"/>
      <c r="S512" s="479"/>
      <c r="T512" s="479"/>
      <c r="U512" s="479"/>
    </row>
    <row r="513" spans="2:21" s="184" customFormat="1" x14ac:dyDescent="0.3">
      <c r="B513" s="7"/>
      <c r="C513" s="9"/>
      <c r="D513" s="9"/>
      <c r="E513" s="9"/>
      <c r="F513" s="9"/>
      <c r="G513" s="9"/>
      <c r="H513" s="185"/>
      <c r="I513" s="186"/>
      <c r="J513" s="185"/>
      <c r="K513" s="185"/>
      <c r="L513" s="496"/>
      <c r="M513" s="479"/>
      <c r="N513" s="479"/>
      <c r="O513" s="479"/>
      <c r="P513" s="479"/>
      <c r="Q513" s="479"/>
      <c r="R513" s="479"/>
      <c r="S513" s="479"/>
      <c r="T513" s="479"/>
      <c r="U513" s="479"/>
    </row>
    <row r="514" spans="2:21" s="184" customFormat="1" x14ac:dyDescent="0.3">
      <c r="B514" s="7"/>
      <c r="C514" s="9"/>
      <c r="D514" s="9"/>
      <c r="E514" s="9"/>
      <c r="F514" s="9"/>
      <c r="G514" s="9"/>
      <c r="H514" s="185"/>
      <c r="I514" s="186"/>
      <c r="J514" s="185"/>
      <c r="K514" s="185"/>
      <c r="L514" s="496"/>
      <c r="M514" s="479"/>
      <c r="N514" s="479"/>
      <c r="O514" s="479"/>
      <c r="P514" s="479"/>
      <c r="Q514" s="479"/>
      <c r="R514" s="479"/>
      <c r="S514" s="479"/>
      <c r="T514" s="479"/>
      <c r="U514" s="479"/>
    </row>
    <row r="515" spans="2:21" s="184" customFormat="1" x14ac:dyDescent="0.3">
      <c r="B515" s="7"/>
      <c r="C515" s="9"/>
      <c r="D515" s="9"/>
      <c r="E515" s="9"/>
      <c r="F515" s="9"/>
      <c r="G515" s="9"/>
      <c r="H515" s="185"/>
      <c r="I515" s="186"/>
      <c r="J515" s="185"/>
      <c r="K515" s="185"/>
      <c r="L515" s="496"/>
      <c r="M515" s="479"/>
      <c r="N515" s="479"/>
      <c r="O515" s="479"/>
      <c r="P515" s="479"/>
      <c r="Q515" s="479"/>
      <c r="R515" s="479"/>
      <c r="S515" s="479"/>
      <c r="T515" s="479"/>
      <c r="U515" s="479"/>
    </row>
    <row r="516" spans="2:21" s="184" customFormat="1" x14ac:dyDescent="0.3">
      <c r="B516" s="7"/>
      <c r="C516" s="9"/>
      <c r="D516" s="9"/>
      <c r="E516" s="9"/>
      <c r="F516" s="9"/>
      <c r="G516" s="9"/>
      <c r="H516" s="185"/>
      <c r="I516" s="186"/>
      <c r="J516" s="185"/>
      <c r="K516" s="185"/>
      <c r="L516" s="496"/>
      <c r="M516" s="479"/>
      <c r="N516" s="479"/>
      <c r="O516" s="479"/>
      <c r="P516" s="479"/>
      <c r="Q516" s="479"/>
      <c r="R516" s="479"/>
      <c r="S516" s="479"/>
      <c r="T516" s="479"/>
      <c r="U516" s="479"/>
    </row>
    <row r="517" spans="2:21" s="184" customFormat="1" x14ac:dyDescent="0.3">
      <c r="B517" s="7"/>
      <c r="C517" s="9"/>
      <c r="D517" s="9"/>
      <c r="E517" s="9"/>
      <c r="F517" s="9"/>
      <c r="G517" s="9"/>
      <c r="H517" s="185"/>
      <c r="I517" s="186"/>
      <c r="J517" s="185"/>
      <c r="K517" s="185"/>
      <c r="L517" s="496"/>
      <c r="M517" s="479"/>
      <c r="N517" s="479"/>
      <c r="O517" s="479"/>
      <c r="P517" s="479"/>
      <c r="Q517" s="479"/>
      <c r="R517" s="479"/>
      <c r="S517" s="479"/>
      <c r="T517" s="479"/>
      <c r="U517" s="479"/>
    </row>
    <row r="518" spans="2:21" s="184" customFormat="1" x14ac:dyDescent="0.3">
      <c r="B518" s="7"/>
      <c r="C518" s="9"/>
      <c r="D518" s="9"/>
      <c r="E518" s="9"/>
      <c r="F518" s="9"/>
      <c r="G518" s="9"/>
      <c r="H518" s="185"/>
      <c r="I518" s="186"/>
      <c r="J518" s="185"/>
      <c r="K518" s="185"/>
      <c r="L518" s="496"/>
      <c r="M518" s="479"/>
      <c r="N518" s="479"/>
      <c r="O518" s="479"/>
      <c r="P518" s="479"/>
      <c r="Q518" s="479"/>
      <c r="R518" s="479"/>
      <c r="S518" s="479"/>
      <c r="T518" s="479"/>
      <c r="U518" s="479"/>
    </row>
    <row r="519" spans="2:21" s="184" customFormat="1" x14ac:dyDescent="0.3">
      <c r="B519" s="7"/>
      <c r="C519" s="9"/>
      <c r="D519" s="9"/>
      <c r="E519" s="9"/>
      <c r="F519" s="9"/>
      <c r="G519" s="9"/>
      <c r="H519" s="185"/>
      <c r="I519" s="186"/>
      <c r="J519" s="185"/>
      <c r="K519" s="185"/>
      <c r="L519" s="496"/>
      <c r="M519" s="479"/>
      <c r="N519" s="479"/>
      <c r="O519" s="479"/>
      <c r="P519" s="479"/>
      <c r="Q519" s="479"/>
      <c r="R519" s="479"/>
      <c r="S519" s="479"/>
      <c r="T519" s="479"/>
      <c r="U519" s="479"/>
    </row>
    <row r="520" spans="2:21" s="184" customFormat="1" x14ac:dyDescent="0.3">
      <c r="B520" s="7"/>
      <c r="C520" s="9"/>
      <c r="D520" s="9"/>
      <c r="E520" s="9"/>
      <c r="F520" s="9"/>
      <c r="G520" s="9"/>
      <c r="H520" s="185"/>
      <c r="I520" s="186"/>
      <c r="J520" s="185"/>
      <c r="K520" s="185"/>
      <c r="L520" s="496"/>
      <c r="M520" s="479"/>
      <c r="N520" s="479"/>
      <c r="O520" s="479"/>
      <c r="P520" s="479"/>
      <c r="Q520" s="479"/>
      <c r="R520" s="479"/>
      <c r="S520" s="479"/>
      <c r="T520" s="479"/>
      <c r="U520" s="479"/>
    </row>
    <row r="521" spans="2:21" s="184" customFormat="1" x14ac:dyDescent="0.3">
      <c r="B521" s="7"/>
      <c r="C521" s="9"/>
      <c r="D521" s="9"/>
      <c r="E521" s="9"/>
      <c r="F521" s="9"/>
      <c r="G521" s="9"/>
      <c r="H521" s="185"/>
      <c r="I521" s="186"/>
      <c r="J521" s="185"/>
      <c r="K521" s="185"/>
      <c r="L521" s="496"/>
      <c r="M521" s="479"/>
      <c r="N521" s="479"/>
      <c r="O521" s="479"/>
      <c r="P521" s="479"/>
      <c r="Q521" s="479"/>
      <c r="R521" s="479"/>
      <c r="S521" s="479"/>
      <c r="T521" s="479"/>
      <c r="U521" s="479"/>
    </row>
    <row r="522" spans="2:21" s="184" customFormat="1" x14ac:dyDescent="0.3">
      <c r="B522" s="7"/>
      <c r="C522" s="9"/>
      <c r="D522" s="9"/>
      <c r="E522" s="9"/>
      <c r="F522" s="9"/>
      <c r="G522" s="9"/>
      <c r="H522" s="185"/>
      <c r="I522" s="186"/>
      <c r="J522" s="185"/>
      <c r="K522" s="185"/>
      <c r="L522" s="496"/>
      <c r="M522" s="479"/>
      <c r="N522" s="479"/>
      <c r="O522" s="479"/>
      <c r="P522" s="479"/>
      <c r="Q522" s="479"/>
      <c r="R522" s="479"/>
      <c r="S522" s="479"/>
      <c r="T522" s="479"/>
      <c r="U522" s="479"/>
    </row>
    <row r="523" spans="2:21" s="184" customFormat="1" x14ac:dyDescent="0.3">
      <c r="B523" s="7"/>
      <c r="C523" s="9"/>
      <c r="D523" s="9"/>
      <c r="E523" s="9"/>
      <c r="F523" s="9"/>
      <c r="G523" s="9"/>
      <c r="H523" s="185"/>
      <c r="I523" s="186"/>
      <c r="J523" s="185"/>
      <c r="K523" s="185"/>
      <c r="L523" s="496"/>
      <c r="M523" s="479"/>
      <c r="N523" s="479"/>
      <c r="O523" s="479"/>
      <c r="P523" s="479"/>
      <c r="Q523" s="479"/>
      <c r="R523" s="479"/>
      <c r="S523" s="479"/>
      <c r="T523" s="479"/>
      <c r="U523" s="479"/>
    </row>
    <row r="524" spans="2:21" s="184" customFormat="1" x14ac:dyDescent="0.3">
      <c r="B524" s="7"/>
      <c r="C524" s="9"/>
      <c r="D524" s="9"/>
      <c r="E524" s="9"/>
      <c r="F524" s="9"/>
      <c r="G524" s="9"/>
      <c r="H524" s="185"/>
      <c r="I524" s="186"/>
      <c r="J524" s="185"/>
      <c r="K524" s="185"/>
      <c r="L524" s="496"/>
      <c r="M524" s="479"/>
      <c r="N524" s="479"/>
      <c r="O524" s="479"/>
      <c r="P524" s="479"/>
      <c r="Q524" s="479"/>
      <c r="R524" s="479"/>
      <c r="S524" s="479"/>
      <c r="T524" s="479"/>
      <c r="U524" s="479"/>
    </row>
    <row r="525" spans="2:21" s="184" customFormat="1" x14ac:dyDescent="0.3">
      <c r="B525" s="7"/>
      <c r="C525" s="9"/>
      <c r="D525" s="9"/>
      <c r="E525" s="9"/>
      <c r="F525" s="9"/>
      <c r="G525" s="9"/>
      <c r="H525" s="185"/>
      <c r="I525" s="186"/>
      <c r="J525" s="185"/>
      <c r="K525" s="185"/>
      <c r="L525" s="496"/>
      <c r="M525" s="479"/>
      <c r="N525" s="479"/>
      <c r="O525" s="479"/>
      <c r="P525" s="479"/>
      <c r="Q525" s="479"/>
      <c r="R525" s="479"/>
      <c r="S525" s="479"/>
      <c r="T525" s="479"/>
      <c r="U525" s="479"/>
    </row>
    <row r="526" spans="2:21" s="184" customFormat="1" x14ac:dyDescent="0.3">
      <c r="B526" s="7"/>
      <c r="C526" s="9"/>
      <c r="D526" s="9"/>
      <c r="E526" s="9"/>
      <c r="F526" s="9"/>
      <c r="G526" s="9"/>
      <c r="H526" s="185"/>
      <c r="I526" s="186"/>
      <c r="J526" s="185"/>
      <c r="K526" s="185"/>
      <c r="L526" s="496"/>
      <c r="M526" s="479"/>
      <c r="N526" s="479"/>
      <c r="O526" s="479"/>
      <c r="P526" s="479"/>
      <c r="Q526" s="479"/>
      <c r="R526" s="479"/>
      <c r="S526" s="479"/>
      <c r="T526" s="479"/>
      <c r="U526" s="479"/>
    </row>
    <row r="527" spans="2:21" s="184" customFormat="1" x14ac:dyDescent="0.3">
      <c r="B527" s="7"/>
      <c r="C527" s="9"/>
      <c r="D527" s="9"/>
      <c r="E527" s="9"/>
      <c r="F527" s="9"/>
      <c r="G527" s="9"/>
      <c r="H527" s="185"/>
      <c r="I527" s="186"/>
      <c r="J527" s="185"/>
      <c r="K527" s="185"/>
      <c r="L527" s="496"/>
      <c r="M527" s="479"/>
      <c r="N527" s="479"/>
      <c r="O527" s="479"/>
      <c r="P527" s="479"/>
      <c r="Q527" s="479"/>
      <c r="R527" s="479"/>
      <c r="S527" s="479"/>
      <c r="T527" s="479"/>
      <c r="U527" s="479"/>
    </row>
    <row r="528" spans="2:21" s="184" customFormat="1" x14ac:dyDescent="0.3">
      <c r="B528" s="7"/>
      <c r="C528" s="9"/>
      <c r="D528" s="9"/>
      <c r="E528" s="9"/>
      <c r="F528" s="9"/>
      <c r="G528" s="9"/>
      <c r="H528" s="185"/>
      <c r="I528" s="186"/>
      <c r="J528" s="185"/>
      <c r="K528" s="185"/>
      <c r="L528" s="496"/>
      <c r="M528" s="479"/>
      <c r="N528" s="479"/>
      <c r="O528" s="479"/>
      <c r="P528" s="479"/>
      <c r="Q528" s="479"/>
      <c r="R528" s="479"/>
      <c r="S528" s="479"/>
      <c r="T528" s="479"/>
      <c r="U528" s="479"/>
    </row>
    <row r="529" spans="2:21" s="184" customFormat="1" x14ac:dyDescent="0.3">
      <c r="B529" s="7"/>
      <c r="C529" s="9"/>
      <c r="D529" s="9"/>
      <c r="E529" s="9"/>
      <c r="F529" s="9"/>
      <c r="G529" s="9"/>
      <c r="H529" s="185"/>
      <c r="I529" s="186"/>
      <c r="J529" s="185"/>
      <c r="K529" s="185"/>
      <c r="L529" s="496"/>
      <c r="M529" s="479"/>
      <c r="N529" s="479"/>
      <c r="O529" s="479"/>
      <c r="P529" s="479"/>
      <c r="Q529" s="479"/>
      <c r="R529" s="479"/>
      <c r="S529" s="479"/>
      <c r="T529" s="479"/>
      <c r="U529" s="479"/>
    </row>
    <row r="530" spans="2:21" s="184" customFormat="1" x14ac:dyDescent="0.3">
      <c r="B530" s="7"/>
      <c r="C530" s="9"/>
      <c r="D530" s="9"/>
      <c r="E530" s="9"/>
      <c r="F530" s="9"/>
      <c r="G530" s="9"/>
      <c r="H530" s="185"/>
      <c r="I530" s="186"/>
      <c r="J530" s="185"/>
      <c r="K530" s="185"/>
      <c r="L530" s="496"/>
      <c r="M530" s="479"/>
      <c r="N530" s="479"/>
      <c r="O530" s="479"/>
      <c r="P530" s="479"/>
      <c r="Q530" s="479"/>
      <c r="R530" s="479"/>
      <c r="S530" s="479"/>
      <c r="T530" s="479"/>
      <c r="U530" s="479"/>
    </row>
    <row r="531" spans="2:21" s="184" customFormat="1" x14ac:dyDescent="0.3">
      <c r="B531" s="7"/>
      <c r="C531" s="9"/>
      <c r="D531" s="9"/>
      <c r="E531" s="9"/>
      <c r="F531" s="9"/>
      <c r="G531" s="9"/>
      <c r="H531" s="185"/>
      <c r="I531" s="186"/>
      <c r="J531" s="185"/>
      <c r="K531" s="185"/>
      <c r="L531" s="496"/>
      <c r="M531" s="479"/>
      <c r="N531" s="479"/>
      <c r="O531" s="479"/>
      <c r="P531" s="479"/>
      <c r="Q531" s="479"/>
      <c r="R531" s="479"/>
      <c r="S531" s="479"/>
      <c r="T531" s="479"/>
      <c r="U531" s="479"/>
    </row>
    <row r="532" spans="2:21" s="184" customFormat="1" x14ac:dyDescent="0.3">
      <c r="B532" s="7"/>
      <c r="C532" s="9"/>
      <c r="D532" s="9"/>
      <c r="E532" s="9"/>
      <c r="F532" s="9"/>
      <c r="G532" s="9"/>
      <c r="H532" s="185"/>
      <c r="I532" s="186"/>
      <c r="J532" s="185"/>
      <c r="K532" s="185"/>
      <c r="L532" s="496"/>
      <c r="M532" s="479"/>
      <c r="N532" s="479"/>
      <c r="O532" s="479"/>
      <c r="P532" s="479"/>
      <c r="Q532" s="479"/>
      <c r="R532" s="479"/>
      <c r="S532" s="479"/>
      <c r="T532" s="479"/>
      <c r="U532" s="479"/>
    </row>
    <row r="533" spans="2:21" s="184" customFormat="1" x14ac:dyDescent="0.3">
      <c r="B533" s="7"/>
      <c r="C533" s="9"/>
      <c r="D533" s="9"/>
      <c r="E533" s="9"/>
      <c r="F533" s="9"/>
      <c r="G533" s="9"/>
      <c r="H533" s="185"/>
      <c r="I533" s="186"/>
      <c r="J533" s="185"/>
      <c r="K533" s="185"/>
      <c r="L533" s="496"/>
      <c r="M533" s="479"/>
      <c r="N533" s="479"/>
      <c r="O533" s="479"/>
      <c r="P533" s="479"/>
      <c r="Q533" s="479"/>
      <c r="R533" s="479"/>
      <c r="S533" s="479"/>
      <c r="T533" s="479"/>
      <c r="U533" s="479"/>
    </row>
    <row r="534" spans="2:21" s="184" customFormat="1" x14ac:dyDescent="0.3">
      <c r="B534" s="7"/>
      <c r="C534" s="9"/>
      <c r="D534" s="9"/>
      <c r="E534" s="9"/>
      <c r="F534" s="9"/>
      <c r="G534" s="9"/>
      <c r="H534" s="185"/>
      <c r="I534" s="186"/>
      <c r="J534" s="185"/>
      <c r="K534" s="185"/>
      <c r="L534" s="496"/>
      <c r="M534" s="479"/>
      <c r="N534" s="479"/>
      <c r="O534" s="479"/>
      <c r="P534" s="479"/>
      <c r="Q534" s="479"/>
      <c r="R534" s="479"/>
      <c r="S534" s="479"/>
      <c r="T534" s="479"/>
      <c r="U534" s="479"/>
    </row>
    <row r="535" spans="2:21" s="184" customFormat="1" x14ac:dyDescent="0.3">
      <c r="B535" s="7"/>
      <c r="C535" s="9"/>
      <c r="D535" s="9"/>
      <c r="E535" s="9"/>
      <c r="F535" s="9"/>
      <c r="G535" s="9"/>
      <c r="H535" s="185"/>
      <c r="I535" s="186"/>
      <c r="J535" s="185"/>
      <c r="K535" s="185"/>
      <c r="L535" s="496"/>
      <c r="M535" s="479"/>
      <c r="N535" s="479"/>
      <c r="O535" s="479"/>
      <c r="P535" s="479"/>
      <c r="Q535" s="479"/>
      <c r="R535" s="479"/>
      <c r="S535" s="479"/>
      <c r="T535" s="479"/>
      <c r="U535" s="479"/>
    </row>
    <row r="536" spans="2:21" s="184" customFormat="1" x14ac:dyDescent="0.3">
      <c r="B536" s="7"/>
      <c r="C536" s="9"/>
      <c r="D536" s="9"/>
      <c r="E536" s="9"/>
      <c r="F536" s="9"/>
      <c r="G536" s="9"/>
      <c r="H536" s="185"/>
      <c r="I536" s="186"/>
      <c r="J536" s="185"/>
      <c r="K536" s="185"/>
      <c r="L536" s="496"/>
      <c r="M536" s="479"/>
      <c r="N536" s="479"/>
      <c r="O536" s="479"/>
      <c r="P536" s="479"/>
      <c r="Q536" s="479"/>
      <c r="R536" s="479"/>
      <c r="S536" s="479"/>
      <c r="T536" s="479"/>
      <c r="U536" s="479"/>
    </row>
    <row r="537" spans="2:21" s="184" customFormat="1" x14ac:dyDescent="0.3">
      <c r="B537" s="7"/>
      <c r="C537" s="9"/>
      <c r="D537" s="9"/>
      <c r="E537" s="9"/>
      <c r="F537" s="9"/>
      <c r="G537" s="9"/>
      <c r="H537" s="185"/>
      <c r="I537" s="186"/>
      <c r="J537" s="185"/>
      <c r="K537" s="185"/>
      <c r="L537" s="496"/>
      <c r="M537" s="479"/>
      <c r="N537" s="479"/>
      <c r="O537" s="479"/>
      <c r="P537" s="479"/>
      <c r="Q537" s="479"/>
      <c r="R537" s="479"/>
      <c r="S537" s="479"/>
      <c r="T537" s="479"/>
      <c r="U537" s="479"/>
    </row>
    <row r="538" spans="2:21" s="184" customFormat="1" x14ac:dyDescent="0.3">
      <c r="B538" s="7"/>
      <c r="C538" s="9"/>
      <c r="D538" s="9"/>
      <c r="E538" s="9"/>
      <c r="F538" s="9"/>
      <c r="G538" s="9"/>
      <c r="H538" s="185"/>
      <c r="I538" s="186"/>
      <c r="J538" s="185"/>
      <c r="K538" s="185"/>
      <c r="L538" s="496"/>
      <c r="M538" s="479"/>
      <c r="N538" s="479"/>
      <c r="O538" s="479"/>
      <c r="P538" s="479"/>
      <c r="Q538" s="479"/>
      <c r="R538" s="479"/>
      <c r="S538" s="479"/>
      <c r="T538" s="479"/>
      <c r="U538" s="479"/>
    </row>
    <row r="539" spans="2:21" s="184" customFormat="1" x14ac:dyDescent="0.3">
      <c r="B539" s="7"/>
      <c r="C539" s="9"/>
      <c r="D539" s="9"/>
      <c r="E539" s="9"/>
      <c r="F539" s="9"/>
      <c r="G539" s="9"/>
      <c r="H539" s="185"/>
      <c r="I539" s="186"/>
      <c r="J539" s="185"/>
      <c r="K539" s="185"/>
      <c r="L539" s="496"/>
      <c r="M539" s="479"/>
      <c r="N539" s="479"/>
      <c r="O539" s="479"/>
      <c r="P539" s="479"/>
      <c r="Q539" s="479"/>
      <c r="R539" s="479"/>
      <c r="S539" s="479"/>
      <c r="T539" s="479"/>
      <c r="U539" s="479"/>
    </row>
    <row r="540" spans="2:21" s="184" customFormat="1" x14ac:dyDescent="0.3">
      <c r="B540" s="7"/>
      <c r="C540" s="9"/>
      <c r="D540" s="9"/>
      <c r="E540" s="9"/>
      <c r="F540" s="9"/>
      <c r="G540" s="9"/>
      <c r="H540" s="185"/>
      <c r="I540" s="186"/>
      <c r="J540" s="185"/>
      <c r="K540" s="185"/>
      <c r="L540" s="496"/>
      <c r="M540" s="479"/>
      <c r="N540" s="479"/>
      <c r="O540" s="479"/>
      <c r="P540" s="479"/>
      <c r="Q540" s="479"/>
      <c r="R540" s="479"/>
      <c r="S540" s="479"/>
      <c r="T540" s="479"/>
      <c r="U540" s="479"/>
    </row>
    <row r="541" spans="2:21" s="184" customFormat="1" x14ac:dyDescent="0.3">
      <c r="B541" s="7"/>
      <c r="C541" s="9"/>
      <c r="D541" s="9"/>
      <c r="E541" s="9"/>
      <c r="F541" s="9"/>
      <c r="G541" s="9"/>
      <c r="H541" s="185"/>
      <c r="I541" s="186"/>
      <c r="J541" s="185"/>
      <c r="K541" s="185"/>
      <c r="L541" s="496"/>
      <c r="M541" s="479"/>
      <c r="N541" s="479"/>
      <c r="O541" s="479"/>
      <c r="P541" s="479"/>
      <c r="Q541" s="479"/>
      <c r="R541" s="479"/>
      <c r="S541" s="479"/>
      <c r="T541" s="479"/>
      <c r="U541" s="479"/>
    </row>
    <row r="542" spans="2:21" s="184" customFormat="1" x14ac:dyDescent="0.3">
      <c r="B542" s="7"/>
      <c r="C542" s="9"/>
      <c r="D542" s="9"/>
      <c r="E542" s="9"/>
      <c r="F542" s="9"/>
      <c r="G542" s="9"/>
      <c r="H542" s="185"/>
      <c r="I542" s="186"/>
      <c r="J542" s="185"/>
      <c r="K542" s="185"/>
      <c r="L542" s="496"/>
      <c r="M542" s="479"/>
      <c r="N542" s="479"/>
      <c r="O542" s="479"/>
      <c r="P542" s="479"/>
      <c r="Q542" s="479"/>
      <c r="R542" s="479"/>
      <c r="S542" s="479"/>
      <c r="T542" s="479"/>
      <c r="U542" s="479"/>
    </row>
    <row r="543" spans="2:21" s="184" customFormat="1" x14ac:dyDescent="0.3">
      <c r="B543" s="7"/>
      <c r="C543" s="9"/>
      <c r="D543" s="9"/>
      <c r="E543" s="9"/>
      <c r="F543" s="9"/>
      <c r="G543" s="9"/>
      <c r="H543" s="185"/>
      <c r="I543" s="186"/>
      <c r="J543" s="185"/>
      <c r="K543" s="185"/>
      <c r="L543" s="496"/>
      <c r="M543" s="479"/>
      <c r="N543" s="479"/>
      <c r="O543" s="479"/>
      <c r="P543" s="479"/>
      <c r="Q543" s="479"/>
      <c r="R543" s="479"/>
      <c r="S543" s="479"/>
      <c r="T543" s="479"/>
      <c r="U543" s="479"/>
    </row>
    <row r="544" spans="2:21" s="184" customFormat="1" x14ac:dyDescent="0.3">
      <c r="B544" s="7"/>
      <c r="C544" s="9"/>
      <c r="D544" s="9"/>
      <c r="E544" s="9"/>
      <c r="F544" s="9"/>
      <c r="G544" s="9"/>
      <c r="H544" s="185"/>
      <c r="I544" s="186"/>
      <c r="J544" s="185"/>
      <c r="K544" s="185"/>
      <c r="L544" s="496"/>
      <c r="M544" s="479"/>
      <c r="N544" s="479"/>
      <c r="O544" s="479"/>
      <c r="P544" s="479"/>
      <c r="Q544" s="479"/>
      <c r="R544" s="479"/>
      <c r="S544" s="479"/>
      <c r="T544" s="479"/>
      <c r="U544" s="479"/>
    </row>
    <row r="545" spans="2:21" s="184" customFormat="1" x14ac:dyDescent="0.3">
      <c r="B545" s="7"/>
      <c r="C545" s="9"/>
      <c r="D545" s="9"/>
      <c r="E545" s="9"/>
      <c r="F545" s="9"/>
      <c r="G545" s="9"/>
      <c r="H545" s="185"/>
      <c r="I545" s="186"/>
      <c r="J545" s="185"/>
      <c r="K545" s="185"/>
      <c r="L545" s="496"/>
      <c r="M545" s="479"/>
      <c r="N545" s="479"/>
      <c r="O545" s="479"/>
      <c r="P545" s="479"/>
      <c r="Q545" s="479"/>
      <c r="R545" s="479"/>
      <c r="S545" s="479"/>
      <c r="T545" s="479"/>
      <c r="U545" s="479"/>
    </row>
    <row r="546" spans="2:21" s="184" customFormat="1" x14ac:dyDescent="0.3">
      <c r="B546" s="7"/>
      <c r="C546" s="9"/>
      <c r="D546" s="9"/>
      <c r="E546" s="9"/>
      <c r="F546" s="9"/>
      <c r="G546" s="9"/>
      <c r="H546" s="185"/>
      <c r="I546" s="186"/>
      <c r="J546" s="185"/>
      <c r="K546" s="185"/>
      <c r="L546" s="496"/>
      <c r="M546" s="479"/>
      <c r="N546" s="479"/>
      <c r="O546" s="479"/>
      <c r="P546" s="479"/>
      <c r="Q546" s="479"/>
      <c r="R546" s="479"/>
      <c r="S546" s="479"/>
      <c r="T546" s="479"/>
      <c r="U546" s="479"/>
    </row>
    <row r="547" spans="2:21" s="184" customFormat="1" x14ac:dyDescent="0.3">
      <c r="B547" s="7"/>
      <c r="C547" s="9"/>
      <c r="D547" s="9"/>
      <c r="E547" s="9"/>
      <c r="F547" s="9"/>
      <c r="G547" s="9"/>
      <c r="H547" s="185"/>
      <c r="I547" s="186"/>
      <c r="J547" s="185"/>
      <c r="K547" s="185"/>
      <c r="L547" s="496"/>
      <c r="M547" s="479"/>
      <c r="N547" s="479"/>
      <c r="O547" s="479"/>
      <c r="P547" s="479"/>
      <c r="Q547" s="479"/>
      <c r="R547" s="479"/>
      <c r="S547" s="479"/>
      <c r="T547" s="479"/>
      <c r="U547" s="479"/>
    </row>
    <row r="548" spans="2:21" s="184" customFormat="1" x14ac:dyDescent="0.3">
      <c r="B548" s="7"/>
      <c r="C548" s="9"/>
      <c r="D548" s="9"/>
      <c r="E548" s="9"/>
      <c r="F548" s="9"/>
      <c r="G548" s="9"/>
      <c r="H548" s="185"/>
      <c r="I548" s="186"/>
      <c r="J548" s="185"/>
      <c r="K548" s="185"/>
      <c r="L548" s="496"/>
      <c r="M548" s="479"/>
      <c r="N548" s="479"/>
      <c r="O548" s="479"/>
      <c r="P548" s="479"/>
      <c r="Q548" s="479"/>
      <c r="R548" s="479"/>
      <c r="S548" s="479"/>
      <c r="T548" s="479"/>
      <c r="U548" s="479"/>
    </row>
    <row r="549" spans="2:21" s="184" customFormat="1" x14ac:dyDescent="0.3">
      <c r="B549" s="7"/>
      <c r="C549" s="9"/>
      <c r="D549" s="9"/>
      <c r="E549" s="9"/>
      <c r="F549" s="9"/>
      <c r="G549" s="9"/>
      <c r="H549" s="185"/>
      <c r="I549" s="186"/>
      <c r="J549" s="185"/>
      <c r="K549" s="185"/>
      <c r="L549" s="496"/>
      <c r="M549" s="479"/>
      <c r="N549" s="479"/>
      <c r="O549" s="479"/>
      <c r="P549" s="479"/>
      <c r="Q549" s="479"/>
      <c r="R549" s="479"/>
      <c r="S549" s="479"/>
      <c r="T549" s="479"/>
      <c r="U549" s="479"/>
    </row>
    <row r="550" spans="2:21" s="184" customFormat="1" x14ac:dyDescent="0.3">
      <c r="B550" s="7"/>
      <c r="C550" s="9"/>
      <c r="D550" s="9"/>
      <c r="E550" s="9"/>
      <c r="F550" s="9"/>
      <c r="G550" s="9"/>
      <c r="H550" s="185"/>
      <c r="I550" s="186"/>
      <c r="J550" s="185"/>
      <c r="K550" s="185"/>
      <c r="L550" s="496"/>
      <c r="M550" s="479"/>
      <c r="N550" s="479"/>
      <c r="O550" s="479"/>
      <c r="P550" s="479"/>
      <c r="Q550" s="479"/>
      <c r="R550" s="479"/>
      <c r="S550" s="479"/>
      <c r="T550" s="479"/>
      <c r="U550" s="479"/>
    </row>
    <row r="551" spans="2:21" s="184" customFormat="1" x14ac:dyDescent="0.3">
      <c r="B551" s="7"/>
      <c r="C551" s="9"/>
      <c r="D551" s="9"/>
      <c r="E551" s="9"/>
      <c r="F551" s="9"/>
      <c r="G551" s="9"/>
      <c r="H551" s="185"/>
      <c r="I551" s="186"/>
      <c r="J551" s="185"/>
      <c r="K551" s="185"/>
      <c r="L551" s="496"/>
      <c r="M551" s="479"/>
      <c r="N551" s="479"/>
      <c r="O551" s="479"/>
      <c r="P551" s="479"/>
      <c r="Q551" s="479"/>
      <c r="R551" s="479"/>
      <c r="S551" s="479"/>
      <c r="T551" s="479"/>
      <c r="U551" s="479"/>
    </row>
    <row r="552" spans="2:21" s="184" customFormat="1" x14ac:dyDescent="0.3">
      <c r="B552" s="7"/>
      <c r="C552" s="9"/>
      <c r="D552" s="9"/>
      <c r="E552" s="9"/>
      <c r="F552" s="9"/>
      <c r="G552" s="9"/>
      <c r="H552" s="185"/>
      <c r="I552" s="186"/>
      <c r="J552" s="185"/>
      <c r="K552" s="185"/>
      <c r="L552" s="496"/>
      <c r="M552" s="479"/>
      <c r="N552" s="479"/>
      <c r="O552" s="479"/>
      <c r="P552" s="479"/>
      <c r="Q552" s="479"/>
      <c r="R552" s="479"/>
      <c r="S552" s="479"/>
      <c r="T552" s="479"/>
      <c r="U552" s="479"/>
    </row>
    <row r="553" spans="2:21" s="184" customFormat="1" x14ac:dyDescent="0.3">
      <c r="B553" s="7"/>
      <c r="C553" s="9"/>
      <c r="D553" s="9"/>
      <c r="E553" s="9"/>
      <c r="F553" s="9"/>
      <c r="G553" s="9"/>
      <c r="H553" s="185"/>
      <c r="I553" s="186"/>
      <c r="J553" s="185"/>
      <c r="K553" s="185"/>
      <c r="L553" s="496"/>
      <c r="M553" s="479"/>
      <c r="N553" s="479"/>
      <c r="O553" s="479"/>
      <c r="P553" s="479"/>
      <c r="Q553" s="479"/>
      <c r="R553" s="479"/>
      <c r="S553" s="479"/>
      <c r="T553" s="479"/>
      <c r="U553" s="479"/>
    </row>
    <row r="554" spans="2:21" s="184" customFormat="1" x14ac:dyDescent="0.3">
      <c r="B554" s="7"/>
      <c r="C554" s="9"/>
      <c r="D554" s="9"/>
      <c r="E554" s="9"/>
      <c r="F554" s="9"/>
      <c r="G554" s="9"/>
      <c r="H554" s="185"/>
      <c r="I554" s="186"/>
      <c r="J554" s="185"/>
      <c r="K554" s="185"/>
      <c r="L554" s="496"/>
      <c r="M554" s="479"/>
      <c r="N554" s="479"/>
      <c r="O554" s="479"/>
      <c r="P554" s="479"/>
      <c r="Q554" s="479"/>
      <c r="R554" s="479"/>
      <c r="S554" s="479"/>
      <c r="T554" s="479"/>
      <c r="U554" s="479"/>
    </row>
    <row r="555" spans="2:21" s="184" customFormat="1" x14ac:dyDescent="0.3">
      <c r="B555" s="7"/>
      <c r="C555" s="9"/>
      <c r="D555" s="9"/>
      <c r="E555" s="9"/>
      <c r="F555" s="9"/>
      <c r="G555" s="9"/>
      <c r="H555" s="185"/>
      <c r="I555" s="186"/>
      <c r="J555" s="185"/>
      <c r="K555" s="185"/>
      <c r="L555" s="496"/>
      <c r="M555" s="479"/>
      <c r="N555" s="479"/>
      <c r="O555" s="479"/>
      <c r="P555" s="479"/>
      <c r="Q555" s="479"/>
      <c r="R555" s="479"/>
      <c r="S555" s="479"/>
      <c r="T555" s="479"/>
      <c r="U555" s="479"/>
    </row>
    <row r="556" spans="2:21" s="184" customFormat="1" x14ac:dyDescent="0.3">
      <c r="B556" s="7"/>
      <c r="C556" s="9"/>
      <c r="D556" s="9"/>
      <c r="E556" s="9"/>
      <c r="F556" s="9"/>
      <c r="G556" s="9"/>
      <c r="H556" s="185"/>
      <c r="I556" s="186"/>
      <c r="J556" s="185"/>
      <c r="K556" s="185"/>
      <c r="L556" s="496"/>
      <c r="M556" s="479"/>
      <c r="N556" s="479"/>
      <c r="O556" s="479"/>
      <c r="P556" s="479"/>
      <c r="Q556" s="479"/>
      <c r="R556" s="479"/>
      <c r="S556" s="479"/>
      <c r="T556" s="479"/>
      <c r="U556" s="479"/>
    </row>
    <row r="557" spans="2:21" s="184" customFormat="1" x14ac:dyDescent="0.3">
      <c r="B557" s="7"/>
      <c r="C557" s="9"/>
      <c r="D557" s="9"/>
      <c r="E557" s="9"/>
      <c r="F557" s="9"/>
      <c r="G557" s="9"/>
      <c r="H557" s="185"/>
      <c r="I557" s="186"/>
      <c r="J557" s="185"/>
      <c r="K557" s="185"/>
      <c r="L557" s="496"/>
      <c r="M557" s="479"/>
      <c r="N557" s="479"/>
      <c r="O557" s="479"/>
      <c r="P557" s="479"/>
      <c r="Q557" s="479"/>
      <c r="R557" s="479"/>
      <c r="S557" s="479"/>
      <c r="T557" s="479"/>
      <c r="U557" s="479"/>
    </row>
    <row r="558" spans="2:21" s="184" customFormat="1" x14ac:dyDescent="0.3">
      <c r="B558" s="7"/>
      <c r="C558" s="9"/>
      <c r="D558" s="9"/>
      <c r="E558" s="9"/>
      <c r="F558" s="9"/>
      <c r="G558" s="9"/>
      <c r="H558" s="185"/>
      <c r="I558" s="186"/>
      <c r="J558" s="185"/>
      <c r="K558" s="185"/>
      <c r="L558" s="496"/>
      <c r="M558" s="479"/>
      <c r="N558" s="479"/>
      <c r="O558" s="479"/>
      <c r="P558" s="479"/>
      <c r="Q558" s="479"/>
      <c r="R558" s="479"/>
      <c r="S558" s="479"/>
      <c r="T558" s="479"/>
      <c r="U558" s="479"/>
    </row>
    <row r="559" spans="2:21" s="184" customFormat="1" x14ac:dyDescent="0.3">
      <c r="B559" s="7"/>
      <c r="C559" s="9"/>
      <c r="D559" s="9"/>
      <c r="E559" s="9"/>
      <c r="F559" s="9"/>
      <c r="G559" s="9"/>
      <c r="H559" s="185"/>
      <c r="I559" s="186"/>
      <c r="J559" s="185"/>
      <c r="K559" s="185"/>
      <c r="L559" s="496"/>
      <c r="M559" s="479"/>
      <c r="N559" s="479"/>
      <c r="O559" s="479"/>
      <c r="P559" s="479"/>
      <c r="Q559" s="479"/>
      <c r="R559" s="479"/>
      <c r="S559" s="479"/>
      <c r="T559" s="479"/>
      <c r="U559" s="479"/>
    </row>
    <row r="560" spans="2:21" s="184" customFormat="1" x14ac:dyDescent="0.3">
      <c r="B560" s="7"/>
      <c r="C560" s="9"/>
      <c r="D560" s="9"/>
      <c r="E560" s="9"/>
      <c r="F560" s="9"/>
      <c r="G560" s="9"/>
      <c r="H560" s="185"/>
      <c r="I560" s="186"/>
      <c r="J560" s="185"/>
      <c r="K560" s="185"/>
      <c r="L560" s="496"/>
      <c r="M560" s="479"/>
      <c r="N560" s="479"/>
      <c r="O560" s="479"/>
      <c r="P560" s="479"/>
      <c r="Q560" s="479"/>
      <c r="R560" s="479"/>
      <c r="S560" s="479"/>
      <c r="T560" s="479"/>
      <c r="U560" s="479"/>
    </row>
    <row r="561" spans="2:21" s="184" customFormat="1" x14ac:dyDescent="0.3">
      <c r="B561" s="7"/>
      <c r="C561" s="9"/>
      <c r="D561" s="9"/>
      <c r="E561" s="9"/>
      <c r="F561" s="9"/>
      <c r="G561" s="9"/>
      <c r="H561" s="185"/>
      <c r="I561" s="186"/>
      <c r="J561" s="185"/>
      <c r="K561" s="185"/>
      <c r="L561" s="496"/>
      <c r="M561" s="479"/>
      <c r="N561" s="479"/>
      <c r="O561" s="479"/>
      <c r="P561" s="479"/>
      <c r="Q561" s="479"/>
      <c r="R561" s="479"/>
      <c r="S561" s="479"/>
      <c r="T561" s="479"/>
      <c r="U561" s="479"/>
    </row>
    <row r="562" spans="2:21" s="184" customFormat="1" x14ac:dyDescent="0.3">
      <c r="B562" s="7"/>
      <c r="C562" s="9"/>
      <c r="D562" s="9"/>
      <c r="E562" s="9"/>
      <c r="F562" s="9"/>
      <c r="G562" s="9"/>
      <c r="H562" s="185"/>
      <c r="I562" s="186"/>
      <c r="J562" s="185"/>
      <c r="K562" s="185"/>
      <c r="L562" s="496"/>
      <c r="M562" s="479"/>
      <c r="N562" s="479"/>
      <c r="O562" s="479"/>
      <c r="P562" s="479"/>
      <c r="Q562" s="479"/>
      <c r="R562" s="479"/>
      <c r="S562" s="479"/>
      <c r="T562" s="479"/>
      <c r="U562" s="479"/>
    </row>
    <row r="563" spans="2:21" s="184" customFormat="1" x14ac:dyDescent="0.3">
      <c r="B563" s="7"/>
      <c r="C563" s="9"/>
      <c r="D563" s="9"/>
      <c r="E563" s="9"/>
      <c r="F563" s="9"/>
      <c r="G563" s="9"/>
      <c r="H563" s="185"/>
      <c r="I563" s="186"/>
      <c r="J563" s="185"/>
      <c r="K563" s="185"/>
      <c r="L563" s="496"/>
      <c r="M563" s="479"/>
      <c r="N563" s="479"/>
      <c r="O563" s="479"/>
      <c r="P563" s="479"/>
      <c r="Q563" s="479"/>
      <c r="R563" s="479"/>
      <c r="S563" s="479"/>
      <c r="T563" s="479"/>
      <c r="U563" s="479"/>
    </row>
    <row r="564" spans="2:21" s="184" customFormat="1" x14ac:dyDescent="0.3">
      <c r="B564" s="7"/>
      <c r="C564" s="9"/>
      <c r="D564" s="9"/>
      <c r="E564" s="9"/>
      <c r="F564" s="9"/>
      <c r="G564" s="9"/>
      <c r="H564" s="185"/>
      <c r="I564" s="186"/>
      <c r="J564" s="185"/>
      <c r="K564" s="185"/>
      <c r="L564" s="496"/>
      <c r="M564" s="479"/>
      <c r="N564" s="479"/>
      <c r="O564" s="479"/>
      <c r="P564" s="479"/>
      <c r="Q564" s="479"/>
      <c r="R564" s="479"/>
      <c r="S564" s="479"/>
      <c r="T564" s="479"/>
      <c r="U564" s="479"/>
    </row>
    <row r="565" spans="2:21" s="184" customFormat="1" x14ac:dyDescent="0.3">
      <c r="B565" s="7"/>
      <c r="C565" s="9"/>
      <c r="D565" s="9"/>
      <c r="E565" s="9"/>
      <c r="F565" s="9"/>
      <c r="G565" s="9"/>
      <c r="H565" s="185"/>
      <c r="I565" s="186"/>
      <c r="J565" s="185"/>
      <c r="K565" s="185"/>
      <c r="L565" s="496"/>
      <c r="M565" s="479"/>
      <c r="N565" s="479"/>
      <c r="O565" s="479"/>
      <c r="P565" s="479"/>
      <c r="Q565" s="479"/>
      <c r="R565" s="479"/>
      <c r="S565" s="479"/>
      <c r="T565" s="479"/>
      <c r="U565" s="479"/>
    </row>
    <row r="566" spans="2:21" s="184" customFormat="1" x14ac:dyDescent="0.3">
      <c r="B566" s="7"/>
      <c r="C566" s="9"/>
      <c r="D566" s="9"/>
      <c r="E566" s="9"/>
      <c r="F566" s="9"/>
      <c r="G566" s="9"/>
      <c r="H566" s="185"/>
      <c r="I566" s="186"/>
      <c r="J566" s="185"/>
      <c r="K566" s="185"/>
      <c r="L566" s="496"/>
      <c r="M566" s="479"/>
      <c r="N566" s="479"/>
      <c r="O566" s="479"/>
      <c r="P566" s="479"/>
      <c r="Q566" s="479"/>
      <c r="R566" s="479"/>
      <c r="S566" s="479"/>
      <c r="T566" s="479"/>
      <c r="U566" s="479"/>
    </row>
    <row r="567" spans="2:21" s="184" customFormat="1" x14ac:dyDescent="0.3">
      <c r="B567" s="7"/>
      <c r="C567" s="9"/>
      <c r="D567" s="9"/>
      <c r="E567" s="9"/>
      <c r="F567" s="9"/>
      <c r="G567" s="9"/>
      <c r="H567" s="185"/>
      <c r="I567" s="186"/>
      <c r="J567" s="185"/>
      <c r="K567" s="185"/>
      <c r="L567" s="496"/>
      <c r="M567" s="479"/>
      <c r="N567" s="479"/>
      <c r="O567" s="479"/>
      <c r="P567" s="479"/>
      <c r="Q567" s="479"/>
      <c r="R567" s="479"/>
      <c r="S567" s="479"/>
      <c r="T567" s="479"/>
      <c r="U567" s="479"/>
    </row>
    <row r="568" spans="2:21" s="184" customFormat="1" x14ac:dyDescent="0.3">
      <c r="B568" s="7"/>
      <c r="C568" s="9"/>
      <c r="D568" s="9"/>
      <c r="E568" s="9"/>
      <c r="F568" s="9"/>
      <c r="G568" s="9"/>
      <c r="H568" s="185"/>
      <c r="I568" s="186"/>
      <c r="J568" s="185"/>
      <c r="K568" s="185"/>
      <c r="L568" s="496"/>
      <c r="M568" s="479"/>
      <c r="N568" s="479"/>
      <c r="O568" s="479"/>
      <c r="P568" s="479"/>
      <c r="Q568" s="479"/>
      <c r="R568" s="479"/>
      <c r="S568" s="479"/>
      <c r="T568" s="479"/>
      <c r="U568" s="479"/>
    </row>
    <row r="569" spans="2:21" s="184" customFormat="1" x14ac:dyDescent="0.3">
      <c r="B569" s="7"/>
      <c r="C569" s="9"/>
      <c r="D569" s="9"/>
      <c r="E569" s="9"/>
      <c r="F569" s="9"/>
      <c r="G569" s="9"/>
      <c r="H569" s="185"/>
      <c r="I569" s="186"/>
      <c r="J569" s="185"/>
      <c r="K569" s="185"/>
      <c r="L569" s="496"/>
      <c r="M569" s="479"/>
      <c r="N569" s="479"/>
      <c r="O569" s="479"/>
      <c r="P569" s="479"/>
      <c r="Q569" s="479"/>
      <c r="R569" s="479"/>
      <c r="S569" s="479"/>
      <c r="T569" s="479"/>
      <c r="U569" s="479"/>
    </row>
    <row r="570" spans="2:21" s="184" customFormat="1" x14ac:dyDescent="0.3">
      <c r="B570" s="7"/>
      <c r="C570" s="9"/>
      <c r="D570" s="9"/>
      <c r="E570" s="9"/>
      <c r="F570" s="9"/>
      <c r="G570" s="9"/>
      <c r="H570" s="185"/>
      <c r="I570" s="186"/>
      <c r="J570" s="185"/>
      <c r="K570" s="185"/>
      <c r="L570" s="496"/>
      <c r="M570" s="479"/>
      <c r="N570" s="479"/>
      <c r="O570" s="479"/>
      <c r="P570" s="479"/>
      <c r="Q570" s="479"/>
      <c r="R570" s="479"/>
      <c r="S570" s="479"/>
      <c r="T570" s="479"/>
      <c r="U570" s="479"/>
    </row>
    <row r="571" spans="2:21" s="184" customFormat="1" x14ac:dyDescent="0.3">
      <c r="B571" s="7"/>
      <c r="C571" s="9"/>
      <c r="D571" s="9"/>
      <c r="E571" s="9"/>
      <c r="F571" s="9"/>
      <c r="G571" s="9"/>
      <c r="H571" s="185"/>
      <c r="I571" s="186"/>
      <c r="J571" s="185"/>
      <c r="K571" s="185"/>
      <c r="L571" s="496"/>
      <c r="M571" s="479"/>
      <c r="N571" s="479"/>
      <c r="O571" s="479"/>
      <c r="P571" s="479"/>
      <c r="Q571" s="479"/>
      <c r="R571" s="479"/>
      <c r="S571" s="479"/>
      <c r="T571" s="479"/>
      <c r="U571" s="479"/>
    </row>
    <row r="572" spans="2:21" s="184" customFormat="1" x14ac:dyDescent="0.3">
      <c r="B572" s="7"/>
      <c r="C572" s="9"/>
      <c r="D572" s="9"/>
      <c r="E572" s="9"/>
      <c r="F572" s="9"/>
      <c r="G572" s="9"/>
      <c r="H572" s="185"/>
      <c r="I572" s="186"/>
      <c r="J572" s="185"/>
      <c r="K572" s="185"/>
      <c r="L572" s="496"/>
      <c r="M572" s="479"/>
      <c r="N572" s="479"/>
      <c r="O572" s="479"/>
      <c r="P572" s="479"/>
      <c r="Q572" s="479"/>
      <c r="R572" s="479"/>
      <c r="S572" s="479"/>
      <c r="T572" s="479"/>
      <c r="U572" s="479"/>
    </row>
    <row r="573" spans="2:21" s="184" customFormat="1" x14ac:dyDescent="0.3">
      <c r="B573" s="7"/>
      <c r="C573" s="9"/>
      <c r="D573" s="9"/>
      <c r="E573" s="9"/>
      <c r="F573" s="9"/>
      <c r="G573" s="9"/>
      <c r="H573" s="185"/>
      <c r="I573" s="186"/>
      <c r="J573" s="185"/>
      <c r="K573" s="185"/>
      <c r="L573" s="496"/>
      <c r="M573" s="479"/>
      <c r="N573" s="479"/>
      <c r="O573" s="479"/>
      <c r="P573" s="479"/>
      <c r="Q573" s="479"/>
      <c r="R573" s="479"/>
      <c r="S573" s="479"/>
      <c r="T573" s="479"/>
      <c r="U573" s="479"/>
    </row>
    <row r="574" spans="2:21" s="184" customFormat="1" x14ac:dyDescent="0.3">
      <c r="B574" s="7"/>
      <c r="C574" s="9"/>
      <c r="D574" s="9"/>
      <c r="E574" s="9"/>
      <c r="F574" s="9"/>
      <c r="G574" s="9"/>
      <c r="H574" s="185"/>
      <c r="I574" s="186"/>
      <c r="J574" s="185"/>
      <c r="K574" s="185"/>
      <c r="L574" s="496"/>
      <c r="M574" s="479"/>
      <c r="N574" s="479"/>
      <c r="O574" s="479"/>
      <c r="P574" s="479"/>
      <c r="Q574" s="479"/>
      <c r="R574" s="479"/>
      <c r="S574" s="479"/>
      <c r="T574" s="479"/>
      <c r="U574" s="479"/>
    </row>
    <row r="575" spans="2:21" s="184" customFormat="1" x14ac:dyDescent="0.3">
      <c r="B575" s="7"/>
      <c r="C575" s="9"/>
      <c r="D575" s="9"/>
      <c r="E575" s="9"/>
      <c r="F575" s="9"/>
      <c r="G575" s="9"/>
      <c r="H575" s="185"/>
      <c r="I575" s="186"/>
      <c r="J575" s="185"/>
      <c r="K575" s="185"/>
      <c r="L575" s="496"/>
      <c r="M575" s="479"/>
      <c r="N575" s="479"/>
      <c r="O575" s="479"/>
      <c r="P575" s="479"/>
      <c r="Q575" s="479"/>
      <c r="R575" s="479"/>
      <c r="S575" s="479"/>
      <c r="T575" s="479"/>
      <c r="U575" s="479"/>
    </row>
    <row r="576" spans="2:21" s="184" customFormat="1" x14ac:dyDescent="0.3">
      <c r="B576" s="7"/>
      <c r="C576" s="9"/>
      <c r="D576" s="9"/>
      <c r="E576" s="9"/>
      <c r="F576" s="9"/>
      <c r="G576" s="9"/>
      <c r="H576" s="185"/>
      <c r="I576" s="186"/>
      <c r="J576" s="185"/>
      <c r="K576" s="185"/>
      <c r="L576" s="496"/>
      <c r="M576" s="479"/>
      <c r="N576" s="479"/>
      <c r="O576" s="479"/>
      <c r="P576" s="479"/>
      <c r="Q576" s="479"/>
      <c r="R576" s="479"/>
      <c r="S576" s="479"/>
      <c r="T576" s="479"/>
      <c r="U576" s="479"/>
    </row>
    <row r="577" spans="2:21" s="184" customFormat="1" x14ac:dyDescent="0.3">
      <c r="B577" s="7"/>
      <c r="C577" s="9"/>
      <c r="D577" s="9"/>
      <c r="E577" s="9"/>
      <c r="F577" s="9"/>
      <c r="G577" s="9"/>
      <c r="H577" s="185"/>
      <c r="I577" s="186"/>
      <c r="J577" s="185"/>
      <c r="K577" s="185"/>
      <c r="L577" s="496"/>
      <c r="M577" s="479"/>
      <c r="N577" s="479"/>
      <c r="O577" s="479"/>
      <c r="P577" s="479"/>
      <c r="Q577" s="479"/>
      <c r="R577" s="479"/>
      <c r="S577" s="479"/>
      <c r="T577" s="479"/>
      <c r="U577" s="479"/>
    </row>
    <row r="578" spans="2:21" s="184" customFormat="1" x14ac:dyDescent="0.3">
      <c r="B578" s="7"/>
      <c r="C578" s="9"/>
      <c r="D578" s="9"/>
      <c r="E578" s="9"/>
      <c r="F578" s="9"/>
      <c r="G578" s="9"/>
      <c r="H578" s="185"/>
      <c r="I578" s="186"/>
      <c r="J578" s="185"/>
      <c r="K578" s="185"/>
      <c r="L578" s="496"/>
      <c r="M578" s="479"/>
      <c r="N578" s="479"/>
      <c r="O578" s="479"/>
      <c r="P578" s="479"/>
      <c r="Q578" s="479"/>
      <c r="R578" s="479"/>
      <c r="S578" s="479"/>
      <c r="T578" s="479"/>
      <c r="U578" s="479"/>
    </row>
    <row r="579" spans="2:21" s="184" customFormat="1" x14ac:dyDescent="0.3">
      <c r="B579" s="7"/>
      <c r="C579" s="9"/>
      <c r="D579" s="9"/>
      <c r="E579" s="9"/>
      <c r="F579" s="9"/>
      <c r="G579" s="9"/>
      <c r="H579" s="185"/>
      <c r="I579" s="186"/>
      <c r="J579" s="185"/>
      <c r="K579" s="185"/>
      <c r="L579" s="496"/>
      <c r="M579" s="479"/>
      <c r="N579" s="479"/>
      <c r="O579" s="479"/>
      <c r="P579" s="479"/>
      <c r="Q579" s="479"/>
      <c r="R579" s="479"/>
      <c r="S579" s="479"/>
      <c r="T579" s="479"/>
      <c r="U579" s="479"/>
    </row>
  </sheetData>
  <sheetProtection algorithmName="SHA-512" hashValue="OiJHVEbQShHvBZAd12ksrs5hw9WygpIX5pF1FFwDv9ieik41EUwD68Mb9RcPtBScyjOk5YE4KmEMvY1jxshWAQ==" saltValue="zzfRylRvfcbbIiHmINVUVw==" spinCount="100000" sheet="1" objects="1" scenarios="1"/>
  <mergeCells count="64">
    <mergeCell ref="A4:K4"/>
    <mergeCell ref="A6:K6"/>
    <mergeCell ref="H9:K9"/>
    <mergeCell ref="H10:I10"/>
    <mergeCell ref="J10:K10"/>
    <mergeCell ref="H8:K8"/>
    <mergeCell ref="A5:K5"/>
    <mergeCell ref="J11:K11"/>
    <mergeCell ref="C138:G138"/>
    <mergeCell ref="H14:K14"/>
    <mergeCell ref="A15:G15"/>
    <mergeCell ref="A17:A28"/>
    <mergeCell ref="A29:A31"/>
    <mergeCell ref="A32:A44"/>
    <mergeCell ref="A45:A49"/>
    <mergeCell ref="J12:K12"/>
    <mergeCell ref="J13:K13"/>
    <mergeCell ref="A68:A72"/>
    <mergeCell ref="A460:G462"/>
    <mergeCell ref="A50:A54"/>
    <mergeCell ref="A73:A103"/>
    <mergeCell ref="A210:A215"/>
    <mergeCell ref="C104:G104"/>
    <mergeCell ref="A137:A142"/>
    <mergeCell ref="C137:G137"/>
    <mergeCell ref="A104:A136"/>
    <mergeCell ref="A143:A148"/>
    <mergeCell ref="A149:A155"/>
    <mergeCell ref="A156:A199"/>
    <mergeCell ref="A55:A59"/>
    <mergeCell ref="A60:A64"/>
    <mergeCell ref="A65:A67"/>
    <mergeCell ref="C136:G136"/>
    <mergeCell ref="C105:G105"/>
    <mergeCell ref="A438:G438"/>
    <mergeCell ref="A439:G439"/>
    <mergeCell ref="A318:A321"/>
    <mergeCell ref="A322:A346"/>
    <mergeCell ref="A347:A351"/>
    <mergeCell ref="A357:A360"/>
    <mergeCell ref="A361:A373"/>
    <mergeCell ref="A374:A376"/>
    <mergeCell ref="A377:A383"/>
    <mergeCell ref="A384:A389"/>
    <mergeCell ref="A391:A393"/>
    <mergeCell ref="A394:G394"/>
    <mergeCell ref="A396:A417"/>
    <mergeCell ref="A424:A428"/>
    <mergeCell ref="A430:A433"/>
    <mergeCell ref="A437:G437"/>
    <mergeCell ref="A200:A205"/>
    <mergeCell ref="A206:A209"/>
    <mergeCell ref="A310:A316"/>
    <mergeCell ref="A216:A221"/>
    <mergeCell ref="A223:A231"/>
    <mergeCell ref="A232:A241"/>
    <mergeCell ref="A258:A263"/>
    <mergeCell ref="A265:A276"/>
    <mergeCell ref="A277:G277"/>
    <mergeCell ref="A281:A283"/>
    <mergeCell ref="A284:A286"/>
    <mergeCell ref="A303:A308"/>
    <mergeCell ref="A246:A257"/>
    <mergeCell ref="C310:G310"/>
  </mergeCells>
  <conditionalFormatting sqref="B17:B436">
    <cfRule type="duplicateValues" dxfId="240" priority="90"/>
  </conditionalFormatting>
  <conditionalFormatting sqref="L8:L439 J12">
    <cfRule type="containsText" dxfId="239" priority="4" operator="containsText" text="Error">
      <formula>NOT(ISERROR(SEARCH("Error",J8)))</formula>
    </cfRule>
  </conditionalFormatting>
  <conditionalFormatting sqref="L8:L439 J12:K13">
    <cfRule type="containsText" dxfId="238" priority="5" operator="containsText" text="ok">
      <formula>NOT(ISERROR(SEARCH("ok",J8)))</formula>
    </cfRule>
    <cfRule type="containsText" dxfId="237" priority="35" operator="containsText" text="review">
      <formula>NOT(ISERROR(SEARCH("review",J8)))</formula>
    </cfRule>
  </conditionalFormatting>
  <conditionalFormatting sqref="S6:T6 S8:T8 S10:T462">
    <cfRule type="cellIs" dxfId="236" priority="2" operator="greaterThan">
      <formula>0</formula>
    </cfRule>
  </conditionalFormatting>
  <dataValidations disablePrompts="1" count="2">
    <dataValidation type="date" operator="greaterThan" allowBlank="1" showInputMessage="1" showErrorMessage="1" prompt="The reporting period must be from 2017 onwards." sqref="J10:K10" xr:uid="{023E5D6A-C286-404A-B68E-12C7DFB72CFE}">
      <formula1>42736</formula1>
    </dataValidation>
    <dataValidation allowBlank="1" showInputMessage="1" showErrorMessage="1" prompt="Indicate the full name of the institution. Do not abbreviate." sqref="H8:K8" xr:uid="{4875EE64-42AB-45E6-9C10-CBDEB391F7E6}"/>
  </dataValidations>
  <pageMargins left="0.25" right="0.25" top="0.31" bottom="0.39" header="0.3" footer="0.23"/>
  <pageSetup paperSize="9" scale="35" fitToHeight="0" orientation="portrait" r:id="rId1"/>
  <headerFooter>
    <oddFooter>&amp;L_x000D_&amp;1#&amp;"Calibri"&amp;11&amp;K000000 Classification: GENERAL</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operator="greaterThan" allowBlank="1" showInputMessage="1" showErrorMessage="1" prompt="Select the industry type from the dropdown list only." xr:uid="{3F856F59-14A8-4545-A760-A9EBDEAC2949}">
          <x14:formula1>
            <xm:f>Dropdown!$A$1:$A$3</xm:f>
          </x14:formula1>
          <xm:sqref>J11:K11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31"/>
  <sheetViews>
    <sheetView zoomScale="85" zoomScaleNormal="85" workbookViewId="0">
      <pane ySplit="10" topLeftCell="A11" activePane="bottomLeft" state="frozen"/>
      <selection pane="bottomLeft" activeCell="F14" sqref="F14"/>
    </sheetView>
  </sheetViews>
  <sheetFormatPr defaultColWidth="9.109375" defaultRowHeight="14.4" zeroHeight="1" x14ac:dyDescent="0.3"/>
  <cols>
    <col min="1" max="1" width="7.109375" style="11" customWidth="1"/>
    <col min="2" max="2" width="3.33203125" style="11" customWidth="1"/>
    <col min="3" max="3" width="19.6640625" style="7" customWidth="1"/>
    <col min="4" max="4" width="43.6640625" style="7" customWidth="1"/>
    <col min="5" max="5" width="20.5546875" style="7" customWidth="1"/>
    <col min="6" max="6" width="47.33203125" style="7" customWidth="1"/>
    <col min="7" max="7" width="48.109375" style="7" customWidth="1"/>
    <col min="8" max="8" width="9.109375" style="7" customWidth="1"/>
    <col min="9" max="9" width="23" style="7" hidden="1" customWidth="1"/>
    <col min="10" max="10" width="17.5546875" style="7" hidden="1" customWidth="1"/>
    <col min="11" max="11" width="29" style="7" hidden="1" customWidth="1"/>
    <col min="12" max="12" width="11.33203125" style="7" hidden="1" customWidth="1"/>
    <col min="13" max="13" width="51.6640625" style="7" hidden="1" customWidth="1"/>
    <col min="14" max="16384" width="9.109375" style="7"/>
  </cols>
  <sheetData>
    <row r="1" spans="1:13" x14ac:dyDescent="0.3">
      <c r="J1" s="491">
        <f>'Balance Sheet'!$J$11</f>
        <v>0</v>
      </c>
    </row>
    <row r="2" spans="1:13" ht="23.1" customHeight="1" x14ac:dyDescent="0.3">
      <c r="A2" s="10"/>
      <c r="B2" s="10"/>
      <c r="C2" s="177"/>
      <c r="D2" s="177"/>
      <c r="E2" s="177"/>
      <c r="J2" s="492" t="str">
        <f>Dropdown!$A$2</f>
        <v>Non-life companies</v>
      </c>
    </row>
    <row r="3" spans="1:13" x14ac:dyDescent="0.3">
      <c r="A3" s="611"/>
      <c r="B3" s="611"/>
      <c r="C3" s="611"/>
      <c r="D3" s="611"/>
      <c r="E3" s="611"/>
      <c r="F3" s="611"/>
    </row>
    <row r="4" spans="1:13" x14ac:dyDescent="0.3">
      <c r="A4" s="611"/>
      <c r="B4" s="611"/>
      <c r="C4" s="611"/>
      <c r="D4" s="611"/>
      <c r="E4" s="611"/>
      <c r="F4" s="611"/>
    </row>
    <row r="5" spans="1:13" x14ac:dyDescent="0.3">
      <c r="A5" s="610"/>
      <c r="B5" s="610"/>
      <c r="C5" s="610"/>
      <c r="D5" s="610"/>
      <c r="E5" s="610"/>
      <c r="F5" s="610"/>
    </row>
    <row r="6" spans="1:13" x14ac:dyDescent="0.3">
      <c r="A6" s="281"/>
      <c r="B6" s="178" t="s">
        <v>1118</v>
      </c>
      <c r="C6" s="495"/>
      <c r="D6" s="9"/>
      <c r="E6" s="621" t="s">
        <v>1939</v>
      </c>
      <c r="F6" s="619" t="str" cm="1">
        <f t="array" ref="F6">IF(ISBLANK('Balance Sheet'!$H$8:$H$8),"",IF(J1=J2,'Balance Sheet'!$H$8:$H$8,""))</f>
        <v/>
      </c>
      <c r="K6" s="493" t="s">
        <v>1945</v>
      </c>
      <c r="L6" s="493" t="s">
        <v>1946</v>
      </c>
      <c r="M6" s="493" t="s">
        <v>1904</v>
      </c>
    </row>
    <row r="7" spans="1:13" x14ac:dyDescent="0.3">
      <c r="A7" s="281"/>
      <c r="B7" s="181" t="s">
        <v>1119</v>
      </c>
      <c r="C7" s="181"/>
      <c r="D7" s="9"/>
      <c r="E7" s="621"/>
      <c r="F7" s="620"/>
      <c r="K7" s="468"/>
      <c r="M7" s="188" t="s">
        <v>1695</v>
      </c>
    </row>
    <row r="8" spans="1:13" x14ac:dyDescent="0.3">
      <c r="A8" s="281"/>
      <c r="B8" s="182" t="s">
        <v>1718</v>
      </c>
      <c r="C8" s="182"/>
      <c r="D8" s="9"/>
      <c r="E8" s="282" t="s">
        <v>1524</v>
      </c>
      <c r="F8" s="283" t="str">
        <f>IF(ISBLANK('Balance Sheet'!$J$10),"",IF(J1=J2,'Balance Sheet'!$J$10,""))</f>
        <v/>
      </c>
      <c r="K8" s="468">
        <f>SUM(K15:K129)</f>
        <v>0</v>
      </c>
      <c r="L8" s="468">
        <f>SUM(L15:L129)</f>
        <v>0</v>
      </c>
      <c r="M8" s="187" t="s">
        <v>1715</v>
      </c>
    </row>
    <row r="9" spans="1:13" x14ac:dyDescent="0.3">
      <c r="A9" s="285"/>
      <c r="B9" s="183" t="s">
        <v>1515</v>
      </c>
      <c r="C9" s="183"/>
      <c r="E9" s="195" t="s">
        <v>1693</v>
      </c>
      <c r="F9" s="284" t="str">
        <f>Checks!I16</f>
        <v>No entries to verify.</v>
      </c>
      <c r="L9" s="524">
        <f>IF(_xlfn.ISFORMULA(F9),0,1)</f>
        <v>0</v>
      </c>
      <c r="M9" s="188" t="s">
        <v>1696</v>
      </c>
    </row>
    <row r="10" spans="1:13" x14ac:dyDescent="0.3">
      <c r="A10" s="285"/>
      <c r="B10" s="222" t="s">
        <v>1798</v>
      </c>
      <c r="C10" s="222"/>
      <c r="M10" s="187" t="s">
        <v>1707</v>
      </c>
    </row>
    <row r="11" spans="1:13" x14ac:dyDescent="0.3">
      <c r="A11" s="285"/>
      <c r="M11" s="187" t="s">
        <v>1717</v>
      </c>
    </row>
    <row r="12" spans="1:13" ht="15" customHeight="1" x14ac:dyDescent="0.3">
      <c r="A12" s="617" t="s">
        <v>1723</v>
      </c>
      <c r="B12" s="617"/>
      <c r="C12" s="617"/>
      <c r="D12" s="617"/>
      <c r="E12" s="617"/>
      <c r="F12" s="618" t="s">
        <v>1505</v>
      </c>
      <c r="H12" s="473"/>
      <c r="I12" s="473"/>
      <c r="J12" s="473"/>
      <c r="K12" s="473"/>
      <c r="L12" s="473"/>
      <c r="M12" s="187" t="s">
        <v>1708</v>
      </c>
    </row>
    <row r="13" spans="1:13" ht="15" customHeight="1" x14ac:dyDescent="0.3">
      <c r="A13" s="617"/>
      <c r="B13" s="617"/>
      <c r="C13" s="617"/>
      <c r="D13" s="617"/>
      <c r="E13" s="617"/>
      <c r="F13" s="618"/>
      <c r="H13" s="469"/>
      <c r="I13" s="469"/>
      <c r="J13" s="469"/>
      <c r="K13" s="469"/>
      <c r="L13" s="469"/>
      <c r="M13" s="187"/>
    </row>
    <row r="14" spans="1:13" x14ac:dyDescent="0.3">
      <c r="A14" s="286" t="s">
        <v>1416</v>
      </c>
      <c r="B14" s="287"/>
      <c r="C14" s="288"/>
      <c r="D14" s="289"/>
      <c r="E14" s="290"/>
      <c r="F14" s="287"/>
      <c r="M14" s="189" t="s">
        <v>1709</v>
      </c>
    </row>
    <row r="15" spans="1:13" x14ac:dyDescent="0.3">
      <c r="A15" s="291">
        <v>1</v>
      </c>
      <c r="B15" s="292" t="s">
        <v>1417</v>
      </c>
      <c r="C15" s="292"/>
      <c r="D15" s="292"/>
      <c r="E15" s="293"/>
      <c r="F15" s="400"/>
    </row>
    <row r="16" spans="1:13" x14ac:dyDescent="0.3">
      <c r="A16" s="291">
        <v>2</v>
      </c>
      <c r="B16" s="292" t="s">
        <v>1418</v>
      </c>
      <c r="C16" s="292"/>
      <c r="D16" s="292"/>
      <c r="E16" s="293"/>
      <c r="F16" s="400"/>
    </row>
    <row r="17" spans="1:12" x14ac:dyDescent="0.3">
      <c r="A17" s="291">
        <v>3</v>
      </c>
      <c r="B17" s="292" t="s">
        <v>1419</v>
      </c>
      <c r="C17" s="292"/>
      <c r="D17" s="292"/>
      <c r="E17" s="293"/>
      <c r="F17" s="400"/>
    </row>
    <row r="18" spans="1:12" x14ac:dyDescent="0.3">
      <c r="A18" s="615">
        <v>4</v>
      </c>
      <c r="B18" s="292" t="s">
        <v>1420</v>
      </c>
      <c r="C18" s="292"/>
      <c r="D18" s="292"/>
      <c r="E18" s="293"/>
      <c r="F18" s="616">
        <f>F115</f>
        <v>0</v>
      </c>
      <c r="G18" s="497" t="str">
        <f>IFERROR(IF(F18=0,"",IF(SUM(F116:F120)=F18,"OK",$M$10)),"Review. Data with error/s.")</f>
        <v/>
      </c>
      <c r="K18" s="468">
        <f>IF(OR(ISNUMBER(SEARCH("REVIEW",G18)),ISNUMBER(SEARCH("error",G18))),1,0)</f>
        <v>0</v>
      </c>
      <c r="L18" s="470">
        <f>IF(_xlfn.ISFORMULA(G18),0,1)</f>
        <v>0</v>
      </c>
    </row>
    <row r="19" spans="1:12" x14ac:dyDescent="0.3">
      <c r="A19" s="615"/>
      <c r="B19" s="292"/>
      <c r="C19" s="294" t="s">
        <v>1421</v>
      </c>
      <c r="D19" s="294"/>
      <c r="E19" s="295"/>
      <c r="F19" s="616"/>
      <c r="G19" s="177"/>
    </row>
    <row r="20" spans="1:12" x14ac:dyDescent="0.3">
      <c r="A20" s="291">
        <v>5</v>
      </c>
      <c r="B20" s="292" t="s">
        <v>1422</v>
      </c>
      <c r="C20" s="292"/>
      <c r="D20" s="292"/>
      <c r="E20" s="293"/>
      <c r="F20" s="402">
        <f>F18+F17+F16+F15</f>
        <v>0</v>
      </c>
      <c r="G20" s="497" t="str">
        <f>IFERROR(IF(F20=0,"",IF(SUM(F15:F19)=F20,"OK",$M$10)),"Review. Data with error/s.")</f>
        <v/>
      </c>
      <c r="K20" s="468">
        <f>IF(OR(ISNUMBER(SEARCH("REVIEW",G20)),ISNUMBER(SEARCH("error",G20))),1,0)</f>
        <v>0</v>
      </c>
      <c r="L20" s="470">
        <f>IF(_xlfn.ISFORMULA(G20),0,1)</f>
        <v>0</v>
      </c>
    </row>
    <row r="21" spans="1:12" x14ac:dyDescent="0.3">
      <c r="A21" s="286" t="s">
        <v>1699</v>
      </c>
      <c r="B21" s="296"/>
      <c r="C21" s="296"/>
      <c r="D21" s="296"/>
      <c r="E21" s="297"/>
      <c r="F21" s="403"/>
      <c r="G21" s="177"/>
    </row>
    <row r="22" spans="1:12" x14ac:dyDescent="0.3">
      <c r="A22" s="291">
        <v>6</v>
      </c>
      <c r="B22" s="292" t="s">
        <v>1424</v>
      </c>
      <c r="C22" s="292"/>
      <c r="D22" s="292"/>
      <c r="E22" s="292"/>
      <c r="F22" s="400"/>
      <c r="G22" s="177"/>
    </row>
    <row r="23" spans="1:12" x14ac:dyDescent="0.3">
      <c r="A23" s="291">
        <v>7</v>
      </c>
      <c r="B23" s="292" t="s">
        <v>1425</v>
      </c>
      <c r="C23" s="292"/>
      <c r="D23" s="292"/>
      <c r="E23" s="292"/>
      <c r="F23" s="400"/>
      <c r="G23" s="177"/>
    </row>
    <row r="24" spans="1:12" x14ac:dyDescent="0.3">
      <c r="A24" s="291">
        <v>8</v>
      </c>
      <c r="B24" s="292" t="s">
        <v>1426</v>
      </c>
      <c r="C24" s="292"/>
      <c r="D24" s="292"/>
      <c r="E24" s="292"/>
      <c r="F24" s="400"/>
      <c r="G24" s="177"/>
    </row>
    <row r="25" spans="1:12" x14ac:dyDescent="0.3">
      <c r="A25" s="291">
        <v>9</v>
      </c>
      <c r="B25" s="292" t="s">
        <v>1427</v>
      </c>
      <c r="C25" s="292"/>
      <c r="D25" s="292"/>
      <c r="E25" s="292"/>
      <c r="F25" s="400"/>
      <c r="G25" s="177"/>
    </row>
    <row r="26" spans="1:12" x14ac:dyDescent="0.3">
      <c r="A26" s="291">
        <v>10</v>
      </c>
      <c r="B26" s="292" t="s">
        <v>1428</v>
      </c>
      <c r="C26" s="292"/>
      <c r="D26" s="292"/>
      <c r="E26" s="292"/>
      <c r="F26" s="400"/>
      <c r="G26" s="177"/>
    </row>
    <row r="27" spans="1:12" x14ac:dyDescent="0.3">
      <c r="A27" s="291">
        <v>11</v>
      </c>
      <c r="B27" s="292" t="s">
        <v>1429</v>
      </c>
      <c r="C27" s="292"/>
      <c r="D27" s="292"/>
      <c r="E27" s="292"/>
      <c r="F27" s="616">
        <f>F121</f>
        <v>0</v>
      </c>
      <c r="G27" s="497" t="str">
        <f>IFERROR(IF(F27=0,"",IF(SUM(F122:F126)=F27,"OK",$M$10)),"Review. Data with error/s.")</f>
        <v/>
      </c>
      <c r="K27" s="468">
        <f>IF(OR(ISNUMBER(SEARCH("REVIEW",G27)),ISNUMBER(SEARCH("error",G27))),1,0)</f>
        <v>0</v>
      </c>
      <c r="L27" s="470">
        <f>IF(_xlfn.ISFORMULA(G27),0,1)</f>
        <v>0</v>
      </c>
    </row>
    <row r="28" spans="1:12" x14ac:dyDescent="0.3">
      <c r="A28" s="291"/>
      <c r="B28" s="292"/>
      <c r="C28" s="294" t="s">
        <v>1430</v>
      </c>
      <c r="D28" s="294"/>
      <c r="E28" s="294"/>
      <c r="F28" s="616"/>
      <c r="G28" s="177"/>
    </row>
    <row r="29" spans="1:12" x14ac:dyDescent="0.3">
      <c r="A29" s="291">
        <v>12</v>
      </c>
      <c r="B29" s="292" t="s">
        <v>1431</v>
      </c>
      <c r="C29" s="292"/>
      <c r="D29" s="292"/>
      <c r="E29" s="292"/>
      <c r="F29" s="402">
        <f>F27+F26+F25+F24+F23+F22</f>
        <v>0</v>
      </c>
      <c r="G29" s="497" t="str">
        <f>IFERROR(IF(F29=0,"",IF(SUM(F22:F28)=F29,"OK",$M$10)),"Review. Data with error/s.")</f>
        <v/>
      </c>
      <c r="K29" s="468">
        <f>IF(OR(ISNUMBER(SEARCH("REVIEW",G29)),ISNUMBER(SEARCH("error",G29))),1,0)</f>
        <v>0</v>
      </c>
      <c r="L29" s="470">
        <f>IF(_xlfn.ISFORMULA(G29),0,1)</f>
        <v>0</v>
      </c>
    </row>
    <row r="30" spans="1:12" x14ac:dyDescent="0.3">
      <c r="A30" s="298" t="s">
        <v>1432</v>
      </c>
      <c r="B30" s="299"/>
      <c r="C30" s="299"/>
      <c r="D30" s="299"/>
      <c r="E30" s="299"/>
      <c r="F30" s="402">
        <f>F20-F29</f>
        <v>0</v>
      </c>
      <c r="G30" s="497" t="str">
        <f>IFERROR(IF(F30=0,"",IF((F20-F29)=F30,"OK",$M$12)),"Review. Data with error/s.")</f>
        <v/>
      </c>
      <c r="K30" s="468">
        <f>IF(OR(ISNUMBER(SEARCH("REVIEW",G30)),ISNUMBER(SEARCH("error",G30))),1,0)</f>
        <v>0</v>
      </c>
      <c r="L30" s="470">
        <f>IF(_xlfn.ISFORMULA(G30),0,1)</f>
        <v>0</v>
      </c>
    </row>
    <row r="31" spans="1:12" x14ac:dyDescent="0.3">
      <c r="A31" s="286" t="s">
        <v>1700</v>
      </c>
      <c r="B31" s="300"/>
      <c r="C31" s="301"/>
      <c r="D31" s="296"/>
      <c r="E31" s="297"/>
      <c r="F31" s="396"/>
      <c r="G31" s="177"/>
    </row>
    <row r="32" spans="1:12" x14ac:dyDescent="0.3">
      <c r="A32" s="291">
        <v>13</v>
      </c>
      <c r="B32" s="292" t="s">
        <v>1434</v>
      </c>
      <c r="C32" s="292"/>
      <c r="D32" s="292"/>
      <c r="E32" s="292"/>
      <c r="F32" s="400"/>
      <c r="G32" s="177"/>
    </row>
    <row r="33" spans="1:12" x14ac:dyDescent="0.3">
      <c r="A33" s="291">
        <v>14</v>
      </c>
      <c r="B33" s="292" t="s">
        <v>1435</v>
      </c>
      <c r="C33" s="292"/>
      <c r="D33" s="292"/>
      <c r="E33" s="292"/>
      <c r="F33" s="400"/>
      <c r="G33" s="177"/>
    </row>
    <row r="34" spans="1:12" x14ac:dyDescent="0.3">
      <c r="A34" s="291">
        <v>15</v>
      </c>
      <c r="B34" s="292" t="s">
        <v>1436</v>
      </c>
      <c r="C34" s="292"/>
      <c r="D34" s="292"/>
      <c r="E34" s="292"/>
      <c r="F34" s="400"/>
      <c r="G34" s="177"/>
    </row>
    <row r="35" spans="1:12" x14ac:dyDescent="0.3">
      <c r="A35" s="291">
        <v>16</v>
      </c>
      <c r="B35" s="292" t="s">
        <v>1437</v>
      </c>
      <c r="C35" s="292"/>
      <c r="D35" s="292"/>
      <c r="E35" s="292"/>
      <c r="F35" s="535">
        <f>SUM(F32:F34)</f>
        <v>0</v>
      </c>
      <c r="G35" s="497" t="str">
        <f>IFERROR(IF(F35=0,"",IF(SUM(F32:F34)=F35,"OK",$M$10)),"Review. Data with error/s.")</f>
        <v/>
      </c>
      <c r="K35" s="468">
        <f>IF(OR(ISNUMBER(SEARCH("REVIEW",G35)),ISNUMBER(SEARCH("error",G35))),1,0)</f>
        <v>0</v>
      </c>
      <c r="L35" s="470">
        <f>IF(_xlfn.ISFORMULA(G35),0,1)</f>
        <v>0</v>
      </c>
    </row>
    <row r="36" spans="1:12" x14ac:dyDescent="0.3">
      <c r="A36" s="286" t="s">
        <v>1438</v>
      </c>
      <c r="B36" s="302"/>
      <c r="C36" s="302"/>
      <c r="D36" s="302"/>
      <c r="E36" s="303"/>
      <c r="F36" s="396"/>
      <c r="G36" s="177"/>
    </row>
    <row r="37" spans="1:12" x14ac:dyDescent="0.3">
      <c r="A37" s="291">
        <v>17</v>
      </c>
      <c r="B37" s="292" t="s">
        <v>1439</v>
      </c>
      <c r="C37" s="292"/>
      <c r="D37" s="292"/>
      <c r="E37" s="292"/>
      <c r="F37" s="400"/>
      <c r="G37" s="177"/>
    </row>
    <row r="38" spans="1:12" x14ac:dyDescent="0.3">
      <c r="A38" s="615">
        <v>18</v>
      </c>
      <c r="B38" s="292" t="s">
        <v>1440</v>
      </c>
      <c r="C38" s="292"/>
      <c r="D38" s="292"/>
      <c r="E38" s="292"/>
      <c r="F38" s="535">
        <f>SUM(F39:F43)</f>
        <v>0</v>
      </c>
      <c r="G38" s="497" t="str">
        <f>IFERROR(IF(F38=0,"",IF(SUM(F39:F43)=F38,"OK",$M$10)),"Review. Data with error/s.")</f>
        <v/>
      </c>
      <c r="K38" s="468">
        <f>IF(OR(ISNUMBER(SEARCH("REVIEW",G38)),ISNUMBER(SEARCH("error",G38))),1,0)</f>
        <v>0</v>
      </c>
      <c r="L38" s="470">
        <f>IF(_xlfn.ISFORMULA(G38),0,1)</f>
        <v>0</v>
      </c>
    </row>
    <row r="39" spans="1:12" x14ac:dyDescent="0.3">
      <c r="A39" s="615"/>
      <c r="B39" s="292"/>
      <c r="C39" s="304" t="s">
        <v>1441</v>
      </c>
      <c r="D39" s="304"/>
      <c r="E39" s="304"/>
      <c r="F39" s="400"/>
      <c r="G39" s="177"/>
    </row>
    <row r="40" spans="1:12" x14ac:dyDescent="0.3">
      <c r="A40" s="615"/>
      <c r="B40" s="292"/>
      <c r="C40" s="304" t="s">
        <v>1442</v>
      </c>
      <c r="D40" s="304"/>
      <c r="E40" s="304"/>
      <c r="F40" s="400"/>
      <c r="G40" s="177"/>
    </row>
    <row r="41" spans="1:12" x14ac:dyDescent="0.3">
      <c r="A41" s="615"/>
      <c r="B41" s="292"/>
      <c r="C41" s="304" t="s">
        <v>1443</v>
      </c>
      <c r="D41" s="304"/>
      <c r="E41" s="304"/>
      <c r="F41" s="400"/>
      <c r="G41" s="177"/>
    </row>
    <row r="42" spans="1:12" x14ac:dyDescent="0.3">
      <c r="A42" s="615"/>
      <c r="B42" s="292"/>
      <c r="C42" s="304" t="s">
        <v>1444</v>
      </c>
      <c r="D42" s="304"/>
      <c r="E42" s="304"/>
      <c r="F42" s="400"/>
      <c r="G42" s="177"/>
    </row>
    <row r="43" spans="1:12" x14ac:dyDescent="0.3">
      <c r="A43" s="615"/>
      <c r="B43" s="292"/>
      <c r="C43" s="304" t="s">
        <v>1445</v>
      </c>
      <c r="D43" s="304"/>
      <c r="E43" s="304"/>
      <c r="F43" s="400"/>
      <c r="G43" s="177"/>
    </row>
    <row r="44" spans="1:12" x14ac:dyDescent="0.3">
      <c r="A44" s="291">
        <v>19</v>
      </c>
      <c r="B44" s="292" t="s">
        <v>1446</v>
      </c>
      <c r="C44" s="292"/>
      <c r="D44" s="292"/>
      <c r="E44" s="292"/>
      <c r="F44" s="400"/>
      <c r="G44" s="177"/>
    </row>
    <row r="45" spans="1:12" x14ac:dyDescent="0.3">
      <c r="A45" s="291">
        <v>20</v>
      </c>
      <c r="B45" s="292" t="s">
        <v>1447</v>
      </c>
      <c r="C45" s="292"/>
      <c r="D45" s="292"/>
      <c r="E45" s="292"/>
      <c r="F45" s="402">
        <f>F44+F38+F37</f>
        <v>0</v>
      </c>
      <c r="G45" s="497" t="str">
        <f>IFERROR(IF(F45=0,"",IF(SUM(F37,F39:F44)=F45,"OK",$M$10)),"Review. Data with error/s.")</f>
        <v/>
      </c>
      <c r="K45" s="468">
        <f>IF(OR(ISNUMBER(SEARCH("REVIEW",G45)),ISNUMBER(SEARCH("error",G45))),1,0)</f>
        <v>0</v>
      </c>
      <c r="L45" s="470">
        <f>IF(_xlfn.ISFORMULA(G45),0,1)</f>
        <v>0</v>
      </c>
    </row>
    <row r="46" spans="1:12" x14ac:dyDescent="0.3">
      <c r="A46" s="622" t="s">
        <v>1448</v>
      </c>
      <c r="B46" s="623"/>
      <c r="C46" s="623"/>
      <c r="D46" s="305"/>
      <c r="E46" s="305"/>
      <c r="F46" s="402">
        <f>F35-F45</f>
        <v>0</v>
      </c>
      <c r="G46" s="497" t="str">
        <f>IFERROR(IF(F46=0,"",IF((F35-F45)=F46,"OK",$M$12)),"Review. Data with error/s.")</f>
        <v/>
      </c>
      <c r="K46" s="468">
        <f>IF(OR(ISNUMBER(SEARCH("REVIEW",G46)),ISNUMBER(SEARCH("error",G46))),1,0)</f>
        <v>0</v>
      </c>
      <c r="L46" s="470">
        <f>IF(_xlfn.ISFORMULA(G46),0,1)</f>
        <v>0</v>
      </c>
    </row>
    <row r="47" spans="1:12" x14ac:dyDescent="0.3">
      <c r="A47" s="286" t="s">
        <v>1449</v>
      </c>
      <c r="B47" s="300"/>
      <c r="C47" s="306"/>
      <c r="D47" s="302"/>
      <c r="E47" s="303"/>
      <c r="F47" s="396"/>
      <c r="G47" s="177"/>
    </row>
    <row r="48" spans="1:12" x14ac:dyDescent="0.3">
      <c r="A48" s="615">
        <v>21</v>
      </c>
      <c r="B48" s="307" t="s">
        <v>1450</v>
      </c>
      <c r="C48" s="308"/>
      <c r="D48" s="308"/>
      <c r="E48" s="308"/>
      <c r="F48" s="400"/>
      <c r="G48" s="177"/>
    </row>
    <row r="49" spans="1:12" x14ac:dyDescent="0.3">
      <c r="A49" s="615"/>
      <c r="B49" s="307" t="s">
        <v>1450</v>
      </c>
      <c r="C49" s="307"/>
      <c r="D49" s="307"/>
      <c r="E49" s="307"/>
      <c r="F49" s="400"/>
      <c r="G49" s="177"/>
    </row>
    <row r="50" spans="1:12" x14ac:dyDescent="0.3">
      <c r="A50" s="615"/>
      <c r="B50" s="307" t="s">
        <v>1450</v>
      </c>
      <c r="C50" s="307"/>
      <c r="D50" s="307"/>
      <c r="E50" s="307"/>
      <c r="F50" s="400"/>
      <c r="G50" s="177"/>
    </row>
    <row r="51" spans="1:12" x14ac:dyDescent="0.3">
      <c r="A51" s="615"/>
      <c r="B51" s="307" t="s">
        <v>1450</v>
      </c>
      <c r="C51" s="307"/>
      <c r="D51" s="307"/>
      <c r="E51" s="307"/>
      <c r="F51" s="400"/>
      <c r="G51" s="177"/>
    </row>
    <row r="52" spans="1:12" x14ac:dyDescent="0.3">
      <c r="A52" s="615"/>
      <c r="B52" s="307" t="s">
        <v>1450</v>
      </c>
      <c r="C52" s="307"/>
      <c r="D52" s="307"/>
      <c r="E52" s="307"/>
      <c r="F52" s="400"/>
      <c r="G52" s="177"/>
    </row>
    <row r="53" spans="1:12" x14ac:dyDescent="0.3">
      <c r="A53" s="615"/>
      <c r="B53" s="307" t="s">
        <v>1450</v>
      </c>
      <c r="C53" s="307"/>
      <c r="D53" s="307"/>
      <c r="E53" s="307"/>
      <c r="F53" s="400"/>
      <c r="G53" s="177"/>
    </row>
    <row r="54" spans="1:12" x14ac:dyDescent="0.3">
      <c r="A54" s="615"/>
      <c r="B54" s="307" t="s">
        <v>1450</v>
      </c>
      <c r="C54" s="307"/>
      <c r="D54" s="307"/>
      <c r="E54" s="307"/>
      <c r="F54" s="400"/>
      <c r="G54" s="177"/>
    </row>
    <row r="55" spans="1:12" x14ac:dyDescent="0.3">
      <c r="A55" s="615"/>
      <c r="B55" s="307" t="s">
        <v>1450</v>
      </c>
      <c r="C55" s="307"/>
      <c r="D55" s="307"/>
      <c r="E55" s="307"/>
      <c r="F55" s="400"/>
      <c r="G55" s="177"/>
    </row>
    <row r="56" spans="1:12" x14ac:dyDescent="0.3">
      <c r="A56" s="615"/>
      <c r="B56" s="307" t="s">
        <v>1450</v>
      </c>
      <c r="C56" s="307"/>
      <c r="D56" s="307"/>
      <c r="E56" s="307"/>
      <c r="F56" s="400"/>
      <c r="G56" s="177"/>
    </row>
    <row r="57" spans="1:12" x14ac:dyDescent="0.3">
      <c r="A57" s="615"/>
      <c r="B57" s="307" t="s">
        <v>1450</v>
      </c>
      <c r="C57" s="307"/>
      <c r="D57" s="307"/>
      <c r="E57" s="307"/>
      <c r="F57" s="400"/>
      <c r="G57" s="177"/>
    </row>
    <row r="58" spans="1:12" x14ac:dyDescent="0.3">
      <c r="A58" s="291">
        <v>22</v>
      </c>
      <c r="B58" s="292" t="s">
        <v>1451</v>
      </c>
      <c r="C58" s="292"/>
      <c r="D58" s="292"/>
      <c r="E58" s="292"/>
      <c r="F58" s="402">
        <f>SUM(F48:F57)</f>
        <v>0</v>
      </c>
      <c r="G58" s="497" t="str">
        <f>IFERROR(IF(F58=0,"",IF(SUM(F48:F57)=F58,"OK",$M$10)),"Review. Data with error/s.")</f>
        <v/>
      </c>
      <c r="K58" s="468">
        <f>IF(OR(ISNUMBER(SEARCH("REVIEW",G58)),ISNUMBER(SEARCH("error",G58))),1,0)</f>
        <v>0</v>
      </c>
      <c r="L58" s="470">
        <f>IF(_xlfn.ISFORMULA(G58),0,1)</f>
        <v>0</v>
      </c>
    </row>
    <row r="59" spans="1:12" x14ac:dyDescent="0.3">
      <c r="A59" s="286" t="s">
        <v>1452</v>
      </c>
      <c r="B59" s="300"/>
      <c r="C59" s="306"/>
      <c r="D59" s="302"/>
      <c r="E59" s="303"/>
      <c r="F59" s="396"/>
      <c r="G59" s="177"/>
    </row>
    <row r="60" spans="1:12" x14ac:dyDescent="0.3">
      <c r="A60" s="615">
        <v>23</v>
      </c>
      <c r="B60" s="307" t="s">
        <v>1450</v>
      </c>
      <c r="C60" s="308"/>
      <c r="D60" s="308"/>
      <c r="E60" s="308"/>
      <c r="F60" s="400"/>
      <c r="G60" s="177"/>
    </row>
    <row r="61" spans="1:12" x14ac:dyDescent="0.3">
      <c r="A61" s="615"/>
      <c r="B61" s="307" t="s">
        <v>1450</v>
      </c>
      <c r="C61" s="307"/>
      <c r="D61" s="307"/>
      <c r="E61" s="307"/>
      <c r="F61" s="400"/>
      <c r="G61" s="177"/>
    </row>
    <row r="62" spans="1:12" x14ac:dyDescent="0.3">
      <c r="A62" s="615"/>
      <c r="B62" s="307" t="s">
        <v>1450</v>
      </c>
      <c r="C62" s="307"/>
      <c r="D62" s="307"/>
      <c r="E62" s="307"/>
      <c r="F62" s="400"/>
      <c r="G62" s="177"/>
    </row>
    <row r="63" spans="1:12" x14ac:dyDescent="0.3">
      <c r="A63" s="615"/>
      <c r="B63" s="307" t="s">
        <v>1450</v>
      </c>
      <c r="C63" s="307"/>
      <c r="D63" s="307"/>
      <c r="E63" s="307"/>
      <c r="F63" s="400"/>
      <c r="G63" s="177"/>
    </row>
    <row r="64" spans="1:12" x14ac:dyDescent="0.3">
      <c r="A64" s="615"/>
      <c r="B64" s="307" t="s">
        <v>1450</v>
      </c>
      <c r="C64" s="307"/>
      <c r="D64" s="307"/>
      <c r="E64" s="307"/>
      <c r="F64" s="400"/>
      <c r="G64" s="177"/>
    </row>
    <row r="65" spans="1:12" x14ac:dyDescent="0.3">
      <c r="A65" s="615"/>
      <c r="B65" s="307" t="s">
        <v>1450</v>
      </c>
      <c r="C65" s="307"/>
      <c r="D65" s="307"/>
      <c r="E65" s="307"/>
      <c r="F65" s="400"/>
      <c r="G65" s="177"/>
    </row>
    <row r="66" spans="1:12" x14ac:dyDescent="0.3">
      <c r="A66" s="615"/>
      <c r="B66" s="307" t="s">
        <v>1450</v>
      </c>
      <c r="C66" s="307"/>
      <c r="D66" s="307"/>
      <c r="E66" s="307"/>
      <c r="F66" s="400"/>
      <c r="G66" s="177"/>
    </row>
    <row r="67" spans="1:12" x14ac:dyDescent="0.3">
      <c r="A67" s="615"/>
      <c r="B67" s="307" t="s">
        <v>1450</v>
      </c>
      <c r="C67" s="307"/>
      <c r="D67" s="307"/>
      <c r="E67" s="307"/>
      <c r="F67" s="400"/>
      <c r="G67" s="177"/>
    </row>
    <row r="68" spans="1:12" x14ac:dyDescent="0.3">
      <c r="A68" s="615"/>
      <c r="B68" s="307" t="s">
        <v>1450</v>
      </c>
      <c r="C68" s="307"/>
      <c r="D68" s="307"/>
      <c r="E68" s="307"/>
      <c r="F68" s="400"/>
      <c r="G68" s="177"/>
    </row>
    <row r="69" spans="1:12" x14ac:dyDescent="0.3">
      <c r="A69" s="615"/>
      <c r="B69" s="307" t="s">
        <v>1450</v>
      </c>
      <c r="C69" s="307"/>
      <c r="D69" s="307"/>
      <c r="E69" s="307"/>
      <c r="F69" s="400"/>
      <c r="G69" s="177"/>
    </row>
    <row r="70" spans="1:12" x14ac:dyDescent="0.3">
      <c r="A70" s="291">
        <v>24</v>
      </c>
      <c r="B70" s="292" t="s">
        <v>1453</v>
      </c>
      <c r="C70" s="292"/>
      <c r="D70" s="292"/>
      <c r="E70" s="292"/>
      <c r="F70" s="402">
        <f>SUM(F60:F69)</f>
        <v>0</v>
      </c>
      <c r="G70" s="497" t="str">
        <f>IFERROR(IF(F70=0,"",IF(SUM(F60:F69)=F70,"OK",$M$10)),"Review. Data with error/s.")</f>
        <v/>
      </c>
      <c r="K70" s="468">
        <f>IF(OR(ISNUMBER(SEARCH("REVIEW",G70)),ISNUMBER(SEARCH("error",G70))),1,0)</f>
        <v>0</v>
      </c>
      <c r="L70" s="470">
        <f>IF(_xlfn.ISFORMULA(G70),0,1)</f>
        <v>0</v>
      </c>
    </row>
    <row r="71" spans="1:12" x14ac:dyDescent="0.3">
      <c r="A71" s="286" t="s">
        <v>1454</v>
      </c>
      <c r="B71" s="300"/>
      <c r="C71" s="306"/>
      <c r="D71" s="302"/>
      <c r="E71" s="303"/>
      <c r="F71" s="396"/>
      <c r="G71" s="177"/>
    </row>
    <row r="72" spans="1:12" x14ac:dyDescent="0.3">
      <c r="A72" s="291">
        <v>25</v>
      </c>
      <c r="B72" s="310" t="s">
        <v>1455</v>
      </c>
      <c r="C72" s="310"/>
      <c r="D72" s="310"/>
      <c r="E72" s="311"/>
      <c r="F72" s="404"/>
      <c r="G72" s="177"/>
    </row>
    <row r="73" spans="1:12" x14ac:dyDescent="0.3">
      <c r="A73" s="615">
        <v>26</v>
      </c>
      <c r="B73" s="310" t="s">
        <v>1456</v>
      </c>
      <c r="C73" s="310"/>
      <c r="D73" s="310"/>
      <c r="E73" s="310"/>
      <c r="F73" s="535">
        <f>SUM(F74:F82)</f>
        <v>0</v>
      </c>
      <c r="G73" s="497" t="str">
        <f>IFERROR(IF(F73=0,"",IF(SUM(F74:F82)=F73,"OK",$M$10)),"Review. Data with error/s.")</f>
        <v/>
      </c>
      <c r="K73" s="468">
        <f>IF(OR(ISNUMBER(SEARCH("REVIEW",G73)),ISNUMBER(SEARCH("error",G73))),1,0)</f>
        <v>0</v>
      </c>
      <c r="L73" s="470">
        <f>IF(_xlfn.ISFORMULA(G73),0,1)</f>
        <v>0</v>
      </c>
    </row>
    <row r="74" spans="1:12" x14ac:dyDescent="0.3">
      <c r="A74" s="615"/>
      <c r="B74" s="310"/>
      <c r="C74" s="310" t="s">
        <v>1457</v>
      </c>
      <c r="D74" s="310"/>
      <c r="E74" s="310"/>
      <c r="F74" s="400"/>
      <c r="G74" s="177"/>
    </row>
    <row r="75" spans="1:12" x14ac:dyDescent="0.3">
      <c r="A75" s="615"/>
      <c r="B75" s="310"/>
      <c r="C75" s="310" t="s">
        <v>1458</v>
      </c>
      <c r="D75" s="310"/>
      <c r="E75" s="310"/>
      <c r="F75" s="400"/>
      <c r="G75" s="177"/>
    </row>
    <row r="76" spans="1:12" x14ac:dyDescent="0.3">
      <c r="A76" s="615"/>
      <c r="B76" s="310"/>
      <c r="C76" s="310" t="s">
        <v>1459</v>
      </c>
      <c r="D76" s="310"/>
      <c r="E76" s="310"/>
      <c r="F76" s="400"/>
      <c r="G76" s="177"/>
    </row>
    <row r="77" spans="1:12" x14ac:dyDescent="0.3">
      <c r="A77" s="615"/>
      <c r="B77" s="312"/>
      <c r="C77" s="312" t="s">
        <v>1450</v>
      </c>
      <c r="D77" s="312"/>
      <c r="E77" s="312"/>
      <c r="F77" s="400"/>
      <c r="G77" s="177"/>
    </row>
    <row r="78" spans="1:12" x14ac:dyDescent="0.3">
      <c r="A78" s="615"/>
      <c r="B78" s="312"/>
      <c r="C78" s="312" t="s">
        <v>1450</v>
      </c>
      <c r="D78" s="312"/>
      <c r="E78" s="312"/>
      <c r="F78" s="400"/>
      <c r="G78" s="177"/>
    </row>
    <row r="79" spans="1:12" x14ac:dyDescent="0.3">
      <c r="A79" s="615"/>
      <c r="B79" s="312"/>
      <c r="C79" s="312" t="s">
        <v>1450</v>
      </c>
      <c r="D79" s="312"/>
      <c r="E79" s="312"/>
      <c r="F79" s="400"/>
      <c r="G79" s="177"/>
    </row>
    <row r="80" spans="1:12" x14ac:dyDescent="0.3">
      <c r="A80" s="615"/>
      <c r="B80" s="312"/>
      <c r="C80" s="312" t="s">
        <v>1450</v>
      </c>
      <c r="D80" s="312"/>
      <c r="E80" s="312"/>
      <c r="F80" s="400"/>
      <c r="G80" s="177"/>
    </row>
    <row r="81" spans="1:12" x14ac:dyDescent="0.3">
      <c r="A81" s="615"/>
      <c r="B81" s="312"/>
      <c r="C81" s="312" t="s">
        <v>1450</v>
      </c>
      <c r="D81" s="312"/>
      <c r="E81" s="312"/>
      <c r="F81" s="400"/>
      <c r="G81" s="177"/>
    </row>
    <row r="82" spans="1:12" x14ac:dyDescent="0.3">
      <c r="A82" s="615"/>
      <c r="B82" s="307"/>
      <c r="C82" s="307" t="s">
        <v>1450</v>
      </c>
      <c r="D82" s="307"/>
      <c r="E82" s="307"/>
      <c r="F82" s="400"/>
      <c r="G82" s="177"/>
    </row>
    <row r="83" spans="1:12" x14ac:dyDescent="0.3">
      <c r="A83" s="291">
        <v>27</v>
      </c>
      <c r="B83" s="292" t="s">
        <v>1460</v>
      </c>
      <c r="C83" s="292"/>
      <c r="D83" s="292"/>
      <c r="E83" s="292"/>
      <c r="F83" s="402">
        <f>F73+F72</f>
        <v>0</v>
      </c>
      <c r="G83" s="497" t="str">
        <f>IFERROR(IF(F83=0,"",IF(SUM(F72,F74:F82)=F83,"OK",$M$10)),"Review. Data with error/s.")</f>
        <v/>
      </c>
      <c r="K83" s="468">
        <f>IF(OR(ISNUMBER(SEARCH("REVIEW",G83)),ISNUMBER(SEARCH("error",G83))),1,0)</f>
        <v>0</v>
      </c>
      <c r="L83" s="470">
        <f>IF(_xlfn.ISFORMULA(G83),0,1)</f>
        <v>0</v>
      </c>
    </row>
    <row r="84" spans="1:12" x14ac:dyDescent="0.3">
      <c r="A84" s="286" t="s">
        <v>1461</v>
      </c>
      <c r="B84" s="302"/>
      <c r="C84" s="302"/>
      <c r="D84" s="302"/>
      <c r="E84" s="303"/>
      <c r="F84" s="396"/>
      <c r="G84" s="177"/>
    </row>
    <row r="85" spans="1:12" x14ac:dyDescent="0.3">
      <c r="A85" s="291">
        <v>28</v>
      </c>
      <c r="B85" s="310" t="s">
        <v>1462</v>
      </c>
      <c r="C85" s="310"/>
      <c r="D85" s="310"/>
      <c r="E85" s="310"/>
      <c r="F85" s="400"/>
      <c r="G85" s="177"/>
    </row>
    <row r="86" spans="1:12" x14ac:dyDescent="0.3">
      <c r="A86" s="615">
        <v>29</v>
      </c>
      <c r="B86" s="310" t="s">
        <v>1463</v>
      </c>
      <c r="C86" s="310"/>
      <c r="D86" s="310"/>
      <c r="E86" s="310"/>
      <c r="F86" s="535">
        <f>SUM(F87:F95)</f>
        <v>0</v>
      </c>
      <c r="G86" s="177"/>
    </row>
    <row r="87" spans="1:12" x14ac:dyDescent="0.3">
      <c r="A87" s="615"/>
      <c r="B87" s="310"/>
      <c r="C87" s="310" t="s">
        <v>1457</v>
      </c>
      <c r="D87" s="310"/>
      <c r="E87" s="310"/>
      <c r="F87" s="400"/>
      <c r="G87" s="177"/>
    </row>
    <row r="88" spans="1:12" x14ac:dyDescent="0.3">
      <c r="A88" s="615"/>
      <c r="B88" s="310"/>
      <c r="C88" s="310" t="s">
        <v>1458</v>
      </c>
      <c r="D88" s="310"/>
      <c r="E88" s="310"/>
      <c r="F88" s="400"/>
      <c r="G88" s="498"/>
    </row>
    <row r="89" spans="1:12" x14ac:dyDescent="0.3">
      <c r="A89" s="615"/>
      <c r="B89" s="310"/>
      <c r="C89" s="310" t="s">
        <v>1459</v>
      </c>
      <c r="D89" s="310"/>
      <c r="E89" s="310"/>
      <c r="F89" s="400"/>
      <c r="G89" s="177"/>
    </row>
    <row r="90" spans="1:12" x14ac:dyDescent="0.3">
      <c r="A90" s="615"/>
      <c r="B90" s="312"/>
      <c r="C90" s="312" t="s">
        <v>1450</v>
      </c>
      <c r="D90" s="312"/>
      <c r="E90" s="312"/>
      <c r="F90" s="400"/>
      <c r="G90" s="177"/>
    </row>
    <row r="91" spans="1:12" x14ac:dyDescent="0.3">
      <c r="A91" s="615"/>
      <c r="B91" s="312"/>
      <c r="C91" s="312" t="s">
        <v>1450</v>
      </c>
      <c r="D91" s="312"/>
      <c r="E91" s="312"/>
      <c r="F91" s="400"/>
      <c r="G91" s="498"/>
    </row>
    <row r="92" spans="1:12" x14ac:dyDescent="0.3">
      <c r="A92" s="615"/>
      <c r="B92" s="312"/>
      <c r="C92" s="312" t="s">
        <v>1450</v>
      </c>
      <c r="D92" s="312"/>
      <c r="E92" s="312"/>
      <c r="F92" s="400"/>
      <c r="G92" s="177"/>
    </row>
    <row r="93" spans="1:12" x14ac:dyDescent="0.3">
      <c r="A93" s="615"/>
      <c r="B93" s="312"/>
      <c r="C93" s="312" t="s">
        <v>1450</v>
      </c>
      <c r="D93" s="312"/>
      <c r="E93" s="312"/>
      <c r="F93" s="400"/>
      <c r="G93" s="177"/>
    </row>
    <row r="94" spans="1:12" x14ac:dyDescent="0.3">
      <c r="A94" s="615"/>
      <c r="B94" s="312"/>
      <c r="C94" s="312" t="s">
        <v>1450</v>
      </c>
      <c r="D94" s="312"/>
      <c r="E94" s="312"/>
      <c r="F94" s="400"/>
      <c r="G94" s="177"/>
    </row>
    <row r="95" spans="1:12" x14ac:dyDescent="0.3">
      <c r="A95" s="615"/>
      <c r="B95" s="307"/>
      <c r="C95" s="307" t="s">
        <v>1450</v>
      </c>
      <c r="D95" s="307"/>
      <c r="E95" s="307"/>
      <c r="F95" s="400"/>
      <c r="G95" s="177"/>
    </row>
    <row r="96" spans="1:12" x14ac:dyDescent="0.3">
      <c r="A96" s="291">
        <v>30</v>
      </c>
      <c r="B96" s="292" t="s">
        <v>1464</v>
      </c>
      <c r="C96" s="292"/>
      <c r="D96" s="292"/>
      <c r="E96" s="292"/>
      <c r="F96" s="402">
        <f>F86+F85</f>
        <v>0</v>
      </c>
      <c r="G96" s="497" t="str">
        <f>IFERROR(IF(F96=0,"",IF(SUM(F85,F87:F95)=F96,"OK",$M$10)),"Review. Data with error/s.")</f>
        <v/>
      </c>
      <c r="K96" s="468">
        <f>IF(OR(ISNUMBER(SEARCH("REVIEW",G96)),ISNUMBER(SEARCH("error",G96))),1,0)</f>
        <v>0</v>
      </c>
      <c r="L96" s="470">
        <f>IF(_xlfn.ISFORMULA(G96),0,1)</f>
        <v>0</v>
      </c>
    </row>
    <row r="97" spans="1:12" x14ac:dyDescent="0.3">
      <c r="A97" s="286" t="s">
        <v>1465</v>
      </c>
      <c r="B97" s="300"/>
      <c r="C97" s="300"/>
      <c r="D97" s="306"/>
      <c r="E97" s="303"/>
      <c r="F97" s="396"/>
      <c r="G97" s="177"/>
    </row>
    <row r="98" spans="1:12" x14ac:dyDescent="0.3">
      <c r="A98" s="291">
        <v>31</v>
      </c>
      <c r="B98" s="292" t="s">
        <v>1466</v>
      </c>
      <c r="C98" s="292"/>
      <c r="D98" s="292"/>
      <c r="E98" s="292"/>
      <c r="F98" s="400"/>
      <c r="G98" s="177"/>
    </row>
    <row r="99" spans="1:12" x14ac:dyDescent="0.3">
      <c r="A99" s="291">
        <v>32</v>
      </c>
      <c r="B99" s="292" t="s">
        <v>1467</v>
      </c>
      <c r="C99" s="292"/>
      <c r="D99" s="292"/>
      <c r="E99" s="292"/>
      <c r="F99" s="400"/>
      <c r="G99" s="177"/>
    </row>
    <row r="100" spans="1:12" x14ac:dyDescent="0.3">
      <c r="A100" s="291">
        <v>33</v>
      </c>
      <c r="B100" s="292" t="s">
        <v>1468</v>
      </c>
      <c r="C100" s="292"/>
      <c r="D100" s="292"/>
      <c r="E100" s="292"/>
      <c r="F100" s="400"/>
      <c r="G100" s="177"/>
    </row>
    <row r="101" spans="1:12" x14ac:dyDescent="0.3">
      <c r="A101" s="291">
        <v>34</v>
      </c>
      <c r="B101" s="292" t="s">
        <v>1469</v>
      </c>
      <c r="C101" s="292"/>
      <c r="D101" s="292"/>
      <c r="E101" s="292"/>
      <c r="F101" s="400"/>
      <c r="G101" s="177"/>
    </row>
    <row r="102" spans="1:12" x14ac:dyDescent="0.3">
      <c r="A102" s="291">
        <v>35</v>
      </c>
      <c r="B102" s="292" t="s">
        <v>1470</v>
      </c>
      <c r="C102" s="292"/>
      <c r="D102" s="292"/>
      <c r="E102" s="292"/>
      <c r="F102" s="400"/>
      <c r="G102" s="177"/>
    </row>
    <row r="103" spans="1:12" x14ac:dyDescent="0.3">
      <c r="A103" s="291">
        <v>36</v>
      </c>
      <c r="B103" s="292" t="s">
        <v>1471</v>
      </c>
      <c r="C103" s="292"/>
      <c r="D103" s="292"/>
      <c r="E103" s="292"/>
      <c r="F103" s="400"/>
      <c r="G103" s="177"/>
    </row>
    <row r="104" spans="1:12" x14ac:dyDescent="0.3">
      <c r="A104" s="291">
        <v>37</v>
      </c>
      <c r="B104" s="292" t="s">
        <v>1472</v>
      </c>
      <c r="C104" s="292"/>
      <c r="D104" s="292"/>
      <c r="E104" s="292"/>
      <c r="F104" s="400"/>
      <c r="G104" s="177"/>
    </row>
    <row r="105" spans="1:12" x14ac:dyDescent="0.3">
      <c r="A105" s="291">
        <v>38</v>
      </c>
      <c r="B105" s="292" t="s">
        <v>1473</v>
      </c>
      <c r="C105" s="292"/>
      <c r="D105" s="292"/>
      <c r="E105" s="292"/>
      <c r="F105" s="402">
        <f>SUM(F98:F104)</f>
        <v>0</v>
      </c>
      <c r="G105" s="497" t="str">
        <f>IFERROR(IF(F105=0,"",IF(SUM(F98:F104)=F105,"OK",$M$10)),"Review. Data with error/s.")</f>
        <v/>
      </c>
      <c r="K105" s="468">
        <f>IF(OR(ISNUMBER(SEARCH("REVIEW",G105)),ISNUMBER(SEARCH("error",G105))),1,0)</f>
        <v>0</v>
      </c>
      <c r="L105" s="470">
        <f>IF(_xlfn.ISFORMULA(G105),0,1)</f>
        <v>0</v>
      </c>
    </row>
    <row r="106" spans="1:12" x14ac:dyDescent="0.3">
      <c r="A106" s="286" t="s">
        <v>1474</v>
      </c>
      <c r="B106" s="300"/>
      <c r="C106" s="306"/>
      <c r="D106" s="302"/>
      <c r="E106" s="303"/>
      <c r="F106" s="396"/>
      <c r="G106" s="177"/>
    </row>
    <row r="107" spans="1:12" x14ac:dyDescent="0.3">
      <c r="A107" s="291">
        <v>39</v>
      </c>
      <c r="B107" s="292" t="s">
        <v>1475</v>
      </c>
      <c r="C107" s="292"/>
      <c r="D107" s="292"/>
      <c r="E107" s="292"/>
      <c r="F107" s="400"/>
      <c r="G107" s="177"/>
    </row>
    <row r="108" spans="1:12" x14ac:dyDescent="0.3">
      <c r="A108" s="291">
        <v>40</v>
      </c>
      <c r="B108" s="292" t="s">
        <v>1476</v>
      </c>
      <c r="C108" s="313"/>
      <c r="D108" s="313"/>
      <c r="E108" s="313"/>
      <c r="F108" s="400"/>
      <c r="G108" s="177"/>
    </row>
    <row r="109" spans="1:12" x14ac:dyDescent="0.3">
      <c r="A109" s="291">
        <v>41</v>
      </c>
      <c r="B109" s="292" t="s">
        <v>1477</v>
      </c>
      <c r="C109" s="313"/>
      <c r="D109" s="313"/>
      <c r="E109" s="313"/>
      <c r="F109" s="400"/>
      <c r="G109" s="177"/>
    </row>
    <row r="110" spans="1:12" x14ac:dyDescent="0.3">
      <c r="A110" s="291">
        <v>42</v>
      </c>
      <c r="B110" s="292" t="s">
        <v>1478</v>
      </c>
      <c r="C110" s="313"/>
      <c r="D110" s="313"/>
      <c r="E110" s="313"/>
      <c r="F110" s="400"/>
      <c r="G110" s="177"/>
    </row>
    <row r="111" spans="1:12" x14ac:dyDescent="0.3">
      <c r="A111" s="291">
        <v>43</v>
      </c>
      <c r="B111" s="292" t="s">
        <v>1479</v>
      </c>
      <c r="C111" s="292"/>
      <c r="D111" s="292"/>
      <c r="E111" s="292"/>
      <c r="F111" s="400"/>
      <c r="G111" s="177"/>
    </row>
    <row r="112" spans="1:12" x14ac:dyDescent="0.3">
      <c r="A112" s="291">
        <v>44</v>
      </c>
      <c r="B112" s="292" t="s">
        <v>1480</v>
      </c>
      <c r="C112" s="292"/>
      <c r="D112" s="292"/>
      <c r="E112" s="292"/>
      <c r="F112" s="400"/>
      <c r="G112" s="177"/>
    </row>
    <row r="113" spans="1:12" x14ac:dyDescent="0.3">
      <c r="A113" s="291">
        <v>45</v>
      </c>
      <c r="B113" s="292" t="s">
        <v>1481</v>
      </c>
      <c r="C113" s="292"/>
      <c r="D113" s="292"/>
      <c r="E113" s="292"/>
      <c r="F113" s="400"/>
      <c r="G113" s="177"/>
    </row>
    <row r="114" spans="1:12" x14ac:dyDescent="0.3">
      <c r="A114" s="291">
        <v>46</v>
      </c>
      <c r="B114" s="292" t="s">
        <v>1482</v>
      </c>
      <c r="C114" s="292"/>
      <c r="D114" s="292"/>
      <c r="E114" s="292"/>
      <c r="F114" s="402">
        <f>SUM(F107:F113)</f>
        <v>0</v>
      </c>
      <c r="G114" s="497" t="str">
        <f>IFERROR(IF(F114=0,"",IF(SUM(F107:F113)=F114,"OK",$M$10)),"Review. Data with error/s.")</f>
        <v/>
      </c>
      <c r="K114" s="468">
        <f t="shared" ref="K114:K115" si="0">IF(OR(ISNUMBER(SEARCH("REVIEW",G114)),ISNUMBER(SEARCH("error",G114))),1,0)</f>
        <v>0</v>
      </c>
      <c r="L114" s="470">
        <f t="shared" ref="L114:L115" si="1">IF(_xlfn.ISFORMULA(G114),0,1)</f>
        <v>0</v>
      </c>
    </row>
    <row r="115" spans="1:12" x14ac:dyDescent="0.3">
      <c r="A115" s="286" t="s">
        <v>1483</v>
      </c>
      <c r="B115" s="314"/>
      <c r="C115" s="315"/>
      <c r="D115" s="314"/>
      <c r="E115" s="315"/>
      <c r="F115" s="405">
        <f>SUM(F116:F120)</f>
        <v>0</v>
      </c>
      <c r="G115" s="497" t="str">
        <f>IFERROR(IF(F115=0,"",IF(SUM(F116:F120)=F115,"OK",$M$10)),"Review. Data with error/s.")</f>
        <v/>
      </c>
      <c r="K115" s="468">
        <f t="shared" si="0"/>
        <v>0</v>
      </c>
      <c r="L115" s="470">
        <f t="shared" si="1"/>
        <v>0</v>
      </c>
    </row>
    <row r="116" spans="1:12" x14ac:dyDescent="0.3">
      <c r="A116" s="291">
        <v>47</v>
      </c>
      <c r="B116" s="307" t="s">
        <v>1450</v>
      </c>
      <c r="C116" s="307"/>
      <c r="D116" s="307"/>
      <c r="E116" s="307"/>
      <c r="F116" s="400"/>
      <c r="G116" s="177"/>
    </row>
    <row r="117" spans="1:12" x14ac:dyDescent="0.3">
      <c r="A117" s="291">
        <v>48</v>
      </c>
      <c r="B117" s="307" t="s">
        <v>1450</v>
      </c>
      <c r="C117" s="307"/>
      <c r="D117" s="307"/>
      <c r="E117" s="307"/>
      <c r="F117" s="400"/>
      <c r="G117" s="177"/>
    </row>
    <row r="118" spans="1:12" x14ac:dyDescent="0.3">
      <c r="A118" s="291">
        <v>49</v>
      </c>
      <c r="B118" s="307" t="s">
        <v>1450</v>
      </c>
      <c r="C118" s="307"/>
      <c r="D118" s="307"/>
      <c r="E118" s="307"/>
      <c r="F118" s="400"/>
      <c r="G118" s="177"/>
    </row>
    <row r="119" spans="1:12" x14ac:dyDescent="0.3">
      <c r="A119" s="291">
        <v>50</v>
      </c>
      <c r="B119" s="307" t="s">
        <v>1450</v>
      </c>
      <c r="C119" s="307"/>
      <c r="D119" s="307"/>
      <c r="E119" s="307"/>
      <c r="F119" s="400"/>
      <c r="G119" s="177"/>
    </row>
    <row r="120" spans="1:12" x14ac:dyDescent="0.3">
      <c r="A120" s="291">
        <v>51</v>
      </c>
      <c r="B120" s="307" t="s">
        <v>1450</v>
      </c>
      <c r="C120" s="307"/>
      <c r="D120" s="307"/>
      <c r="E120" s="307"/>
      <c r="F120" s="400"/>
      <c r="G120" s="177"/>
    </row>
    <row r="121" spans="1:12" x14ac:dyDescent="0.3">
      <c r="A121" s="286" t="s">
        <v>1484</v>
      </c>
      <c r="B121" s="314"/>
      <c r="C121" s="315"/>
      <c r="D121" s="314"/>
      <c r="E121" s="315"/>
      <c r="F121" s="405">
        <f>SUM(F122:F126)</f>
        <v>0</v>
      </c>
      <c r="G121" s="497" t="str">
        <f>IFERROR(IF(F121=0,"",IF(SUM(F122:F126)=F121,"OK",$M$10)),"Review. Data with error/s.")</f>
        <v/>
      </c>
      <c r="K121" s="468">
        <f>IF(OR(ISNUMBER(SEARCH("REVIEW",G121)),ISNUMBER(SEARCH("error",G121))),1,0)</f>
        <v>0</v>
      </c>
      <c r="L121" s="470">
        <f>IF(_xlfn.ISFORMULA(G121),0,1)</f>
        <v>0</v>
      </c>
    </row>
    <row r="122" spans="1:12" x14ac:dyDescent="0.3">
      <c r="A122" s="291">
        <v>52</v>
      </c>
      <c r="B122" s="307" t="s">
        <v>1450</v>
      </c>
      <c r="C122" s="307"/>
      <c r="D122" s="307"/>
      <c r="E122" s="307"/>
      <c r="F122" s="400"/>
      <c r="G122" s="177"/>
      <c r="I122" s="7" t="s">
        <v>1961</v>
      </c>
    </row>
    <row r="123" spans="1:12" x14ac:dyDescent="0.3">
      <c r="A123" s="291">
        <v>53</v>
      </c>
      <c r="B123" s="307" t="s">
        <v>1450</v>
      </c>
      <c r="C123" s="307"/>
      <c r="D123" s="307"/>
      <c r="E123" s="307"/>
      <c r="F123" s="400"/>
      <c r="G123" s="177"/>
      <c r="I123" s="471" cm="1">
        <f t="array" ref="I123">COUNT(F15:F127)-SUMPRODUCT(--_xlfn.ISFORMULA(F15:F127))</f>
        <v>0</v>
      </c>
    </row>
    <row r="124" spans="1:12" x14ac:dyDescent="0.3">
      <c r="A124" s="291">
        <v>54</v>
      </c>
      <c r="B124" s="307" t="s">
        <v>1450</v>
      </c>
      <c r="C124" s="307"/>
      <c r="D124" s="307"/>
      <c r="E124" s="307"/>
      <c r="F124" s="400"/>
      <c r="G124" s="177"/>
      <c r="I124" s="9" t="s">
        <v>1896</v>
      </c>
    </row>
    <row r="125" spans="1:12" x14ac:dyDescent="0.3">
      <c r="A125" s="291">
        <v>55</v>
      </c>
      <c r="B125" s="307" t="s">
        <v>1450</v>
      </c>
      <c r="C125" s="307"/>
      <c r="D125" s="307"/>
      <c r="E125" s="307"/>
      <c r="F125" s="400"/>
      <c r="G125" s="177"/>
      <c r="I125" s="471">
        <f>IF(J1=J2,'Balance Sheet'!$K$424,0)</f>
        <v>0</v>
      </c>
    </row>
    <row r="126" spans="1:12" x14ac:dyDescent="0.3">
      <c r="A126" s="316">
        <v>56</v>
      </c>
      <c r="B126" s="317" t="s">
        <v>1450</v>
      </c>
      <c r="C126" s="317"/>
      <c r="D126" s="317"/>
      <c r="E126" s="317"/>
      <c r="F126" s="400"/>
      <c r="G126" s="177"/>
      <c r="I126" s="9" t="s">
        <v>1897</v>
      </c>
    </row>
    <row r="127" spans="1:12" x14ac:dyDescent="0.3">
      <c r="A127" s="286" t="s">
        <v>1701</v>
      </c>
      <c r="B127" s="314"/>
      <c r="C127" s="314"/>
      <c r="D127" s="314"/>
      <c r="E127" s="315"/>
      <c r="F127" s="401">
        <f>F30+F46+F58-F70+F83-F96-F105-F114</f>
        <v>0</v>
      </c>
      <c r="G127" s="497" t="str">
        <f>IFERROR(IF($J$1&lt;&gt;$J$2,"",
IF(F127=0,"",
IF(AND(ROUND(F30+F46+F58-F70+F83-F96-F105-F114,0)=ROUND(F127,0),ROUND(F127,0)=I127),"OK",
IF(ABS(ROUND(F127,0)-I127)&gt;=1,$M$11,$M$12)))),"Review. Data with error/s.")</f>
        <v/>
      </c>
      <c r="I127" s="471">
        <f>IF(J1=J2,ROUND('Balance Sheet'!$K$426,0),0)</f>
        <v>0</v>
      </c>
      <c r="K127" s="468">
        <f>IF(OR(ISNUMBER(SEARCH("REVIEW",G127)),ISNUMBER(SEARCH("error",G127))),1,0)</f>
        <v>0</v>
      </c>
      <c r="L127" s="470">
        <f>IF(_xlfn.ISFORMULA(G127),0,1)</f>
        <v>0</v>
      </c>
    </row>
    <row r="128" spans="1:12" x14ac:dyDescent="0.3">
      <c r="A128" s="318" t="s">
        <v>1697</v>
      </c>
      <c r="B128" s="319"/>
      <c r="C128" s="320"/>
      <c r="D128" s="319"/>
      <c r="E128" s="319"/>
      <c r="F128" s="400"/>
      <c r="G128" s="177"/>
    </row>
    <row r="129" spans="1:12" x14ac:dyDescent="0.3">
      <c r="A129" s="286" t="s">
        <v>1698</v>
      </c>
      <c r="B129" s="537"/>
      <c r="C129" s="537"/>
      <c r="D129" s="537"/>
      <c r="E129" s="538"/>
      <c r="F129" s="401">
        <f>F127+F128</f>
        <v>0</v>
      </c>
      <c r="G129" s="497" t="str">
        <f>IFERROR(IF($J$1&lt;&gt;$J$2,"",
IF(AND(I125=0,I127=0,F129=0),"",
IF(AND(OR(I125&lt;&gt;0,I127&lt;&gt;0),F129=0),$M$9,
IF(SUM(F127:F128)&lt;&gt;F129,$M$10,
IF(AND(F127=0,F129&lt;&gt;0),$M$9,""))))),"Review. Data with error/s.")</f>
        <v/>
      </c>
      <c r="K129" s="468">
        <f>IF(OR(ISNUMBER(SEARCH("REVIEW",G129)),ISNUMBER(SEARCH("error",G129))),1,0)</f>
        <v>0</v>
      </c>
      <c r="L129" s="470">
        <f>IF(_xlfn.ISFORMULA(G129),0,1)</f>
        <v>0</v>
      </c>
    </row>
    <row r="130" spans="1:12" x14ac:dyDescent="0.3"/>
    <row r="131" spans="1:12" x14ac:dyDescent="0.3"/>
  </sheetData>
  <sheetProtection algorithmName="SHA-512" hashValue="SVEL7PL7F5J9pAcsq0uKiPwygQa3dUDGusUbJhCbhJVzuyD9Q7PI4wzYMDxqXa6SAW6J4v4I39NUZzEulFNPRw==" saltValue="wT1IHuevWooO1Zs2GBbsuw==" spinCount="100000" sheet="1" objects="1" scenarios="1"/>
  <mergeCells count="16">
    <mergeCell ref="A86:A95"/>
    <mergeCell ref="A48:A57"/>
    <mergeCell ref="A60:A69"/>
    <mergeCell ref="A73:A82"/>
    <mergeCell ref="A38:A43"/>
    <mergeCell ref="A46:C46"/>
    <mergeCell ref="A18:A19"/>
    <mergeCell ref="F18:F19"/>
    <mergeCell ref="F27:F28"/>
    <mergeCell ref="A3:F3"/>
    <mergeCell ref="A5:F5"/>
    <mergeCell ref="A12:E13"/>
    <mergeCell ref="F12:F13"/>
    <mergeCell ref="A4:F4"/>
    <mergeCell ref="F6:F7"/>
    <mergeCell ref="E6:E7"/>
  </mergeCells>
  <conditionalFormatting sqref="F9">
    <cfRule type="containsText" dxfId="235" priority="4" operator="containsText" text="Review">
      <formula>NOT(ISERROR(SEARCH("Review",F9)))</formula>
    </cfRule>
    <cfRule type="containsText" dxfId="234" priority="7" operator="containsText" text="error">
      <formula>NOT(ISERROR(SEARCH("error",F9)))</formula>
    </cfRule>
    <cfRule type="containsText" dxfId="233" priority="8" operator="containsText" text="ok">
      <formula>NOT(ISERROR(SEARCH("ok",F9)))</formula>
    </cfRule>
  </conditionalFormatting>
  <conditionalFormatting sqref="G14:G129">
    <cfRule type="containsText" dxfId="232" priority="3" operator="containsText" text="error">
      <formula>NOT(ISERROR(SEARCH("error",G14)))</formula>
    </cfRule>
    <cfRule type="containsText" dxfId="231" priority="5" operator="containsText" text="Review">
      <formula>NOT(ISERROR(SEARCH("Review",G14)))</formula>
    </cfRule>
  </conditionalFormatting>
  <conditionalFormatting sqref="G18:G129">
    <cfRule type="containsText" dxfId="230" priority="1" operator="containsText" text="OK">
      <formula>NOT(ISERROR(SEARCH("OK",G18)))</formula>
    </cfRule>
    <cfRule type="expression" dxfId="229" priority="2">
      <formula>L18&gt;0</formula>
    </cfRule>
  </conditionalFormatting>
  <conditionalFormatting sqref="K7:L129">
    <cfRule type="cellIs" dxfId="228" priority="6" operator="greaterThan">
      <formula>0</formula>
    </cfRule>
  </conditionalFormatting>
  <pageMargins left="0.27" right="0.16" top="0.27" bottom="0.28000000000000003" header="0.26" footer="0.3"/>
  <pageSetup paperSize="9" scale="40" orientation="portrait" r:id="rId1"/>
  <headerFooter>
    <oddFooter>&amp;L_x000D_&amp;1#&amp;"Calibri"&amp;11&amp;K000000 Classification: GENERAL</oddFooter>
  </headerFooter>
  <rowBreaks count="1" manualBreakCount="1">
    <brk id="70"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5"/>
  <sheetViews>
    <sheetView zoomScale="85" zoomScaleNormal="85" workbookViewId="0">
      <pane ySplit="10" topLeftCell="A11" activePane="bottomLeft" state="frozen"/>
      <selection pane="bottomLeft" activeCell="C48" sqref="C48"/>
    </sheetView>
  </sheetViews>
  <sheetFormatPr defaultColWidth="9.109375" defaultRowHeight="14.4" x14ac:dyDescent="0.3"/>
  <cols>
    <col min="1" max="1" width="8" style="118" customWidth="1"/>
    <col min="2" max="2" width="4.33203125" style="121" customWidth="1"/>
    <col min="3" max="3" width="13.6640625" style="121" customWidth="1"/>
    <col min="4" max="4" width="29" style="121" customWidth="1"/>
    <col min="5" max="5" width="40.44140625" style="118" customWidth="1"/>
    <col min="6" max="6" width="50.44140625" style="118" customWidth="1"/>
    <col min="7" max="7" width="51.6640625" style="118" customWidth="1"/>
    <col min="8" max="8" width="15.109375" style="118" customWidth="1"/>
    <col min="9" max="9" width="9.109375" style="118" hidden="1" customWidth="1"/>
    <col min="10" max="10" width="19.109375" style="118" hidden="1" customWidth="1"/>
    <col min="11" max="11" width="29" style="7" hidden="1" customWidth="1"/>
    <col min="12" max="12" width="22.5546875" style="7" hidden="1" customWidth="1"/>
    <col min="13" max="13" width="54.44140625" style="7" hidden="1" customWidth="1"/>
    <col min="14" max="16384" width="9.109375" style="118"/>
  </cols>
  <sheetData>
    <row r="1" spans="1:13" x14ac:dyDescent="0.3">
      <c r="A1" s="177"/>
      <c r="B1" s="10"/>
      <c r="C1" s="10"/>
      <c r="D1" s="10"/>
      <c r="E1" s="177"/>
      <c r="F1" s="7"/>
      <c r="J1" s="531">
        <f>'Balance Sheet'!$J$11</f>
        <v>0</v>
      </c>
    </row>
    <row r="2" spans="1:13" ht="24.9" customHeight="1" x14ac:dyDescent="0.3">
      <c r="A2" s="7"/>
      <c r="B2" s="9"/>
      <c r="C2" s="9"/>
      <c r="D2" s="9"/>
      <c r="E2" s="177"/>
      <c r="F2" s="7"/>
      <c r="J2" s="492" t="s">
        <v>1705</v>
      </c>
    </row>
    <row r="3" spans="1:13" x14ac:dyDescent="0.3">
      <c r="A3" s="611"/>
      <c r="B3" s="611"/>
      <c r="C3" s="611"/>
      <c r="D3" s="611"/>
      <c r="E3" s="611"/>
      <c r="F3" s="611"/>
      <c r="J3" s="492" t="s">
        <v>1703</v>
      </c>
    </row>
    <row r="4" spans="1:13" ht="15.6" customHeight="1" x14ac:dyDescent="0.3">
      <c r="A4" s="611"/>
      <c r="B4" s="611"/>
      <c r="C4" s="611"/>
      <c r="D4" s="611"/>
      <c r="E4" s="611"/>
      <c r="F4" s="611"/>
      <c r="J4" s="7"/>
    </row>
    <row r="5" spans="1:13" x14ac:dyDescent="0.3">
      <c r="A5" s="610"/>
      <c r="B5" s="610"/>
      <c r="C5" s="610"/>
      <c r="D5" s="610"/>
      <c r="E5" s="610"/>
      <c r="F5" s="610"/>
      <c r="J5" s="7"/>
    </row>
    <row r="6" spans="1:13" x14ac:dyDescent="0.3">
      <c r="A6" s="8"/>
      <c r="B6" s="178" t="s">
        <v>1118</v>
      </c>
      <c r="C6" s="495"/>
      <c r="D6" s="9"/>
      <c r="E6" s="621" t="s">
        <v>1939</v>
      </c>
      <c r="F6" s="619" t="str" cm="1">
        <f t="array" ref="F6">IF(ISBLANK('Balance Sheet'!$H$8:$H$8),"",IF(J1&lt;&gt;J2,'Balance Sheet'!$H$8:$H$8,""))</f>
        <v/>
      </c>
      <c r="G6" s="7"/>
      <c r="K6" s="493" t="s">
        <v>1945</v>
      </c>
      <c r="L6" s="493" t="s">
        <v>1946</v>
      </c>
      <c r="M6" s="493" t="s">
        <v>1904</v>
      </c>
    </row>
    <row r="7" spans="1:13" x14ac:dyDescent="0.3">
      <c r="A7" s="8"/>
      <c r="B7" s="181" t="s">
        <v>1119</v>
      </c>
      <c r="C7" s="181"/>
      <c r="D7" s="9"/>
      <c r="E7" s="621"/>
      <c r="F7" s="620"/>
      <c r="G7" s="7"/>
      <c r="K7" s="468"/>
      <c r="M7" s="188" t="s">
        <v>1695</v>
      </c>
    </row>
    <row r="8" spans="1:13" x14ac:dyDescent="0.3">
      <c r="A8" s="122"/>
      <c r="B8" s="182" t="s">
        <v>1718</v>
      </c>
      <c r="C8" s="182"/>
      <c r="D8" s="119"/>
      <c r="E8" s="282" t="s">
        <v>1524</v>
      </c>
      <c r="F8" s="283" t="str">
        <f>IF(ISBLANK('Balance Sheet'!$J$10),"",IF(J1&lt;&gt;J2,'Balance Sheet'!$J$10,""))</f>
        <v/>
      </c>
      <c r="K8" s="468">
        <f>SUM(K15:K129)</f>
        <v>0</v>
      </c>
      <c r="L8" s="468">
        <f>SUM(L15:L129)</f>
        <v>0</v>
      </c>
      <c r="M8" s="187" t="s">
        <v>1715</v>
      </c>
    </row>
    <row r="9" spans="1:13" x14ac:dyDescent="0.3">
      <c r="A9" s="122"/>
      <c r="B9" s="183" t="s">
        <v>1515</v>
      </c>
      <c r="C9" s="183"/>
      <c r="D9" s="119"/>
      <c r="E9" s="195" t="s">
        <v>1693</v>
      </c>
      <c r="F9" s="284" t="str">
        <f>Checks!I28</f>
        <v>No entries to verify.</v>
      </c>
      <c r="K9" s="321"/>
      <c r="L9" s="468">
        <f>IF(_xlfn.ISFORMULA(F9),0,1)</f>
        <v>0</v>
      </c>
      <c r="M9" s="188" t="s">
        <v>1696</v>
      </c>
    </row>
    <row r="10" spans="1:13" x14ac:dyDescent="0.3">
      <c r="A10" s="122"/>
      <c r="B10" s="222" t="s">
        <v>1798</v>
      </c>
      <c r="C10" s="222"/>
      <c r="D10" s="119"/>
      <c r="E10" s="120"/>
      <c r="M10" s="187" t="s">
        <v>1707</v>
      </c>
    </row>
    <row r="11" spans="1:13" x14ac:dyDescent="0.3">
      <c r="A11" s="122"/>
      <c r="B11" s="204"/>
      <c r="C11" s="204"/>
      <c r="D11" s="119"/>
      <c r="E11" s="120"/>
      <c r="M11" s="187" t="s">
        <v>1717</v>
      </c>
    </row>
    <row r="12" spans="1:13" ht="15" customHeight="1" x14ac:dyDescent="0.3">
      <c r="A12" s="617" t="s">
        <v>1723</v>
      </c>
      <c r="B12" s="617"/>
      <c r="C12" s="617"/>
      <c r="D12" s="617"/>
      <c r="E12" s="617"/>
      <c r="F12" s="618" t="s">
        <v>1505</v>
      </c>
      <c r="H12" s="472"/>
      <c r="I12" s="472"/>
      <c r="J12" s="472"/>
      <c r="K12" s="472"/>
      <c r="L12" s="472"/>
      <c r="M12" s="187" t="s">
        <v>1708</v>
      </c>
    </row>
    <row r="13" spans="1:13" ht="15" customHeight="1" x14ac:dyDescent="0.3">
      <c r="A13" s="617"/>
      <c r="B13" s="617"/>
      <c r="C13" s="617"/>
      <c r="D13" s="617"/>
      <c r="E13" s="617"/>
      <c r="F13" s="618"/>
      <c r="H13" s="176"/>
      <c r="I13" s="176"/>
      <c r="J13" s="176"/>
      <c r="K13" s="469"/>
      <c r="L13" s="469"/>
      <c r="M13" s="187"/>
    </row>
    <row r="14" spans="1:13" x14ac:dyDescent="0.3">
      <c r="A14" s="286" t="s">
        <v>1416</v>
      </c>
      <c r="B14" s="322"/>
      <c r="C14" s="322"/>
      <c r="D14" s="322"/>
      <c r="E14" s="323"/>
      <c r="F14" s="324"/>
      <c r="M14" s="189" t="s">
        <v>1709</v>
      </c>
    </row>
    <row r="15" spans="1:13" x14ac:dyDescent="0.3">
      <c r="A15" s="325">
        <v>1</v>
      </c>
      <c r="B15" s="326" t="s">
        <v>1485</v>
      </c>
      <c r="C15" s="310"/>
      <c r="D15" s="310"/>
      <c r="E15" s="311"/>
      <c r="F15" s="390"/>
      <c r="H15" s="123"/>
      <c r="M15" s="7" t="s">
        <v>1959</v>
      </c>
    </row>
    <row r="16" spans="1:13" x14ac:dyDescent="0.3">
      <c r="A16" s="325">
        <v>2</v>
      </c>
      <c r="B16" s="326" t="s">
        <v>1486</v>
      </c>
      <c r="C16" s="310"/>
      <c r="D16" s="310"/>
      <c r="E16" s="311"/>
      <c r="F16" s="390"/>
      <c r="H16" s="124"/>
    </row>
    <row r="17" spans="1:12" x14ac:dyDescent="0.3">
      <c r="A17" s="325">
        <v>3</v>
      </c>
      <c r="B17" s="326" t="s">
        <v>1419</v>
      </c>
      <c r="C17" s="310"/>
      <c r="D17" s="310"/>
      <c r="E17" s="311"/>
      <c r="F17" s="390"/>
      <c r="H17" s="123"/>
    </row>
    <row r="18" spans="1:12" x14ac:dyDescent="0.3">
      <c r="A18" s="624">
        <v>4</v>
      </c>
      <c r="B18" s="327" t="s">
        <v>1420</v>
      </c>
      <c r="C18" s="292"/>
      <c r="D18" s="292"/>
      <c r="E18" s="328"/>
      <c r="F18" s="626">
        <f>F108</f>
        <v>0</v>
      </c>
      <c r="G18" s="497" t="str">
        <f>IFERROR(IF(F18=0,"",IF(SUM(F109:F113)=F18,"OK",$M$10)),"Review. Error detected.")</f>
        <v/>
      </c>
      <c r="H18" s="123"/>
      <c r="K18" s="468">
        <f>IF(OR(ISNUMBER(SEARCH("REVIEW",G18)),ISNUMBER(SEARCH("error",G18))),1,0)</f>
        <v>0</v>
      </c>
      <c r="L18" s="470">
        <f>IF(_xlfn.ISFORMULA(G18),0,1)</f>
        <v>0</v>
      </c>
    </row>
    <row r="19" spans="1:12" x14ac:dyDescent="0.3">
      <c r="A19" s="625"/>
      <c r="B19" s="327"/>
      <c r="C19" s="329" t="s">
        <v>1421</v>
      </c>
      <c r="D19" s="292"/>
      <c r="E19" s="329"/>
      <c r="F19" s="627"/>
      <c r="G19" s="177"/>
    </row>
    <row r="20" spans="1:12" x14ac:dyDescent="0.3">
      <c r="A20" s="325">
        <v>5</v>
      </c>
      <c r="B20" s="326" t="s">
        <v>1487</v>
      </c>
      <c r="C20" s="310"/>
      <c r="D20" s="310"/>
      <c r="E20" s="330"/>
      <c r="F20" s="391">
        <f>F15-F16+F17+F18</f>
        <v>0</v>
      </c>
      <c r="G20" s="497" t="str">
        <f>IFERROR(IF(F20=0,"",IF((F15-F16+F17+F18)=F20,"OK",$M$10)),"Review. Error detected.")</f>
        <v/>
      </c>
      <c r="K20" s="468">
        <f>IF(OR(ISNUMBER(SEARCH("REVIEW",G20)),ISNUMBER(SEARCH("error",G20))),1,0)</f>
        <v>0</v>
      </c>
      <c r="L20" s="470">
        <f>IF(_xlfn.ISFORMULA(G20),0,1)</f>
        <v>0</v>
      </c>
    </row>
    <row r="21" spans="1:12" x14ac:dyDescent="0.3">
      <c r="A21" s="286" t="s">
        <v>1423</v>
      </c>
      <c r="B21" s="331"/>
      <c r="C21" s="331"/>
      <c r="D21" s="331"/>
      <c r="E21" s="332"/>
      <c r="F21" s="392"/>
      <c r="G21" s="177"/>
    </row>
    <row r="22" spans="1:12" x14ac:dyDescent="0.3">
      <c r="A22" s="333">
        <v>6</v>
      </c>
      <c r="B22" s="333" t="s">
        <v>1488</v>
      </c>
      <c r="C22" s="334"/>
      <c r="D22" s="334"/>
      <c r="E22" s="335"/>
      <c r="F22" s="393"/>
      <c r="G22" s="177"/>
      <c r="H22" s="123"/>
    </row>
    <row r="23" spans="1:12" x14ac:dyDescent="0.3">
      <c r="A23" s="333"/>
      <c r="B23" s="333"/>
      <c r="C23" s="336" t="s">
        <v>1489</v>
      </c>
      <c r="D23" s="334"/>
      <c r="E23" s="337"/>
      <c r="F23" s="393"/>
      <c r="G23" s="177"/>
    </row>
    <row r="24" spans="1:12" x14ac:dyDescent="0.3">
      <c r="A24" s="333">
        <v>7</v>
      </c>
      <c r="B24" s="333" t="s">
        <v>1490</v>
      </c>
      <c r="C24" s="334"/>
      <c r="D24" s="334"/>
      <c r="E24" s="335"/>
      <c r="F24" s="393"/>
      <c r="G24" s="177"/>
      <c r="H24" s="123"/>
    </row>
    <row r="25" spans="1:12" x14ac:dyDescent="0.3">
      <c r="A25" s="333">
        <v>8</v>
      </c>
      <c r="B25" s="333" t="s">
        <v>1491</v>
      </c>
      <c r="C25" s="334"/>
      <c r="D25" s="334"/>
      <c r="E25" s="335"/>
      <c r="F25" s="393"/>
      <c r="G25" s="177"/>
      <c r="H25" s="123"/>
    </row>
    <row r="26" spans="1:12" x14ac:dyDescent="0.3">
      <c r="A26" s="629">
        <v>9</v>
      </c>
      <c r="B26" s="327" t="s">
        <v>1492</v>
      </c>
      <c r="C26" s="292"/>
      <c r="D26" s="292"/>
      <c r="E26" s="328"/>
      <c r="F26" s="631">
        <f>F114</f>
        <v>0</v>
      </c>
      <c r="G26" s="177"/>
      <c r="H26" s="123"/>
    </row>
    <row r="27" spans="1:12" x14ac:dyDescent="0.3">
      <c r="A27" s="630"/>
      <c r="B27" s="327"/>
      <c r="C27" s="338" t="s">
        <v>1430</v>
      </c>
      <c r="D27" s="292"/>
      <c r="E27" s="329"/>
      <c r="F27" s="631"/>
      <c r="G27" s="497" t="str">
        <f>IFERROR(IF(F27=0,"",IF(SUM(F115:F119)=F27,"OK",$M$10)),"Review. Error detected.")</f>
        <v/>
      </c>
      <c r="K27" s="468">
        <f>IF(OR(ISNUMBER(SEARCH("REVIEW",G27)),ISNUMBER(SEARCH("error",G27))),1,0)</f>
        <v>0</v>
      </c>
      <c r="L27" s="470">
        <f>IF(_xlfn.ISFORMULA(G27),0,1)</f>
        <v>0</v>
      </c>
    </row>
    <row r="28" spans="1:12" x14ac:dyDescent="0.3">
      <c r="A28" s="333">
        <v>10</v>
      </c>
      <c r="B28" s="333" t="s">
        <v>1431</v>
      </c>
      <c r="C28" s="334"/>
      <c r="D28" s="334"/>
      <c r="E28" s="335"/>
      <c r="F28" s="394">
        <f>SUM(F24:F27)+F22</f>
        <v>0</v>
      </c>
      <c r="G28" s="177"/>
    </row>
    <row r="29" spans="1:12" x14ac:dyDescent="0.3">
      <c r="A29" s="339" t="s">
        <v>1432</v>
      </c>
      <c r="B29" s="340"/>
      <c r="C29" s="340"/>
      <c r="D29" s="340"/>
      <c r="E29" s="341"/>
      <c r="F29" s="395">
        <f>F20-F28</f>
        <v>0</v>
      </c>
      <c r="G29" s="497" t="str">
        <f>IFERROR(IF(F29=0,"",IF((F20-F28)=F29,"OK",$M$12)),"Review. Error detected.")</f>
        <v/>
      </c>
      <c r="K29" s="468">
        <f>IF(OR(ISNUMBER(SEARCH("REVIEW",G29)),ISNUMBER(SEARCH("error",G29))),1,0)</f>
        <v>0</v>
      </c>
      <c r="L29" s="470">
        <f>IF(_xlfn.ISFORMULA(G29),0,1)</f>
        <v>0</v>
      </c>
    </row>
    <row r="30" spans="1:12" x14ac:dyDescent="0.3">
      <c r="A30" s="286" t="s">
        <v>1433</v>
      </c>
      <c r="B30" s="302"/>
      <c r="C30" s="302"/>
      <c r="D30" s="302"/>
      <c r="E30" s="303"/>
      <c r="F30" s="396"/>
      <c r="G30" s="177"/>
    </row>
    <row r="31" spans="1:12" x14ac:dyDescent="0.3">
      <c r="A31" s="342">
        <v>11</v>
      </c>
      <c r="B31" s="327" t="s">
        <v>1434</v>
      </c>
      <c r="C31" s="292"/>
      <c r="D31" s="292"/>
      <c r="E31" s="328"/>
      <c r="F31" s="390"/>
      <c r="G31" s="177"/>
      <c r="H31" s="123"/>
    </row>
    <row r="32" spans="1:12" x14ac:dyDescent="0.3">
      <c r="A32" s="342">
        <v>12</v>
      </c>
      <c r="B32" s="327" t="s">
        <v>1435</v>
      </c>
      <c r="C32" s="292"/>
      <c r="D32" s="292"/>
      <c r="E32" s="328"/>
      <c r="F32" s="390"/>
      <c r="G32" s="177"/>
      <c r="H32" s="123"/>
    </row>
    <row r="33" spans="1:12" x14ac:dyDescent="0.3">
      <c r="A33" s="342">
        <v>13</v>
      </c>
      <c r="B33" s="327" t="s">
        <v>1436</v>
      </c>
      <c r="C33" s="292"/>
      <c r="D33" s="292"/>
      <c r="E33" s="328"/>
      <c r="F33" s="390"/>
      <c r="G33" s="177"/>
      <c r="H33" s="123"/>
    </row>
    <row r="34" spans="1:12" x14ac:dyDescent="0.3">
      <c r="A34" s="343">
        <v>14</v>
      </c>
      <c r="B34" s="327" t="s">
        <v>1437</v>
      </c>
      <c r="C34" s="292"/>
      <c r="D34" s="292"/>
      <c r="E34" s="328"/>
      <c r="F34" s="395">
        <f>SUM(F31:F33)</f>
        <v>0</v>
      </c>
      <c r="G34" s="497" t="str">
        <f>IFERROR(IF(F34=0,"",IF(SUM(F31:F33)=F34,"OK",$M$10)),"Review. Error detected.")</f>
        <v/>
      </c>
      <c r="K34" s="468">
        <f>IF(OR(ISNUMBER(SEARCH("REVIEW",G34)),ISNUMBER(SEARCH("error",G34))),1,0)</f>
        <v>0</v>
      </c>
      <c r="L34" s="470">
        <f>IF(_xlfn.ISFORMULA(G34),0,1)</f>
        <v>0</v>
      </c>
    </row>
    <row r="35" spans="1:12" x14ac:dyDescent="0.3">
      <c r="A35" s="286" t="s">
        <v>1438</v>
      </c>
      <c r="B35" s="302"/>
      <c r="C35" s="302"/>
      <c r="D35" s="302"/>
      <c r="E35" s="303"/>
      <c r="F35" s="396"/>
      <c r="G35" s="499"/>
    </row>
    <row r="36" spans="1:12" x14ac:dyDescent="0.3">
      <c r="A36" s="342">
        <v>15</v>
      </c>
      <c r="B36" s="327" t="s">
        <v>1439</v>
      </c>
      <c r="C36" s="292"/>
      <c r="D36" s="292"/>
      <c r="E36" s="328"/>
      <c r="F36" s="390"/>
      <c r="G36" s="177"/>
    </row>
    <row r="37" spans="1:12" x14ac:dyDescent="0.3">
      <c r="A37" s="343">
        <v>16</v>
      </c>
      <c r="B37" s="327" t="s">
        <v>1446</v>
      </c>
      <c r="C37" s="292"/>
      <c r="D37" s="292"/>
      <c r="E37" s="328"/>
      <c r="F37" s="390"/>
      <c r="G37" s="177"/>
    </row>
    <row r="38" spans="1:12" x14ac:dyDescent="0.3">
      <c r="A38" s="343">
        <v>17</v>
      </c>
      <c r="B38" s="327" t="s">
        <v>1445</v>
      </c>
      <c r="C38" s="292"/>
      <c r="D38" s="292"/>
      <c r="E38" s="328"/>
      <c r="F38" s="390"/>
      <c r="G38" s="499"/>
      <c r="H38" s="123"/>
    </row>
    <row r="39" spans="1:12" x14ac:dyDescent="0.3">
      <c r="A39" s="343">
        <v>18</v>
      </c>
      <c r="B39" s="327" t="s">
        <v>1447</v>
      </c>
      <c r="C39" s="292"/>
      <c r="D39" s="292"/>
      <c r="E39" s="328"/>
      <c r="F39" s="391">
        <f>SUM(F36:F38)</f>
        <v>0</v>
      </c>
      <c r="G39" s="497" t="str">
        <f>IFERROR(IF(F39=0,"",IF(SUM(F36:F38)=F39,"OK",$M$10)),"Review. Error detected.")</f>
        <v/>
      </c>
      <c r="K39" s="468">
        <f t="shared" ref="K39:K40" si="0">IF(OR(ISNUMBER(SEARCH("REVIEW",G39)),ISNUMBER(SEARCH("error",G39))),1,0)</f>
        <v>0</v>
      </c>
      <c r="L39" s="470">
        <f t="shared" ref="L39:L40" si="1">IF(_xlfn.ISFORMULA(G39),0,1)</f>
        <v>0</v>
      </c>
    </row>
    <row r="40" spans="1:12" x14ac:dyDescent="0.3">
      <c r="A40" s="344" t="s">
        <v>1448</v>
      </c>
      <c r="B40" s="345"/>
      <c r="C40" s="345"/>
      <c r="D40" s="345"/>
      <c r="E40" s="346"/>
      <c r="F40" s="391">
        <f>F34-F39</f>
        <v>0</v>
      </c>
      <c r="G40" s="497" t="str">
        <f>IFERROR(IF(F40=0,"",IF((F34-F39)=F40,"OK",$M$12)),"Review. Error detected.")</f>
        <v/>
      </c>
      <c r="K40" s="468">
        <f t="shared" si="0"/>
        <v>0</v>
      </c>
      <c r="L40" s="470">
        <f t="shared" si="1"/>
        <v>0</v>
      </c>
    </row>
    <row r="41" spans="1:12" x14ac:dyDescent="0.3">
      <c r="A41" s="286" t="s">
        <v>1493</v>
      </c>
      <c r="B41" s="331"/>
      <c r="C41" s="331"/>
      <c r="D41" s="331"/>
      <c r="E41" s="332"/>
      <c r="F41" s="392"/>
      <c r="G41" s="177"/>
    </row>
    <row r="42" spans="1:12" x14ac:dyDescent="0.3">
      <c r="A42" s="325">
        <v>19</v>
      </c>
      <c r="B42" s="347" t="s">
        <v>1455</v>
      </c>
      <c r="C42" s="348"/>
      <c r="D42" s="348"/>
      <c r="E42" s="349"/>
      <c r="F42" s="390"/>
      <c r="G42" s="177"/>
    </row>
    <row r="43" spans="1:12" x14ac:dyDescent="0.3">
      <c r="A43" s="632">
        <v>20</v>
      </c>
      <c r="B43" s="326" t="s">
        <v>1456</v>
      </c>
      <c r="C43" s="310"/>
      <c r="D43" s="310"/>
      <c r="E43" s="330"/>
      <c r="F43" s="536">
        <f>SUM(F44:F51)</f>
        <v>0</v>
      </c>
      <c r="G43" s="497" t="str">
        <f>IFERROR(IF(F43=0,"",IF(SUM(F44:F51)=F43,"OK",$M$10)),"Review. Error detected.")</f>
        <v/>
      </c>
      <c r="H43" s="123"/>
      <c r="K43" s="468">
        <f>IF(OR(ISNUMBER(SEARCH("REVIEW",G43)),ISNUMBER(SEARCH("error",G43))),1,0)</f>
        <v>0</v>
      </c>
      <c r="L43" s="470">
        <f>IF(_xlfn.ISFORMULA(G43),0,1)</f>
        <v>0</v>
      </c>
    </row>
    <row r="44" spans="1:12" x14ac:dyDescent="0.3">
      <c r="A44" s="633"/>
      <c r="B44" s="326"/>
      <c r="C44" s="350" t="s">
        <v>1457</v>
      </c>
      <c r="D44" s="310"/>
      <c r="E44" s="330"/>
      <c r="F44" s="393"/>
      <c r="G44" s="177"/>
    </row>
    <row r="45" spans="1:12" x14ac:dyDescent="0.3">
      <c r="A45" s="633"/>
      <c r="B45" s="326"/>
      <c r="C45" s="350" t="s">
        <v>1458</v>
      </c>
      <c r="D45" s="310"/>
      <c r="E45" s="330"/>
      <c r="F45" s="393"/>
      <c r="G45" s="177"/>
    </row>
    <row r="46" spans="1:12" x14ac:dyDescent="0.3">
      <c r="A46" s="633"/>
      <c r="B46" s="326"/>
      <c r="C46" s="350" t="s">
        <v>1459</v>
      </c>
      <c r="D46" s="310"/>
      <c r="E46" s="330"/>
      <c r="F46" s="393"/>
      <c r="G46" s="177"/>
    </row>
    <row r="47" spans="1:12" x14ac:dyDescent="0.3">
      <c r="A47" s="634"/>
      <c r="B47" s="351"/>
      <c r="C47" s="352" t="s">
        <v>1450</v>
      </c>
      <c r="D47" s="353"/>
      <c r="E47" s="352"/>
      <c r="F47" s="390"/>
      <c r="G47" s="177"/>
    </row>
    <row r="48" spans="1:12" x14ac:dyDescent="0.3">
      <c r="A48" s="634"/>
      <c r="B48" s="354"/>
      <c r="C48" s="355" t="s">
        <v>1450</v>
      </c>
      <c r="D48" s="312"/>
      <c r="E48" s="355"/>
      <c r="F48" s="390"/>
      <c r="G48" s="177"/>
    </row>
    <row r="49" spans="1:12" x14ac:dyDescent="0.3">
      <c r="A49" s="634"/>
      <c r="B49" s="354"/>
      <c r="C49" s="355" t="s">
        <v>1450</v>
      </c>
      <c r="D49" s="312"/>
      <c r="E49" s="355"/>
      <c r="F49" s="390"/>
      <c r="G49" s="177"/>
    </row>
    <row r="50" spans="1:12" x14ac:dyDescent="0.3">
      <c r="A50" s="634"/>
      <c r="B50" s="354"/>
      <c r="C50" s="355" t="s">
        <v>1450</v>
      </c>
      <c r="D50" s="312"/>
      <c r="E50" s="355"/>
      <c r="F50" s="390"/>
      <c r="G50" s="177"/>
    </row>
    <row r="51" spans="1:12" x14ac:dyDescent="0.3">
      <c r="A51" s="625"/>
      <c r="B51" s="354"/>
      <c r="C51" s="355" t="s">
        <v>1450</v>
      </c>
      <c r="D51" s="312"/>
      <c r="E51" s="355"/>
      <c r="F51" s="390"/>
      <c r="G51" s="177"/>
    </row>
    <row r="52" spans="1:12" x14ac:dyDescent="0.3">
      <c r="A52" s="325">
        <v>21</v>
      </c>
      <c r="B52" s="326" t="s">
        <v>1460</v>
      </c>
      <c r="C52" s="310"/>
      <c r="D52" s="310"/>
      <c r="E52" s="330"/>
      <c r="F52" s="397">
        <f>F43+F42</f>
        <v>0</v>
      </c>
      <c r="G52" s="497" t="str">
        <f>IFERROR(IF(F52=0,"",IF(SUM(F42:F43)=F52,"OK",$M$10)),"Review. Error detected.")</f>
        <v/>
      </c>
      <c r="K52" s="468">
        <f>IF(OR(ISNUMBER(SEARCH("REVIEW",G52)),ISNUMBER(SEARCH("error",G52))),1,0)</f>
        <v>0</v>
      </c>
      <c r="L52" s="470">
        <f>IF(_xlfn.ISFORMULA(G52),0,1)</f>
        <v>0</v>
      </c>
    </row>
    <row r="53" spans="1:12" x14ac:dyDescent="0.3">
      <c r="A53" s="286" t="s">
        <v>1494</v>
      </c>
      <c r="B53" s="331"/>
      <c r="C53" s="331"/>
      <c r="D53" s="331"/>
      <c r="E53" s="332"/>
      <c r="F53" s="392"/>
      <c r="G53" s="177"/>
    </row>
    <row r="54" spans="1:12" x14ac:dyDescent="0.3">
      <c r="A54" s="325">
        <v>22</v>
      </c>
      <c r="B54" s="326" t="s">
        <v>1462</v>
      </c>
      <c r="C54" s="310"/>
      <c r="D54" s="310"/>
      <c r="E54" s="330"/>
      <c r="F54" s="390"/>
      <c r="G54" s="177"/>
    </row>
    <row r="55" spans="1:12" x14ac:dyDescent="0.3">
      <c r="A55" s="624">
        <v>23</v>
      </c>
      <c r="B55" s="326" t="s">
        <v>1463</v>
      </c>
      <c r="C55" s="310"/>
      <c r="D55" s="310"/>
      <c r="E55" s="330"/>
      <c r="F55" s="391">
        <f>SUM(F56:F63)</f>
        <v>0</v>
      </c>
      <c r="G55" s="497" t="str">
        <f>IFERROR(IF(F55=0,"",IF(SUM(F56:F63)=F55,"OK",$M$10)),"Review. Error detected.")</f>
        <v/>
      </c>
      <c r="K55" s="468">
        <f>IF(OR(ISNUMBER(SEARCH("REVIEW",G55)),ISNUMBER(SEARCH("error",G55))),1,0)</f>
        <v>0</v>
      </c>
      <c r="L55" s="470">
        <f>IF(_xlfn.ISFORMULA(G55),0,1)</f>
        <v>0</v>
      </c>
    </row>
    <row r="56" spans="1:12" x14ac:dyDescent="0.3">
      <c r="A56" s="634"/>
      <c r="B56" s="326"/>
      <c r="C56" s="310" t="s">
        <v>1457</v>
      </c>
      <c r="D56" s="310"/>
      <c r="E56" s="330"/>
      <c r="F56" s="390"/>
      <c r="G56" s="177"/>
    </row>
    <row r="57" spans="1:12" x14ac:dyDescent="0.3">
      <c r="A57" s="634"/>
      <c r="B57" s="326"/>
      <c r="C57" s="310" t="s">
        <v>1458</v>
      </c>
      <c r="D57" s="310"/>
      <c r="E57" s="330"/>
      <c r="F57" s="390"/>
      <c r="G57" s="177"/>
    </row>
    <row r="58" spans="1:12" x14ac:dyDescent="0.3">
      <c r="A58" s="634"/>
      <c r="B58" s="326"/>
      <c r="C58" s="310" t="s">
        <v>1459</v>
      </c>
      <c r="D58" s="310"/>
      <c r="E58" s="330"/>
      <c r="F58" s="390"/>
      <c r="G58" s="177"/>
    </row>
    <row r="59" spans="1:12" x14ac:dyDescent="0.3">
      <c r="A59" s="634"/>
      <c r="B59" s="354"/>
      <c r="C59" s="355" t="s">
        <v>1450</v>
      </c>
      <c r="D59" s="312"/>
      <c r="E59" s="355"/>
      <c r="F59" s="390"/>
      <c r="G59" s="177"/>
    </row>
    <row r="60" spans="1:12" x14ac:dyDescent="0.3">
      <c r="A60" s="634"/>
      <c r="B60" s="354"/>
      <c r="C60" s="355" t="s">
        <v>1450</v>
      </c>
      <c r="D60" s="312"/>
      <c r="E60" s="355"/>
      <c r="F60" s="390"/>
      <c r="G60" s="177"/>
    </row>
    <row r="61" spans="1:12" x14ac:dyDescent="0.3">
      <c r="A61" s="634"/>
      <c r="B61" s="354"/>
      <c r="C61" s="355" t="s">
        <v>1450</v>
      </c>
      <c r="D61" s="312"/>
      <c r="E61" s="355"/>
      <c r="F61" s="390"/>
      <c r="G61" s="177"/>
    </row>
    <row r="62" spans="1:12" x14ac:dyDescent="0.3">
      <c r="A62" s="634"/>
      <c r="B62" s="354"/>
      <c r="C62" s="355" t="s">
        <v>1450</v>
      </c>
      <c r="D62" s="312"/>
      <c r="E62" s="355"/>
      <c r="F62" s="390"/>
      <c r="G62" s="177"/>
    </row>
    <row r="63" spans="1:12" x14ac:dyDescent="0.3">
      <c r="A63" s="625"/>
      <c r="B63" s="354"/>
      <c r="C63" s="355" t="s">
        <v>1450</v>
      </c>
      <c r="D63" s="312"/>
      <c r="E63" s="355"/>
      <c r="F63" s="390"/>
      <c r="G63" s="177"/>
    </row>
    <row r="64" spans="1:12" x14ac:dyDescent="0.3">
      <c r="A64" s="325">
        <v>26</v>
      </c>
      <c r="B64" s="326" t="s">
        <v>1464</v>
      </c>
      <c r="C64" s="310"/>
      <c r="D64" s="310"/>
      <c r="E64" s="330"/>
      <c r="F64" s="397">
        <f>F55+F54</f>
        <v>0</v>
      </c>
      <c r="G64" s="497" t="str">
        <f>IFERROR(IF(F64=0,"",IF(SUM(F54:F55)=F64,"OK",$M$10)),"Review. Error detected.")</f>
        <v/>
      </c>
      <c r="K64" s="468">
        <f>IF(OR(ISNUMBER(SEARCH("REVIEW",G64)),ISNUMBER(SEARCH("error",G64))),1,0)</f>
        <v>0</v>
      </c>
      <c r="L64" s="470">
        <f>IF(_xlfn.ISFORMULA(G64),0,1)</f>
        <v>0</v>
      </c>
    </row>
    <row r="65" spans="1:12" x14ac:dyDescent="0.3">
      <c r="A65" s="286" t="s">
        <v>1495</v>
      </c>
      <c r="B65" s="302"/>
      <c r="C65" s="302"/>
      <c r="D65" s="302"/>
      <c r="E65" s="303"/>
      <c r="F65" s="396"/>
      <c r="G65" s="177"/>
    </row>
    <row r="66" spans="1:12" x14ac:dyDescent="0.3">
      <c r="A66" s="628">
        <v>27</v>
      </c>
      <c r="B66" s="356" t="s">
        <v>1450</v>
      </c>
      <c r="C66" s="357"/>
      <c r="D66" s="357"/>
      <c r="E66" s="358"/>
      <c r="F66" s="390"/>
      <c r="G66" s="177"/>
    </row>
    <row r="67" spans="1:12" x14ac:dyDescent="0.3">
      <c r="A67" s="628"/>
      <c r="B67" s="356" t="s">
        <v>1450</v>
      </c>
      <c r="C67" s="357"/>
      <c r="D67" s="357"/>
      <c r="E67" s="358"/>
      <c r="F67" s="390"/>
      <c r="G67" s="177"/>
    </row>
    <row r="68" spans="1:12" x14ac:dyDescent="0.3">
      <c r="A68" s="628"/>
      <c r="B68" s="356" t="s">
        <v>1450</v>
      </c>
      <c r="C68" s="357"/>
      <c r="D68" s="357"/>
      <c r="E68" s="358"/>
      <c r="F68" s="390"/>
      <c r="G68" s="177"/>
    </row>
    <row r="69" spans="1:12" x14ac:dyDescent="0.3">
      <c r="A69" s="628"/>
      <c r="B69" s="356" t="s">
        <v>1450</v>
      </c>
      <c r="C69" s="357"/>
      <c r="D69" s="357"/>
      <c r="E69" s="358"/>
      <c r="F69" s="390"/>
      <c r="G69" s="177"/>
    </row>
    <row r="70" spans="1:12" x14ac:dyDescent="0.3">
      <c r="A70" s="628"/>
      <c r="B70" s="356" t="s">
        <v>1450</v>
      </c>
      <c r="C70" s="357"/>
      <c r="D70" s="357"/>
      <c r="E70" s="358"/>
      <c r="F70" s="390"/>
      <c r="G70" s="499"/>
    </row>
    <row r="71" spans="1:12" x14ac:dyDescent="0.3">
      <c r="A71" s="628"/>
      <c r="B71" s="356" t="s">
        <v>1450</v>
      </c>
      <c r="C71" s="357"/>
      <c r="D71" s="357"/>
      <c r="E71" s="358"/>
      <c r="F71" s="390"/>
      <c r="G71" s="177"/>
    </row>
    <row r="72" spans="1:12" x14ac:dyDescent="0.3">
      <c r="A72" s="628"/>
      <c r="B72" s="356" t="s">
        <v>1450</v>
      </c>
      <c r="C72" s="357"/>
      <c r="D72" s="357"/>
      <c r="E72" s="358"/>
      <c r="F72" s="390"/>
      <c r="G72" s="177"/>
    </row>
    <row r="73" spans="1:12" x14ac:dyDescent="0.3">
      <c r="A73" s="628"/>
      <c r="B73" s="356" t="s">
        <v>1450</v>
      </c>
      <c r="C73" s="357"/>
      <c r="D73" s="357"/>
      <c r="E73" s="358"/>
      <c r="F73" s="390"/>
      <c r="G73" s="177"/>
    </row>
    <row r="74" spans="1:12" x14ac:dyDescent="0.3">
      <c r="A74" s="628"/>
      <c r="B74" s="356" t="s">
        <v>1450</v>
      </c>
      <c r="C74" s="357"/>
      <c r="D74" s="357"/>
      <c r="E74" s="358"/>
      <c r="F74" s="390"/>
      <c r="G74" s="177"/>
    </row>
    <row r="75" spans="1:12" x14ac:dyDescent="0.3">
      <c r="A75" s="628"/>
      <c r="B75" s="356" t="s">
        <v>1450</v>
      </c>
      <c r="C75" s="357"/>
      <c r="D75" s="357"/>
      <c r="E75" s="358"/>
      <c r="F75" s="390"/>
      <c r="G75" s="177"/>
    </row>
    <row r="76" spans="1:12" x14ac:dyDescent="0.3">
      <c r="A76" s="309">
        <v>28</v>
      </c>
      <c r="B76" s="359" t="s">
        <v>1451</v>
      </c>
      <c r="C76" s="359"/>
      <c r="D76" s="359"/>
      <c r="E76" s="328"/>
      <c r="F76" s="398">
        <f>SUM(F66:F75)</f>
        <v>0</v>
      </c>
      <c r="G76" s="497" t="str">
        <f>IFERROR(IF(F76=0,"",IF(SUM(F66:F75)=F76,"OK",$M$10)),"Review. Error detected.")</f>
        <v/>
      </c>
      <c r="K76" s="468">
        <f>IF(OR(ISNUMBER(SEARCH("REVIEW",G76)),ISNUMBER(SEARCH("error",G76))),1,0)</f>
        <v>0</v>
      </c>
      <c r="L76" s="470">
        <f>IF(_xlfn.ISFORMULA(G76),0,1)</f>
        <v>0</v>
      </c>
    </row>
    <row r="77" spans="1:12" x14ac:dyDescent="0.3">
      <c r="A77" s="286" t="s">
        <v>1496</v>
      </c>
      <c r="B77" s="302"/>
      <c r="C77" s="302"/>
      <c r="D77" s="302"/>
      <c r="E77" s="303"/>
      <c r="F77" s="396"/>
      <c r="G77" s="177"/>
    </row>
    <row r="78" spans="1:12" x14ac:dyDescent="0.3">
      <c r="A78" s="628">
        <v>29</v>
      </c>
      <c r="B78" s="356" t="s">
        <v>1450</v>
      </c>
      <c r="C78" s="357"/>
      <c r="D78" s="357"/>
      <c r="E78" s="358"/>
      <c r="F78" s="390"/>
      <c r="G78" s="177"/>
    </row>
    <row r="79" spans="1:12" x14ac:dyDescent="0.3">
      <c r="A79" s="628"/>
      <c r="B79" s="356" t="s">
        <v>1450</v>
      </c>
      <c r="C79" s="357"/>
      <c r="D79" s="357"/>
      <c r="E79" s="360"/>
      <c r="F79" s="390"/>
      <c r="G79" s="177"/>
    </row>
    <row r="80" spans="1:12" x14ac:dyDescent="0.3">
      <c r="A80" s="628"/>
      <c r="B80" s="356" t="s">
        <v>1450</v>
      </c>
      <c r="C80" s="357"/>
      <c r="D80" s="357"/>
      <c r="E80" s="360"/>
      <c r="F80" s="390"/>
      <c r="G80" s="177"/>
    </row>
    <row r="81" spans="1:12" x14ac:dyDescent="0.3">
      <c r="A81" s="628"/>
      <c r="B81" s="356" t="s">
        <v>1450</v>
      </c>
      <c r="C81" s="357"/>
      <c r="D81" s="357"/>
      <c r="E81" s="360"/>
      <c r="F81" s="390"/>
      <c r="G81" s="177"/>
    </row>
    <row r="82" spans="1:12" x14ac:dyDescent="0.3">
      <c r="A82" s="628"/>
      <c r="B82" s="356" t="s">
        <v>1450</v>
      </c>
      <c r="C82" s="357"/>
      <c r="D82" s="357"/>
      <c r="E82" s="360"/>
      <c r="F82" s="390"/>
      <c r="G82" s="177"/>
    </row>
    <row r="83" spans="1:12" x14ac:dyDescent="0.3">
      <c r="A83" s="628"/>
      <c r="B83" s="356" t="s">
        <v>1450</v>
      </c>
      <c r="C83" s="357"/>
      <c r="D83" s="357"/>
      <c r="E83" s="360"/>
      <c r="F83" s="390"/>
      <c r="G83" s="177"/>
    </row>
    <row r="84" spans="1:12" x14ac:dyDescent="0.3">
      <c r="A84" s="628"/>
      <c r="B84" s="356" t="s">
        <v>1450</v>
      </c>
      <c r="C84" s="357"/>
      <c r="D84" s="357"/>
      <c r="E84" s="360"/>
      <c r="F84" s="390"/>
      <c r="G84" s="177"/>
    </row>
    <row r="85" spans="1:12" x14ac:dyDescent="0.3">
      <c r="A85" s="628"/>
      <c r="B85" s="356" t="s">
        <v>1450</v>
      </c>
      <c r="C85" s="357"/>
      <c r="D85" s="357"/>
      <c r="E85" s="360"/>
      <c r="F85" s="390"/>
      <c r="G85" s="177"/>
    </row>
    <row r="86" spans="1:12" x14ac:dyDescent="0.3">
      <c r="A86" s="628"/>
      <c r="B86" s="356" t="s">
        <v>1450</v>
      </c>
      <c r="C86" s="357"/>
      <c r="D86" s="357"/>
      <c r="E86" s="360"/>
      <c r="F86" s="390"/>
      <c r="G86" s="177"/>
    </row>
    <row r="87" spans="1:12" x14ac:dyDescent="0.3">
      <c r="A87" s="628"/>
      <c r="B87" s="356" t="s">
        <v>1450</v>
      </c>
      <c r="C87" s="357"/>
      <c r="D87" s="357"/>
      <c r="E87" s="360"/>
      <c r="F87" s="390"/>
      <c r="G87" s="177"/>
    </row>
    <row r="88" spans="1:12" x14ac:dyDescent="0.3">
      <c r="A88" s="309">
        <v>30</v>
      </c>
      <c r="B88" s="359" t="s">
        <v>1453</v>
      </c>
      <c r="C88" s="359"/>
      <c r="D88" s="359"/>
      <c r="E88" s="328"/>
      <c r="F88" s="398">
        <f>SUM(F78:F87)</f>
        <v>0</v>
      </c>
      <c r="G88" s="497" t="str">
        <f>IFERROR(IF(F88=0,"",IF(SUM(F78:F87)=F88,"OK",$M$10)),"Review. Error detected.")</f>
        <v/>
      </c>
      <c r="K88" s="468">
        <f>IF(OR(ISNUMBER(SEARCH("REVIEW",G88)),ISNUMBER(SEARCH("error",G88))),1,0)</f>
        <v>0</v>
      </c>
      <c r="L88" s="470">
        <f>IF(_xlfn.ISFORMULA(G88),0,1)</f>
        <v>0</v>
      </c>
    </row>
    <row r="89" spans="1:12" x14ac:dyDescent="0.3">
      <c r="A89" s="286" t="s">
        <v>1465</v>
      </c>
      <c r="B89" s="302"/>
      <c r="C89" s="302"/>
      <c r="D89" s="302"/>
      <c r="E89" s="303"/>
      <c r="F89" s="396"/>
      <c r="G89" s="177"/>
    </row>
    <row r="90" spans="1:12" x14ac:dyDescent="0.3">
      <c r="A90" s="309">
        <v>31</v>
      </c>
      <c r="B90" s="327" t="s">
        <v>1497</v>
      </c>
      <c r="C90" s="292"/>
      <c r="D90" s="292"/>
      <c r="E90" s="328"/>
      <c r="F90" s="390"/>
      <c r="G90" s="177"/>
    </row>
    <row r="91" spans="1:12" x14ac:dyDescent="0.3">
      <c r="A91" s="361">
        <f>A90+1</f>
        <v>32</v>
      </c>
      <c r="B91" s="327" t="s">
        <v>1498</v>
      </c>
      <c r="C91" s="292"/>
      <c r="D91" s="292"/>
      <c r="E91" s="328"/>
      <c r="F91" s="390"/>
      <c r="G91" s="498"/>
    </row>
    <row r="92" spans="1:12" x14ac:dyDescent="0.3">
      <c r="A92" s="361">
        <f t="shared" ref="A92:A98" si="2">A91+1</f>
        <v>33</v>
      </c>
      <c r="B92" s="327" t="s">
        <v>1467</v>
      </c>
      <c r="C92" s="292"/>
      <c r="D92" s="292"/>
      <c r="E92" s="328"/>
      <c r="F92" s="390"/>
      <c r="G92" s="177"/>
      <c r="H92" s="123"/>
    </row>
    <row r="93" spans="1:12" x14ac:dyDescent="0.3">
      <c r="A93" s="361">
        <f t="shared" si="2"/>
        <v>34</v>
      </c>
      <c r="B93" s="327" t="s">
        <v>1468</v>
      </c>
      <c r="C93" s="292"/>
      <c r="D93" s="292"/>
      <c r="E93" s="328"/>
      <c r="F93" s="390"/>
      <c r="G93" s="177"/>
    </row>
    <row r="94" spans="1:12" x14ac:dyDescent="0.3">
      <c r="A94" s="361">
        <f t="shared" si="2"/>
        <v>35</v>
      </c>
      <c r="B94" s="327" t="s">
        <v>1469</v>
      </c>
      <c r="C94" s="292"/>
      <c r="D94" s="292"/>
      <c r="E94" s="328"/>
      <c r="F94" s="390"/>
      <c r="G94" s="177"/>
    </row>
    <row r="95" spans="1:12" x14ac:dyDescent="0.3">
      <c r="A95" s="361">
        <f t="shared" si="2"/>
        <v>36</v>
      </c>
      <c r="B95" s="327" t="s">
        <v>1499</v>
      </c>
      <c r="C95" s="292"/>
      <c r="D95" s="292"/>
      <c r="E95" s="328"/>
      <c r="F95" s="390"/>
      <c r="G95" s="177"/>
    </row>
    <row r="96" spans="1:12" x14ac:dyDescent="0.3">
      <c r="A96" s="361">
        <f t="shared" si="2"/>
        <v>37</v>
      </c>
      <c r="B96" s="327" t="s">
        <v>1471</v>
      </c>
      <c r="C96" s="292"/>
      <c r="D96" s="292"/>
      <c r="E96" s="328"/>
      <c r="F96" s="390"/>
      <c r="G96" s="177"/>
    </row>
    <row r="97" spans="1:12" x14ac:dyDescent="0.3">
      <c r="A97" s="361">
        <f t="shared" si="2"/>
        <v>38</v>
      </c>
      <c r="B97" s="327" t="s">
        <v>1472</v>
      </c>
      <c r="C97" s="292"/>
      <c r="D97" s="292"/>
      <c r="E97" s="328"/>
      <c r="F97" s="390"/>
      <c r="G97" s="177"/>
    </row>
    <row r="98" spans="1:12" x14ac:dyDescent="0.3">
      <c r="A98" s="361">
        <f t="shared" si="2"/>
        <v>39</v>
      </c>
      <c r="B98" s="327" t="s">
        <v>1473</v>
      </c>
      <c r="C98" s="292"/>
      <c r="D98" s="292"/>
      <c r="E98" s="328"/>
      <c r="F98" s="395">
        <f>SUM(F90:F97)</f>
        <v>0</v>
      </c>
      <c r="G98" s="497" t="str">
        <f>IFERROR(IF(F98=0,"",IF(SUM(F90:F97)=F98,"OK",$M$10)),"Review. Error detected.")</f>
        <v/>
      </c>
      <c r="K98" s="468">
        <f>IF(OR(ISNUMBER(SEARCH("REVIEW",G98)),ISNUMBER(SEARCH("error",G98))),1,0)</f>
        <v>0</v>
      </c>
      <c r="L98" s="470">
        <f>IF(_xlfn.ISFORMULA(G98),0,1)</f>
        <v>0</v>
      </c>
    </row>
    <row r="99" spans="1:12" x14ac:dyDescent="0.3">
      <c r="A99" s="286" t="s">
        <v>1474</v>
      </c>
      <c r="B99" s="331"/>
      <c r="C99" s="331"/>
      <c r="D99" s="331"/>
      <c r="E99" s="332"/>
      <c r="F99" s="392"/>
      <c r="G99" s="177"/>
    </row>
    <row r="100" spans="1:12" x14ac:dyDescent="0.3">
      <c r="A100" s="325">
        <v>40</v>
      </c>
      <c r="B100" s="326" t="s">
        <v>1475</v>
      </c>
      <c r="C100" s="310"/>
      <c r="D100" s="310"/>
      <c r="E100" s="330"/>
      <c r="F100" s="390"/>
      <c r="G100" s="177"/>
    </row>
    <row r="101" spans="1:12" x14ac:dyDescent="0.3">
      <c r="A101" s="362">
        <f>A100+1</f>
        <v>41</v>
      </c>
      <c r="B101" s="326" t="s">
        <v>1476</v>
      </c>
      <c r="C101" s="310"/>
      <c r="D101" s="310"/>
      <c r="E101" s="244"/>
      <c r="F101" s="390"/>
      <c r="G101" s="177"/>
    </row>
    <row r="102" spans="1:12" x14ac:dyDescent="0.3">
      <c r="A102" s="362">
        <f t="shared" ref="A102:A107" si="3">A101+1</f>
        <v>42</v>
      </c>
      <c r="B102" s="326" t="s">
        <v>1477</v>
      </c>
      <c r="C102" s="310"/>
      <c r="D102" s="310"/>
      <c r="E102" s="244"/>
      <c r="F102" s="390"/>
      <c r="G102" s="177"/>
    </row>
    <row r="103" spans="1:12" x14ac:dyDescent="0.3">
      <c r="A103" s="362">
        <f t="shared" si="3"/>
        <v>43</v>
      </c>
      <c r="B103" s="326" t="s">
        <v>1478</v>
      </c>
      <c r="C103" s="310"/>
      <c r="D103" s="310"/>
      <c r="E103" s="244"/>
      <c r="F103" s="390"/>
      <c r="G103" s="177"/>
    </row>
    <row r="104" spans="1:12" x14ac:dyDescent="0.3">
      <c r="A104" s="362">
        <f t="shared" si="3"/>
        <v>44</v>
      </c>
      <c r="B104" s="326" t="s">
        <v>1500</v>
      </c>
      <c r="C104" s="310"/>
      <c r="D104" s="310"/>
      <c r="E104" s="330"/>
      <c r="F104" s="390"/>
      <c r="G104" s="177"/>
    </row>
    <row r="105" spans="1:12" x14ac:dyDescent="0.3">
      <c r="A105" s="362">
        <f t="shared" si="3"/>
        <v>45</v>
      </c>
      <c r="B105" s="326" t="s">
        <v>1480</v>
      </c>
      <c r="C105" s="310"/>
      <c r="D105" s="310"/>
      <c r="E105" s="330"/>
      <c r="F105" s="390"/>
      <c r="G105" s="177"/>
    </row>
    <row r="106" spans="1:12" x14ac:dyDescent="0.3">
      <c r="A106" s="362">
        <f t="shared" si="3"/>
        <v>46</v>
      </c>
      <c r="B106" s="326" t="s">
        <v>1481</v>
      </c>
      <c r="C106" s="310"/>
      <c r="D106" s="310"/>
      <c r="E106" s="330"/>
      <c r="F106" s="390"/>
      <c r="G106" s="177"/>
    </row>
    <row r="107" spans="1:12" x14ac:dyDescent="0.3">
      <c r="A107" s="362">
        <f t="shared" si="3"/>
        <v>47</v>
      </c>
      <c r="B107" s="326" t="s">
        <v>1482</v>
      </c>
      <c r="C107" s="310"/>
      <c r="D107" s="310"/>
      <c r="E107" s="330"/>
      <c r="F107" s="398">
        <f>SUM(F100:F106)</f>
        <v>0</v>
      </c>
      <c r="G107" s="497" t="str">
        <f>IFERROR(IF(F107=0,"",IF(SUM(F100:F106)=F107,"OK",$M$10)),"Review. Error detected.")</f>
        <v/>
      </c>
      <c r="K107" s="468">
        <f t="shared" ref="K107:K108" si="4">IF(OR(ISNUMBER(SEARCH("REVIEW",G107)),ISNUMBER(SEARCH("error",G107))),1,0)</f>
        <v>0</v>
      </c>
      <c r="L107" s="470">
        <f t="shared" ref="L107:L108" si="5">IF(_xlfn.ISFORMULA(G107),0,1)</f>
        <v>0</v>
      </c>
    </row>
    <row r="108" spans="1:12" x14ac:dyDescent="0.3">
      <c r="A108" s="286" t="s">
        <v>1483</v>
      </c>
      <c r="B108" s="331"/>
      <c r="C108" s="331"/>
      <c r="D108" s="331"/>
      <c r="E108" s="332"/>
      <c r="F108" s="398">
        <f>SUM(F109:F113)</f>
        <v>0</v>
      </c>
      <c r="G108" s="497" t="str">
        <f>IFERROR(IF(F108=0,"",IF(SUM(F109:F113)=F108,"OK",$M$10)),"Review. Error detected.")</f>
        <v/>
      </c>
      <c r="K108" s="468">
        <f t="shared" si="4"/>
        <v>0</v>
      </c>
      <c r="L108" s="470">
        <f t="shared" si="5"/>
        <v>0</v>
      </c>
    </row>
    <row r="109" spans="1:12" x14ac:dyDescent="0.3">
      <c r="A109" s="363">
        <v>48</v>
      </c>
      <c r="B109" s="354" t="s">
        <v>1450</v>
      </c>
      <c r="C109" s="312"/>
      <c r="D109" s="312"/>
      <c r="E109" s="355"/>
      <c r="F109" s="390"/>
      <c r="G109" s="177"/>
    </row>
    <row r="110" spans="1:12" x14ac:dyDescent="0.3">
      <c r="A110" s="363">
        <v>49</v>
      </c>
      <c r="B110" s="354" t="s">
        <v>1450</v>
      </c>
      <c r="C110" s="312"/>
      <c r="D110" s="312"/>
      <c r="E110" s="355"/>
      <c r="F110" s="390"/>
      <c r="G110" s="177"/>
    </row>
    <row r="111" spans="1:12" x14ac:dyDescent="0.3">
      <c r="A111" s="363">
        <v>50</v>
      </c>
      <c r="B111" s="354" t="s">
        <v>1450</v>
      </c>
      <c r="C111" s="312"/>
      <c r="D111" s="312"/>
      <c r="E111" s="355"/>
      <c r="F111" s="390"/>
      <c r="G111" s="177"/>
    </row>
    <row r="112" spans="1:12" x14ac:dyDescent="0.3">
      <c r="A112" s="363">
        <v>51</v>
      </c>
      <c r="B112" s="354" t="s">
        <v>1450</v>
      </c>
      <c r="C112" s="312"/>
      <c r="D112" s="312"/>
      <c r="E112" s="355"/>
      <c r="F112" s="390"/>
      <c r="G112" s="177"/>
    </row>
    <row r="113" spans="1:12" x14ac:dyDescent="0.3">
      <c r="A113" s="363">
        <v>52</v>
      </c>
      <c r="B113" s="354" t="s">
        <v>1450</v>
      </c>
      <c r="C113" s="312"/>
      <c r="D113" s="312"/>
      <c r="E113" s="355"/>
      <c r="F113" s="390"/>
      <c r="G113" s="177"/>
    </row>
    <row r="114" spans="1:12" x14ac:dyDescent="0.3">
      <c r="A114" s="286" t="s">
        <v>1484</v>
      </c>
      <c r="B114" s="331"/>
      <c r="C114" s="331"/>
      <c r="D114" s="331"/>
      <c r="E114" s="332"/>
      <c r="F114" s="398">
        <f>SUM(F115:F119)</f>
        <v>0</v>
      </c>
      <c r="G114" s="497" t="str">
        <f>IFERROR(IF(F114=0,"",IF(SUM(F115:F119)=F114,"OK",$M$10)),"Review. Error detected.")</f>
        <v/>
      </c>
      <c r="K114" s="468">
        <f>IF(OR(ISNUMBER(SEARCH("REVIEW",G114)),ISNUMBER(SEARCH("error",G114))),1,0)</f>
        <v>0</v>
      </c>
      <c r="L114" s="470">
        <f>IF(_xlfn.ISFORMULA(G114),0,1)</f>
        <v>0</v>
      </c>
    </row>
    <row r="115" spans="1:12" x14ac:dyDescent="0.3">
      <c r="A115" s="363">
        <v>53</v>
      </c>
      <c r="B115" s="354" t="s">
        <v>1450</v>
      </c>
      <c r="C115" s="312"/>
      <c r="D115" s="312"/>
      <c r="E115" s="355"/>
      <c r="F115" s="390"/>
      <c r="G115" s="177"/>
      <c r="I115" s="7" t="s">
        <v>1961</v>
      </c>
    </row>
    <row r="116" spans="1:12" x14ac:dyDescent="0.3">
      <c r="A116" s="363">
        <v>54</v>
      </c>
      <c r="B116" s="354" t="s">
        <v>1450</v>
      </c>
      <c r="C116" s="312"/>
      <c r="D116" s="312"/>
      <c r="E116" s="355"/>
      <c r="F116" s="390"/>
      <c r="G116" s="177"/>
      <c r="I116" s="471" cm="1">
        <f t="array" ref="I116">COUNT(F15:F120)-SUMPRODUCT(--_xlfn.ISFORMULA(F15:F120))</f>
        <v>0</v>
      </c>
    </row>
    <row r="117" spans="1:12" x14ac:dyDescent="0.3">
      <c r="A117" s="363">
        <v>55</v>
      </c>
      <c r="B117" s="354" t="s">
        <v>1450</v>
      </c>
      <c r="C117" s="312"/>
      <c r="D117" s="312"/>
      <c r="E117" s="355"/>
      <c r="F117" s="390"/>
      <c r="G117" s="177"/>
      <c r="I117" s="9" t="s">
        <v>1896</v>
      </c>
    </row>
    <row r="118" spans="1:12" x14ac:dyDescent="0.3">
      <c r="A118" s="363">
        <v>56</v>
      </c>
      <c r="B118" s="354" t="s">
        <v>1450</v>
      </c>
      <c r="C118" s="312"/>
      <c r="D118" s="312"/>
      <c r="E118" s="355"/>
      <c r="F118" s="390"/>
      <c r="G118" s="177"/>
      <c r="I118" s="467">
        <f>IF(J1&lt;&gt;J2,'Balance Sheet'!$K$424,0)</f>
        <v>0</v>
      </c>
    </row>
    <row r="119" spans="1:12" x14ac:dyDescent="0.3">
      <c r="A119" s="363">
        <v>57</v>
      </c>
      <c r="B119" s="354" t="s">
        <v>1450</v>
      </c>
      <c r="C119" s="312"/>
      <c r="D119" s="312"/>
      <c r="E119" s="355"/>
      <c r="F119" s="390"/>
      <c r="G119" s="177"/>
      <c r="I119" s="9" t="s">
        <v>1897</v>
      </c>
    </row>
    <row r="120" spans="1:12" x14ac:dyDescent="0.3">
      <c r="A120" s="286" t="s">
        <v>1701</v>
      </c>
      <c r="B120" s="364"/>
      <c r="C120" s="364"/>
      <c r="D120" s="364"/>
      <c r="E120" s="365"/>
      <c r="F120" s="399">
        <f>F29+F40+F52-F64+F76-F88-F98-F107</f>
        <v>0</v>
      </c>
      <c r="G120" s="497" t="str">
        <f>IFERROR(IF(F120=0,"",
IF(OR($J$1=$J$2,$J$1=$J$3),"",
IF(AND(ROUND(F29+F40+F52-F64+F76-F88-F98-F107,0)=ROUND(F120,0),ROUND(F120,0)=I120),"OK",
IF(ABS(ROUND(F120,0)-I120)&gt;=1,$M$11,$M$12)))),"Review. Data with error/s.")</f>
        <v/>
      </c>
      <c r="H120" s="124"/>
      <c r="I120" s="467">
        <f>IF(J1&lt;&gt;J2,ROUND('Balance Sheet'!$K$426,0),0)</f>
        <v>0</v>
      </c>
      <c r="K120" s="468">
        <f>IF(OR(ISNUMBER(SEARCH("REVIEW",G120)),ISNUMBER(SEARCH("error",G120))),1,0)</f>
        <v>0</v>
      </c>
      <c r="L120" s="470">
        <f>IF(_xlfn.ISFORMULA(G120),0,1)</f>
        <v>0</v>
      </c>
    </row>
    <row r="121" spans="1:12" x14ac:dyDescent="0.3">
      <c r="A121" s="318" t="s">
        <v>1697</v>
      </c>
      <c r="B121" s="319"/>
      <c r="C121" s="320"/>
      <c r="D121" s="319"/>
      <c r="E121" s="319"/>
      <c r="F121" s="400"/>
      <c r="G121" s="177"/>
      <c r="H121" s="124"/>
    </row>
    <row r="122" spans="1:12" x14ac:dyDescent="0.3">
      <c r="A122" s="286" t="s">
        <v>1698</v>
      </c>
      <c r="B122" s="537"/>
      <c r="C122" s="537"/>
      <c r="D122" s="537"/>
      <c r="E122" s="538"/>
      <c r="F122" s="401">
        <f>F120+F121</f>
        <v>0</v>
      </c>
      <c r="G122" s="497" t="str">
        <f>IFERROR(IF(OR($J$1=$J$2,$J$1=$J$3),"",
IF(AND(I118=0,I120=0,F122=0),"",
IF(AND(OR(I118&lt;&gt;0,I120&lt;&gt;0),F122=0),$M$9,
IF(SUM(F120:F121)&lt;&gt;F122,$M$10,
IF(AND(F120=0,F122&lt;&gt;0),$M$9,""))))),"Review. Data with error/s.")</f>
        <v/>
      </c>
      <c r="H122" s="123"/>
      <c r="K122" s="468">
        <f>IF(OR(ISNUMBER(SEARCH("REVIEW",G122)),ISNUMBER(SEARCH("error",G122))),1,0)</f>
        <v>0</v>
      </c>
      <c r="L122" s="470">
        <f>IF(_xlfn.ISFORMULA(G122),0,1)</f>
        <v>0</v>
      </c>
    </row>
    <row r="123" spans="1:12" x14ac:dyDescent="0.3">
      <c r="G123" s="7"/>
    </row>
    <row r="124" spans="1:12" x14ac:dyDescent="0.3">
      <c r="G124" s="7"/>
    </row>
    <row r="125" spans="1:12" x14ac:dyDescent="0.3">
      <c r="G125" s="7"/>
    </row>
  </sheetData>
  <sheetProtection algorithmName="SHA-512" hashValue="EzlybtY9+MLiJiwmOBtyc3/1B4ddLNbYFHTTxOzU/Bet7HZWyf+CfzWbISXnjSFfu9YlG9aJbjmt5tBhLzSebQ==" saltValue="twhJnythQ6LC0N2BFpSbfA==" spinCount="100000" sheet="1" objects="1" scenarios="1"/>
  <mergeCells count="15">
    <mergeCell ref="A78:A87"/>
    <mergeCell ref="A66:A75"/>
    <mergeCell ref="A26:A27"/>
    <mergeCell ref="F26:F27"/>
    <mergeCell ref="A43:A51"/>
    <mergeCell ref="A55:A63"/>
    <mergeCell ref="A18:A19"/>
    <mergeCell ref="F18:F19"/>
    <mergeCell ref="A4:F4"/>
    <mergeCell ref="A3:F3"/>
    <mergeCell ref="A5:F5"/>
    <mergeCell ref="A12:E13"/>
    <mergeCell ref="F12:F13"/>
    <mergeCell ref="E6:E7"/>
    <mergeCell ref="F6:F7"/>
  </mergeCells>
  <conditionalFormatting sqref="F9">
    <cfRule type="containsText" dxfId="227" priority="4" operator="containsText" text="ok">
      <formula>NOT(ISERROR(SEARCH("ok",F9)))</formula>
    </cfRule>
    <cfRule type="containsText" dxfId="226" priority="9" operator="containsText" text="error">
      <formula>NOT(ISERROR(SEARCH("error",F9)))</formula>
    </cfRule>
    <cfRule type="containsText" dxfId="225" priority="11" operator="containsText" text="Review">
      <formula>NOT(ISERROR(SEARCH("Review",F9)))</formula>
    </cfRule>
  </conditionalFormatting>
  <conditionalFormatting sqref="G12:G122">
    <cfRule type="containsText" dxfId="224" priority="1" operator="containsText" text="OK">
      <formula>NOT(ISERROR(SEARCH("OK",G12)))</formula>
    </cfRule>
  </conditionalFormatting>
  <conditionalFormatting sqref="G14:G122">
    <cfRule type="containsText" dxfId="223" priority="3" operator="containsText" text="error">
      <formula>NOT(ISERROR(SEARCH("error",G14)))</formula>
    </cfRule>
    <cfRule type="containsText" dxfId="222" priority="5" operator="containsText" text="Review">
      <formula>NOT(ISERROR(SEARCH("Review",G14)))</formula>
    </cfRule>
  </conditionalFormatting>
  <conditionalFormatting sqref="G18:G122">
    <cfRule type="expression" dxfId="221" priority="2">
      <formula>L18&gt;0</formula>
    </cfRule>
  </conditionalFormatting>
  <conditionalFormatting sqref="K7:L122">
    <cfRule type="cellIs" dxfId="220" priority="12" operator="greaterThan">
      <formula>0</formula>
    </cfRule>
  </conditionalFormatting>
  <pageMargins left="0.28000000000000003" right="0.7" top="0.28000000000000003" bottom="0.56000000000000005" header="0.3" footer="0.3"/>
  <pageSetup paperSize="9" scale="44" orientation="portrait" r:id="rId1"/>
  <headerFooter>
    <oddFooter>&amp;L_x000D_&amp;1#&amp;"Calibri"&amp;11&amp;K000000 Classification: GENERAL</oddFooter>
  </headerFooter>
  <rowBreaks count="1" manualBreakCount="1">
    <brk id="52" max="16383" man="1"/>
  </rowBreaks>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070"/>
  <sheetViews>
    <sheetView topLeftCell="D1" workbookViewId="0"/>
  </sheetViews>
  <sheetFormatPr defaultColWidth="9.109375" defaultRowHeight="14.4" x14ac:dyDescent="0.3"/>
  <cols>
    <col min="1" max="1" width="8.44140625" style="9" hidden="1" customWidth="1"/>
    <col min="2" max="2" width="9.109375" style="9" hidden="1" customWidth="1"/>
    <col min="3" max="3" width="16.6640625" style="9" hidden="1" customWidth="1"/>
    <col min="4" max="4" width="2.109375" style="8" customWidth="1"/>
    <col min="5" max="5" width="2.33203125" style="9" customWidth="1"/>
    <col min="6" max="6" width="2.109375" style="9" customWidth="1"/>
    <col min="7" max="7" width="3" style="9" customWidth="1"/>
    <col min="8" max="8" width="2.44140625" style="9" customWidth="1"/>
    <col min="9" max="10" width="2.33203125" style="9" customWidth="1"/>
    <col min="11" max="11" width="61.44140625" style="9" customWidth="1"/>
    <col min="12" max="15" width="23.6640625" style="9" customWidth="1"/>
    <col min="16" max="16" width="9.109375" style="9" customWidth="1"/>
    <col min="17" max="16384" width="9.109375" style="9"/>
  </cols>
  <sheetData>
    <row r="1" spans="1:16" x14ac:dyDescent="0.3">
      <c r="A1"/>
      <c r="B1"/>
      <c r="C1"/>
      <c r="D1" s="10" t="s">
        <v>1337</v>
      </c>
      <c r="P1" s="125" t="s">
        <v>518</v>
      </c>
    </row>
    <row r="2" spans="1:16" x14ac:dyDescent="0.3">
      <c r="A2"/>
      <c r="B2"/>
      <c r="C2"/>
      <c r="D2" s="14" t="s">
        <v>1415</v>
      </c>
      <c r="P2" s="125" t="s">
        <v>996</v>
      </c>
    </row>
    <row r="3" spans="1:16" x14ac:dyDescent="0.3">
      <c r="A3"/>
      <c r="B3"/>
      <c r="C3"/>
      <c r="D3" s="14"/>
      <c r="P3" s="125" t="s">
        <v>1508</v>
      </c>
    </row>
    <row r="4" spans="1:16" x14ac:dyDescent="0.3">
      <c r="A4"/>
      <c r="B4"/>
      <c r="C4"/>
      <c r="L4" s="637" t="s">
        <v>1501</v>
      </c>
      <c r="M4" s="638"/>
      <c r="N4" s="638"/>
      <c r="O4" s="638"/>
      <c r="P4" s="125" t="s">
        <v>1509</v>
      </c>
    </row>
    <row r="5" spans="1:16" s="8" customFormat="1" ht="15" customHeight="1" x14ac:dyDescent="0.3">
      <c r="A5" s="15" t="s">
        <v>0</v>
      </c>
      <c r="B5" s="15" t="s">
        <v>1365</v>
      </c>
      <c r="C5" s="15" t="s">
        <v>1</v>
      </c>
      <c r="D5" s="643" t="s">
        <v>2</v>
      </c>
      <c r="E5" s="643"/>
      <c r="F5" s="643"/>
      <c r="G5" s="643"/>
      <c r="H5" s="643"/>
      <c r="I5" s="643"/>
      <c r="J5" s="643"/>
      <c r="K5" s="643"/>
      <c r="L5" s="640" t="s">
        <v>3</v>
      </c>
      <c r="M5" s="643" t="s">
        <v>1336</v>
      </c>
      <c r="N5" s="643" t="s">
        <v>1518</v>
      </c>
      <c r="O5" s="640" t="s">
        <v>1121</v>
      </c>
    </row>
    <row r="6" spans="1:16" ht="15" thickBot="1" x14ac:dyDescent="0.35">
      <c r="A6"/>
      <c r="B6"/>
      <c r="C6"/>
      <c r="D6" s="644"/>
      <c r="E6" s="644"/>
      <c r="F6" s="644"/>
      <c r="G6" s="644"/>
      <c r="H6" s="644"/>
      <c r="I6" s="644"/>
      <c r="J6" s="644"/>
      <c r="K6" s="644"/>
      <c r="L6" s="641"/>
      <c r="M6" s="641"/>
      <c r="N6" s="641"/>
      <c r="O6" s="641"/>
    </row>
    <row r="7" spans="1:16" ht="15" thickBot="1" x14ac:dyDescent="0.35">
      <c r="A7"/>
      <c r="B7"/>
      <c r="C7"/>
      <c r="D7" s="635" t="s">
        <v>4</v>
      </c>
      <c r="E7" s="636"/>
      <c r="F7" s="636"/>
      <c r="G7" s="636"/>
      <c r="H7" s="636"/>
      <c r="I7" s="636"/>
      <c r="J7" s="636"/>
      <c r="K7" s="636"/>
      <c r="L7" s="16"/>
      <c r="M7" s="16"/>
      <c r="N7" s="16"/>
      <c r="O7" s="17"/>
    </row>
    <row r="8" spans="1:16" ht="15" thickBot="1" x14ac:dyDescent="0.35">
      <c r="A8"/>
      <c r="B8"/>
      <c r="C8" t="s">
        <v>5</v>
      </c>
      <c r="D8" s="140" t="s">
        <v>6</v>
      </c>
      <c r="E8" s="141"/>
      <c r="F8" s="141"/>
      <c r="G8" s="141"/>
      <c r="H8" s="141"/>
      <c r="I8" s="141"/>
      <c r="J8" s="141"/>
      <c r="K8" s="141"/>
      <c r="L8" s="6">
        <f>SUM(L9,L11,L17)</f>
        <v>0</v>
      </c>
      <c r="M8" s="5">
        <f>SUM(M9,M11,M17)</f>
        <v>0</v>
      </c>
      <c r="N8" s="5">
        <f>SUM(N9,N11,N17)</f>
        <v>0</v>
      </c>
      <c r="O8" s="18">
        <f>SUM(L8,N8)</f>
        <v>0</v>
      </c>
    </row>
    <row r="9" spans="1:16" x14ac:dyDescent="0.3">
      <c r="A9"/>
      <c r="B9"/>
      <c r="C9" t="s">
        <v>7</v>
      </c>
      <c r="D9" s="30" t="s">
        <v>8</v>
      </c>
      <c r="E9" s="59" t="s">
        <v>9</v>
      </c>
      <c r="F9" s="60"/>
      <c r="G9" s="60"/>
      <c r="H9" s="60"/>
      <c r="I9" s="60"/>
      <c r="J9" s="60"/>
      <c r="K9" s="60"/>
      <c r="L9" s="138">
        <f>L10</f>
        <v>0</v>
      </c>
      <c r="M9" s="138">
        <f>M10</f>
        <v>0</v>
      </c>
      <c r="N9" s="138">
        <f>N10</f>
        <v>0</v>
      </c>
      <c r="O9" s="139">
        <f t="shared" ref="O9:O72" si="0">SUM(L9,N9)</f>
        <v>0</v>
      </c>
    </row>
    <row r="10" spans="1:16" x14ac:dyDescent="0.3">
      <c r="A10" s="1" t="s">
        <v>7</v>
      </c>
      <c r="B10" s="11"/>
      <c r="C10" t="s">
        <v>10</v>
      </c>
      <c r="D10" s="19"/>
      <c r="E10" s="20">
        <v>1</v>
      </c>
      <c r="F10" s="21" t="s">
        <v>11</v>
      </c>
      <c r="G10" s="21"/>
      <c r="H10" s="21"/>
      <c r="I10" s="21"/>
      <c r="J10" s="21"/>
      <c r="K10" s="21"/>
      <c r="L10" s="128">
        <f>IFERROR(VLOOKUP(A10,IC_LN_BS,7,0),"")</f>
        <v>0</v>
      </c>
      <c r="M10" s="128">
        <f>IFERROR(VLOOKUP(A10,IC_LN_BS,8,0),"")</f>
        <v>0</v>
      </c>
      <c r="N10" s="128">
        <f>IFERROR(VLOOKUP(A10,IC_LN_BS,9,0),"")</f>
        <v>0</v>
      </c>
      <c r="O10" s="127">
        <f t="shared" si="0"/>
        <v>0</v>
      </c>
    </row>
    <row r="11" spans="1:16" x14ac:dyDescent="0.3">
      <c r="A11"/>
      <c r="B11"/>
      <c r="C11" t="s">
        <v>13</v>
      </c>
      <c r="D11" s="19" t="s">
        <v>14</v>
      </c>
      <c r="E11" s="20" t="s">
        <v>15</v>
      </c>
      <c r="F11" s="21"/>
      <c r="G11" s="21"/>
      <c r="H11" s="21"/>
      <c r="I11" s="21"/>
      <c r="J11" s="21"/>
      <c r="K11" s="21"/>
      <c r="L11" s="126">
        <f>L12</f>
        <v>0</v>
      </c>
      <c r="M11" s="126">
        <f>M12</f>
        <v>0</v>
      </c>
      <c r="N11" s="126">
        <f>N12</f>
        <v>0</v>
      </c>
      <c r="O11" s="127">
        <f t="shared" si="0"/>
        <v>0</v>
      </c>
    </row>
    <row r="12" spans="1:16" x14ac:dyDescent="0.3">
      <c r="A12"/>
      <c r="B12"/>
      <c r="C12" t="s">
        <v>16</v>
      </c>
      <c r="D12" s="19"/>
      <c r="E12" s="20">
        <v>1</v>
      </c>
      <c r="F12" s="20" t="s">
        <v>1272</v>
      </c>
      <c r="G12" s="21"/>
      <c r="H12" s="21"/>
      <c r="I12" s="21"/>
      <c r="J12" s="21"/>
      <c r="K12" s="21"/>
      <c r="L12" s="126">
        <f>SUM(L13:L16)</f>
        <v>0</v>
      </c>
      <c r="M12" s="126">
        <f>SUM(M13:M16)</f>
        <v>0</v>
      </c>
      <c r="N12" s="126">
        <f>SUM(N13:N16)</f>
        <v>0</v>
      </c>
      <c r="O12" s="127">
        <f t="shared" si="0"/>
        <v>0</v>
      </c>
    </row>
    <row r="13" spans="1:16" x14ac:dyDescent="0.3">
      <c r="A13"/>
      <c r="B13"/>
      <c r="C13" t="s">
        <v>18</v>
      </c>
      <c r="D13" s="19"/>
      <c r="E13" s="21"/>
      <c r="F13" s="21"/>
      <c r="G13" s="21" t="s">
        <v>19</v>
      </c>
      <c r="H13" s="21"/>
      <c r="I13" s="21"/>
      <c r="J13" s="21"/>
      <c r="K13" s="21"/>
      <c r="L13" s="128" t="str">
        <f>IFERROR(VLOOKUP(A13,IC_LN_BS,7,0),"")</f>
        <v/>
      </c>
      <c r="M13" s="128" t="str">
        <f>IFERROR(VLOOKUP(A13,IC_LN_BS,8,0),"")</f>
        <v/>
      </c>
      <c r="N13" s="128" t="str">
        <f>IFERROR(VLOOKUP(A13,IC_LN_BS,9,0),"")</f>
        <v/>
      </c>
      <c r="O13" s="127">
        <f t="shared" si="0"/>
        <v>0</v>
      </c>
    </row>
    <row r="14" spans="1:16" x14ac:dyDescent="0.3">
      <c r="A14" s="1" t="s">
        <v>18</v>
      </c>
      <c r="B14" s="11"/>
      <c r="C14" t="s">
        <v>20</v>
      </c>
      <c r="D14" s="19"/>
      <c r="E14" s="21"/>
      <c r="F14" s="21"/>
      <c r="G14" s="21" t="s">
        <v>21</v>
      </c>
      <c r="H14" s="21"/>
      <c r="I14" s="21"/>
      <c r="J14" s="21"/>
      <c r="K14" s="21"/>
      <c r="L14" s="128">
        <f>IFERROR(VLOOKUP(A14,IC_LN_BS,7,0),"")</f>
        <v>0</v>
      </c>
      <c r="M14" s="128">
        <f>IFERROR(VLOOKUP(A14,IC_LN_BS,8,0),"")</f>
        <v>0</v>
      </c>
      <c r="N14" s="128">
        <f>IFERROR(VLOOKUP(A14,IC_LN_BS,9,0),"")</f>
        <v>0</v>
      </c>
      <c r="O14" s="127">
        <f t="shared" si="0"/>
        <v>0</v>
      </c>
    </row>
    <row r="15" spans="1:16" x14ac:dyDescent="0.3">
      <c r="A15" s="1"/>
      <c r="B15" s="11"/>
      <c r="C15"/>
      <c r="D15" s="19"/>
      <c r="E15" s="21"/>
      <c r="F15" s="21"/>
      <c r="G15" s="21" t="s">
        <v>28</v>
      </c>
      <c r="H15" s="21"/>
      <c r="I15" s="21"/>
      <c r="J15" s="21"/>
      <c r="K15" s="21"/>
      <c r="L15" s="128" t="str">
        <f>IFERROR(VLOOKUP(A15,IC_LN_BS,7,0),"")</f>
        <v/>
      </c>
      <c r="M15" s="128" t="str">
        <f>IFERROR(VLOOKUP(A15,IC_LN_BS,8,0),"")</f>
        <v/>
      </c>
      <c r="N15" s="128" t="str">
        <f>IFERROR(VLOOKUP(A15,IC_LN_BS,9,0),"")</f>
        <v/>
      </c>
      <c r="O15" s="127">
        <f t="shared" si="0"/>
        <v>0</v>
      </c>
    </row>
    <row r="16" spans="1:16" x14ac:dyDescent="0.3">
      <c r="A16" s="1" t="s">
        <v>20</v>
      </c>
      <c r="B16" s="11"/>
      <c r="C16" t="s">
        <v>22</v>
      </c>
      <c r="D16" s="19"/>
      <c r="E16" s="21"/>
      <c r="F16" s="21"/>
      <c r="G16" s="21" t="s">
        <v>23</v>
      </c>
      <c r="H16" s="21"/>
      <c r="I16" s="21"/>
      <c r="J16" s="21"/>
      <c r="K16" s="21"/>
      <c r="L16" s="128">
        <f>IFERROR(VLOOKUP(A16,IC_LN_BS,7,0),"")</f>
        <v>0</v>
      </c>
      <c r="M16" s="128">
        <f>IFERROR(VLOOKUP(A16,IC_LN_BS,8,0),"")</f>
        <v>0</v>
      </c>
      <c r="N16" s="128">
        <f>IFERROR(VLOOKUP(A16,IC_LN_BS,9,0),"")</f>
        <v>0</v>
      </c>
      <c r="O16" s="127">
        <f t="shared" si="0"/>
        <v>0</v>
      </c>
    </row>
    <row r="17" spans="1:15" x14ac:dyDescent="0.3">
      <c r="A17"/>
      <c r="B17"/>
      <c r="C17" t="s">
        <v>33</v>
      </c>
      <c r="D17" s="19" t="s">
        <v>34</v>
      </c>
      <c r="E17" s="20" t="s">
        <v>35</v>
      </c>
      <c r="F17" s="21"/>
      <c r="G17" s="21"/>
      <c r="H17" s="21"/>
      <c r="I17" s="21"/>
      <c r="J17" s="21"/>
      <c r="K17" s="21"/>
      <c r="L17" s="126">
        <f>SUM(L18:L19)</f>
        <v>0</v>
      </c>
      <c r="M17" s="126">
        <f>SUM(M18:M19)</f>
        <v>0</v>
      </c>
      <c r="N17" s="126">
        <f>SUM(N18:N19)</f>
        <v>0</v>
      </c>
      <c r="O17" s="127">
        <f t="shared" si="0"/>
        <v>0</v>
      </c>
    </row>
    <row r="18" spans="1:15" x14ac:dyDescent="0.3">
      <c r="A18"/>
      <c r="B18"/>
      <c r="C18"/>
      <c r="D18" s="22"/>
      <c r="E18" s="23"/>
      <c r="F18" s="24"/>
      <c r="G18" s="25" t="s">
        <v>1273</v>
      </c>
      <c r="H18" s="24"/>
      <c r="I18" s="24"/>
      <c r="J18" s="24"/>
      <c r="K18" s="24"/>
      <c r="L18" s="126">
        <f>SUM(L20,L28,L36,L46,L54,L62)</f>
        <v>0</v>
      </c>
      <c r="M18" s="126">
        <f>SUM(M20,M28,M36,M46,M54,M62)</f>
        <v>0</v>
      </c>
      <c r="N18" s="126">
        <f>SUM(N20,N28,N36,N46,N54,N62)</f>
        <v>0</v>
      </c>
      <c r="O18" s="127">
        <f t="shared" si="0"/>
        <v>0</v>
      </c>
    </row>
    <row r="19" spans="1:15" x14ac:dyDescent="0.3">
      <c r="A19"/>
      <c r="B19"/>
      <c r="C19" t="s">
        <v>1185</v>
      </c>
      <c r="D19" s="22"/>
      <c r="E19" s="23"/>
      <c r="F19" s="24"/>
      <c r="G19" s="25" t="s">
        <v>1252</v>
      </c>
      <c r="H19" s="24"/>
      <c r="I19" s="24"/>
      <c r="J19" s="24"/>
      <c r="K19" s="24"/>
      <c r="L19" s="126">
        <f>SUM(L24,L32,L41,L50,L58,L65)</f>
        <v>0</v>
      </c>
      <c r="M19" s="126">
        <f>SUM(M24,M32,M41,M50,M58,M65)</f>
        <v>0</v>
      </c>
      <c r="N19" s="126">
        <f>SUM(N24,N32,N41,N50,N58,N65)</f>
        <v>0</v>
      </c>
      <c r="O19" s="127">
        <f t="shared" si="0"/>
        <v>0</v>
      </c>
    </row>
    <row r="20" spans="1:15" x14ac:dyDescent="0.3">
      <c r="A20"/>
      <c r="B20"/>
      <c r="C20" t="s">
        <v>36</v>
      </c>
      <c r="D20" s="19"/>
      <c r="E20" s="20">
        <v>1</v>
      </c>
      <c r="F20" s="20" t="s">
        <v>37</v>
      </c>
      <c r="G20" s="21"/>
      <c r="H20" s="21"/>
      <c r="I20" s="21"/>
      <c r="J20" s="21"/>
      <c r="K20" s="21"/>
      <c r="L20" s="126">
        <f>SUM(L21:L23)</f>
        <v>0</v>
      </c>
      <c r="M20" s="126">
        <f>SUM(M21:M23)</f>
        <v>0</v>
      </c>
      <c r="N20" s="126">
        <f>SUM(N21:N23)</f>
        <v>0</v>
      </c>
      <c r="O20" s="127">
        <f t="shared" si="0"/>
        <v>0</v>
      </c>
    </row>
    <row r="21" spans="1:15" x14ac:dyDescent="0.3">
      <c r="A21" s="1" t="s">
        <v>31</v>
      </c>
      <c r="B21" s="11"/>
      <c r="C21" t="s">
        <v>38</v>
      </c>
      <c r="D21" s="19"/>
      <c r="E21" s="21"/>
      <c r="F21" s="20"/>
      <c r="G21" s="21" t="s">
        <v>21</v>
      </c>
      <c r="H21" s="21"/>
      <c r="I21" s="21"/>
      <c r="J21" s="21"/>
      <c r="K21" s="21"/>
      <c r="L21" s="128">
        <f>IFERROR(VLOOKUP(A21,IC_LN_BS,7,0),"")</f>
        <v>0</v>
      </c>
      <c r="M21" s="128">
        <f>IFERROR(VLOOKUP(A21,IC_LN_BS,8,0),"")</f>
        <v>0</v>
      </c>
      <c r="N21" s="128">
        <f>IFERROR(VLOOKUP(A21,IC_LN_BS,9,0),"")</f>
        <v>0</v>
      </c>
      <c r="O21" s="127">
        <f t="shared" si="0"/>
        <v>0</v>
      </c>
    </row>
    <row r="22" spans="1:15" x14ac:dyDescent="0.3">
      <c r="A22" s="1"/>
      <c r="B22" s="11"/>
      <c r="C22"/>
      <c r="D22" s="19"/>
      <c r="E22" s="21"/>
      <c r="F22" s="20"/>
      <c r="G22" s="21" t="s">
        <v>28</v>
      </c>
      <c r="H22" s="21"/>
      <c r="I22" s="21"/>
      <c r="J22" s="21"/>
      <c r="K22" s="21"/>
      <c r="L22" s="128" t="str">
        <f>IFERROR(VLOOKUP(A22,IC_LN_BS,7,0),"")</f>
        <v/>
      </c>
      <c r="M22" s="128" t="str">
        <f>IFERROR(VLOOKUP(A22,IC_LN_BS,8,0),"")</f>
        <v/>
      </c>
      <c r="N22" s="128" t="str">
        <f>IFERROR(VLOOKUP(A22,IC_LN_BS,9,0),"")</f>
        <v/>
      </c>
      <c r="O22" s="127">
        <f t="shared" si="0"/>
        <v>0</v>
      </c>
    </row>
    <row r="23" spans="1:15" x14ac:dyDescent="0.3">
      <c r="A23" s="1" t="s">
        <v>32</v>
      </c>
      <c r="B23" s="11"/>
      <c r="C23" t="s">
        <v>39</v>
      </c>
      <c r="D23" s="19"/>
      <c r="E23" s="21"/>
      <c r="F23" s="20"/>
      <c r="G23" s="21" t="s">
        <v>23</v>
      </c>
      <c r="H23" s="21"/>
      <c r="I23" s="21"/>
      <c r="J23" s="21"/>
      <c r="K23" s="21"/>
      <c r="L23" s="128">
        <f>IFERROR(VLOOKUP(A23,IC_LN_BS,7,0),"")</f>
        <v>0</v>
      </c>
      <c r="M23" s="128">
        <f>IFERROR(VLOOKUP(A23,IC_LN_BS,8,0),"")</f>
        <v>0</v>
      </c>
      <c r="N23" s="128">
        <f>IFERROR(VLOOKUP(A23,IC_LN_BS,9,0),"")</f>
        <v>0</v>
      </c>
      <c r="O23" s="127">
        <f t="shared" si="0"/>
        <v>0</v>
      </c>
    </row>
    <row r="24" spans="1:15" x14ac:dyDescent="0.3">
      <c r="A24" s="13"/>
      <c r="B24"/>
      <c r="C24"/>
      <c r="D24" s="26"/>
      <c r="E24" s="27"/>
      <c r="F24" s="28"/>
      <c r="G24" s="27"/>
      <c r="H24" s="28" t="s">
        <v>1063</v>
      </c>
      <c r="I24" s="27"/>
      <c r="J24" s="27"/>
      <c r="K24" s="27"/>
      <c r="L24" s="126">
        <f>SUM(L25:L27)</f>
        <v>0</v>
      </c>
      <c r="M24" s="126">
        <f>SUM(M25:M27)</f>
        <v>0</v>
      </c>
      <c r="N24" s="126">
        <f>SUM(N25:N27)</f>
        <v>0</v>
      </c>
      <c r="O24" s="127">
        <f t="shared" si="0"/>
        <v>0</v>
      </c>
    </row>
    <row r="25" spans="1:15" x14ac:dyDescent="0.3">
      <c r="A25" s="1" t="s">
        <v>31</v>
      </c>
      <c r="B25" s="11"/>
      <c r="C25"/>
      <c r="D25" s="26"/>
      <c r="E25" s="27"/>
      <c r="F25" s="28"/>
      <c r="G25" s="27"/>
      <c r="H25" s="27"/>
      <c r="I25" s="27" t="s">
        <v>21</v>
      </c>
      <c r="J25" s="27"/>
      <c r="K25" s="27"/>
      <c r="L25" s="128">
        <f>IFERROR(VLOOKUP(A25,IC_LN_BS,12,0),"")</f>
        <v>0</v>
      </c>
      <c r="M25" s="128">
        <f>IFERROR(VLOOKUP(A25,IC_LN_BS,13,0),"")</f>
        <v>0</v>
      </c>
      <c r="N25" s="128">
        <f>IFERROR(VLOOKUP(A25,IC_LN_BS,14,0),"")</f>
        <v>0</v>
      </c>
      <c r="O25" s="127">
        <f t="shared" si="0"/>
        <v>0</v>
      </c>
    </row>
    <row r="26" spans="1:15" x14ac:dyDescent="0.3">
      <c r="A26" s="1"/>
      <c r="B26" s="11"/>
      <c r="C26"/>
      <c r="D26" s="26"/>
      <c r="E26" s="27"/>
      <c r="F26" s="28"/>
      <c r="G26" s="27"/>
      <c r="H26" s="27"/>
      <c r="I26" s="27" t="s">
        <v>28</v>
      </c>
      <c r="J26" s="27"/>
      <c r="K26" s="27"/>
      <c r="L26" s="128" t="str">
        <f>IFERROR(VLOOKUP(A26,IC_LN_BS,12,0),"")</f>
        <v/>
      </c>
      <c r="M26" s="128" t="str">
        <f>IFERROR(VLOOKUP(A26,IC_LN_BS,13,0),"")</f>
        <v/>
      </c>
      <c r="N26" s="128" t="str">
        <f>IFERROR(VLOOKUP(A26,IC_LN_BS,14,0),"")</f>
        <v/>
      </c>
      <c r="O26" s="127">
        <f t="shared" si="0"/>
        <v>0</v>
      </c>
    </row>
    <row r="27" spans="1:15" x14ac:dyDescent="0.3">
      <c r="A27" s="1" t="s">
        <v>32</v>
      </c>
      <c r="B27" s="11"/>
      <c r="C27"/>
      <c r="D27" s="26"/>
      <c r="E27" s="27"/>
      <c r="F27" s="28"/>
      <c r="G27" s="27"/>
      <c r="H27" s="27"/>
      <c r="I27" s="27" t="s">
        <v>23</v>
      </c>
      <c r="J27" s="27"/>
      <c r="K27" s="27"/>
      <c r="L27" s="128">
        <f>IFERROR(VLOOKUP(A27,IC_LN_BS,12,0),"")</f>
        <v>0</v>
      </c>
      <c r="M27" s="128">
        <f>IFERROR(VLOOKUP(A27,IC_LN_BS,13,0),"")</f>
        <v>0</v>
      </c>
      <c r="N27" s="128">
        <f>IFERROR(VLOOKUP(A27,IC_LN_BS,14,0),"")</f>
        <v>0</v>
      </c>
      <c r="O27" s="127">
        <f t="shared" si="0"/>
        <v>0</v>
      </c>
    </row>
    <row r="28" spans="1:15" x14ac:dyDescent="0.3">
      <c r="A28"/>
      <c r="B28"/>
      <c r="C28" t="s">
        <v>40</v>
      </c>
      <c r="D28" s="19"/>
      <c r="E28" s="20">
        <v>2</v>
      </c>
      <c r="F28" s="20" t="s">
        <v>41</v>
      </c>
      <c r="G28" s="21"/>
      <c r="H28" s="21"/>
      <c r="I28" s="21"/>
      <c r="J28" s="21"/>
      <c r="K28" s="21"/>
      <c r="L28" s="126">
        <f>SUM(L29:L31)</f>
        <v>0</v>
      </c>
      <c r="M28" s="126">
        <f>SUM(M29:M31)</f>
        <v>0</v>
      </c>
      <c r="N28" s="126">
        <f>SUM(N29:N31)</f>
        <v>0</v>
      </c>
      <c r="O28" s="127">
        <f t="shared" si="0"/>
        <v>0</v>
      </c>
    </row>
    <row r="29" spans="1:15" x14ac:dyDescent="0.3">
      <c r="A29" s="1" t="s">
        <v>42</v>
      </c>
      <c r="B29"/>
      <c r="C29" t="s">
        <v>43</v>
      </c>
      <c r="D29" s="19"/>
      <c r="E29" s="21"/>
      <c r="F29" s="21"/>
      <c r="G29" s="21" t="s">
        <v>21</v>
      </c>
      <c r="H29" s="21"/>
      <c r="I29" s="21"/>
      <c r="J29" s="21"/>
      <c r="K29" s="21"/>
      <c r="L29" s="128">
        <f>IFERROR(VLOOKUP(A29,IC_LN_BS,7,0),"")</f>
        <v>0</v>
      </c>
      <c r="M29" s="128">
        <f>IFERROR(VLOOKUP(A29,IC_LN_BS,8,0),"")</f>
        <v>0</v>
      </c>
      <c r="N29" s="128">
        <f>IFERROR(VLOOKUP(A29,IC_LN_BS,9,0),"")</f>
        <v>0</v>
      </c>
      <c r="O29" s="127">
        <f t="shared" si="0"/>
        <v>0</v>
      </c>
    </row>
    <row r="30" spans="1:15" x14ac:dyDescent="0.3">
      <c r="A30" s="1"/>
      <c r="B30"/>
      <c r="C30"/>
      <c r="D30" s="19"/>
      <c r="E30" s="21"/>
      <c r="F30" s="21"/>
      <c r="G30" s="21" t="s">
        <v>28</v>
      </c>
      <c r="H30" s="21"/>
      <c r="I30" s="21"/>
      <c r="J30" s="21"/>
      <c r="K30" s="21"/>
      <c r="L30" s="128" t="str">
        <f>IFERROR(VLOOKUP(A30,IC_LN_BS,7,0),"")</f>
        <v/>
      </c>
      <c r="M30" s="128" t="str">
        <f>IFERROR(VLOOKUP(A30,IC_LN_BS,8,0),"")</f>
        <v/>
      </c>
      <c r="N30" s="128" t="str">
        <f>IFERROR(VLOOKUP(A30,IC_LN_BS,9,0),"")</f>
        <v/>
      </c>
      <c r="O30" s="127">
        <f t="shared" si="0"/>
        <v>0</v>
      </c>
    </row>
    <row r="31" spans="1:15" x14ac:dyDescent="0.3">
      <c r="A31" s="1" t="s">
        <v>44</v>
      </c>
      <c r="B31"/>
      <c r="C31" t="s">
        <v>45</v>
      </c>
      <c r="D31" s="19"/>
      <c r="E31" s="21"/>
      <c r="F31" s="21"/>
      <c r="G31" s="21" t="s">
        <v>23</v>
      </c>
      <c r="H31" s="21"/>
      <c r="I31" s="21"/>
      <c r="J31" s="21"/>
      <c r="K31" s="21"/>
      <c r="L31" s="128">
        <f>IFERROR(VLOOKUP(A31,IC_LN_BS,7,0),"")</f>
        <v>0</v>
      </c>
      <c r="M31" s="128">
        <f>IFERROR(VLOOKUP(A31,IC_LN_BS,8,0),"")</f>
        <v>0</v>
      </c>
      <c r="N31" s="128">
        <f>IFERROR(VLOOKUP(A31,IC_LN_BS,9,0),"")</f>
        <v>0</v>
      </c>
      <c r="O31" s="127">
        <f t="shared" si="0"/>
        <v>0</v>
      </c>
    </row>
    <row r="32" spans="1:15" x14ac:dyDescent="0.3">
      <c r="A32" s="13"/>
      <c r="B32"/>
      <c r="C32"/>
      <c r="D32" s="26"/>
      <c r="E32" s="27"/>
      <c r="F32" s="27"/>
      <c r="G32" s="27"/>
      <c r="H32" s="28" t="s">
        <v>1063</v>
      </c>
      <c r="I32" s="27"/>
      <c r="J32" s="27"/>
      <c r="K32" s="27"/>
      <c r="L32" s="126">
        <f>SUM(L33:L35)</f>
        <v>0</v>
      </c>
      <c r="M32" s="126">
        <f>SUM(M33:M35)</f>
        <v>0</v>
      </c>
      <c r="N32" s="126">
        <f>SUM(N33:N35)</f>
        <v>0</v>
      </c>
      <c r="O32" s="127">
        <f t="shared" si="0"/>
        <v>0</v>
      </c>
    </row>
    <row r="33" spans="1:15" x14ac:dyDescent="0.3">
      <c r="A33" s="1" t="s">
        <v>42</v>
      </c>
      <c r="B33"/>
      <c r="C33"/>
      <c r="D33" s="26"/>
      <c r="E33" s="27"/>
      <c r="F33" s="27"/>
      <c r="G33" s="27"/>
      <c r="H33" s="27"/>
      <c r="I33" s="27" t="s">
        <v>21</v>
      </c>
      <c r="J33" s="27"/>
      <c r="K33" s="27"/>
      <c r="L33" s="128">
        <f>IFERROR(VLOOKUP(A33,IC_LN_BS,12,0),"")</f>
        <v>0</v>
      </c>
      <c r="M33" s="128">
        <f>IFERROR(VLOOKUP(A33,IC_LN_BS,13,0),"")</f>
        <v>0</v>
      </c>
      <c r="N33" s="128">
        <f>IFERROR(VLOOKUP(A33,IC_LN_BS,14,0),"")</f>
        <v>0</v>
      </c>
      <c r="O33" s="127">
        <f t="shared" si="0"/>
        <v>0</v>
      </c>
    </row>
    <row r="34" spans="1:15" x14ac:dyDescent="0.3">
      <c r="A34" s="1"/>
      <c r="B34"/>
      <c r="C34"/>
      <c r="D34" s="26"/>
      <c r="E34" s="27"/>
      <c r="F34" s="27"/>
      <c r="G34" s="27"/>
      <c r="H34" s="27"/>
      <c r="I34" s="27" t="s">
        <v>28</v>
      </c>
      <c r="J34" s="27"/>
      <c r="K34" s="27"/>
      <c r="L34" s="128" t="str">
        <f>IFERROR(VLOOKUP(A34,IC_LN_BS,12,0),"")</f>
        <v/>
      </c>
      <c r="M34" s="128" t="str">
        <f>IFERROR(VLOOKUP(A34,IC_LN_BS,13,0),"")</f>
        <v/>
      </c>
      <c r="N34" s="128" t="str">
        <f>IFERROR(VLOOKUP(A34,IC_LN_BS,14,0),"")</f>
        <v/>
      </c>
      <c r="O34" s="127">
        <f t="shared" si="0"/>
        <v>0</v>
      </c>
    </row>
    <row r="35" spans="1:15" x14ac:dyDescent="0.3">
      <c r="A35" s="1" t="s">
        <v>44</v>
      </c>
      <c r="B35"/>
      <c r="C35"/>
      <c r="D35" s="26"/>
      <c r="E35" s="27"/>
      <c r="F35" s="27"/>
      <c r="G35" s="27"/>
      <c r="H35" s="27"/>
      <c r="I35" s="27" t="s">
        <v>23</v>
      </c>
      <c r="J35" s="27"/>
      <c r="K35" s="27"/>
      <c r="L35" s="128">
        <f>IFERROR(VLOOKUP(A35,IC_LN_BS,12,0),"")</f>
        <v>0</v>
      </c>
      <c r="M35" s="128">
        <f>IFERROR(VLOOKUP(A35,IC_LN_BS,13,0),"")</f>
        <v>0</v>
      </c>
      <c r="N35" s="128">
        <f>IFERROR(VLOOKUP(A35,IC_LN_BS,14,0),"")</f>
        <v>0</v>
      </c>
      <c r="O35" s="127">
        <f t="shared" si="0"/>
        <v>0</v>
      </c>
    </row>
    <row r="36" spans="1:15" x14ac:dyDescent="0.3">
      <c r="A36"/>
      <c r="B36"/>
      <c r="C36" t="s">
        <v>46</v>
      </c>
      <c r="D36" s="19"/>
      <c r="E36" s="20">
        <v>3</v>
      </c>
      <c r="F36" s="20" t="s">
        <v>47</v>
      </c>
      <c r="G36" s="21"/>
      <c r="H36" s="21"/>
      <c r="I36" s="21"/>
      <c r="J36" s="21"/>
      <c r="K36" s="21"/>
      <c r="L36" s="126">
        <f>SUM(L37:L40)</f>
        <v>0</v>
      </c>
      <c r="M36" s="126">
        <f>SUM(M37:M40)</f>
        <v>0</v>
      </c>
      <c r="N36" s="126">
        <f>SUM(N37:N40)</f>
        <v>0</v>
      </c>
      <c r="O36" s="127">
        <f t="shared" si="0"/>
        <v>0</v>
      </c>
    </row>
    <row r="37" spans="1:15" x14ac:dyDescent="0.3">
      <c r="A37"/>
      <c r="B37"/>
      <c r="C37" t="s">
        <v>48</v>
      </c>
      <c r="D37" s="19"/>
      <c r="E37" s="21"/>
      <c r="F37" s="21"/>
      <c r="G37" s="21" t="s">
        <v>19</v>
      </c>
      <c r="H37" s="21"/>
      <c r="I37" s="21"/>
      <c r="J37" s="21"/>
      <c r="K37" s="21"/>
      <c r="L37" s="128" t="str">
        <f>IFERROR(VLOOKUP(A37,IC_LN_BS,7,0),"")</f>
        <v/>
      </c>
      <c r="M37" s="128" t="str">
        <f>IFERROR(VLOOKUP(A37,IC_LN_BS,8,0),"")</f>
        <v/>
      </c>
      <c r="N37" s="128" t="str">
        <f>IFERROR(VLOOKUP(A37,IC_LN_BS,9,0),"")</f>
        <v/>
      </c>
      <c r="O37" s="127">
        <f t="shared" si="0"/>
        <v>0</v>
      </c>
    </row>
    <row r="38" spans="1:15" x14ac:dyDescent="0.3">
      <c r="A38"/>
      <c r="B38" s="11"/>
      <c r="C38" t="s">
        <v>49</v>
      </c>
      <c r="D38" s="19"/>
      <c r="E38" s="21"/>
      <c r="F38" s="21"/>
      <c r="G38" s="21" t="s">
        <v>21</v>
      </c>
      <c r="H38" s="21"/>
      <c r="I38" s="21"/>
      <c r="J38" s="21"/>
      <c r="K38" s="21"/>
      <c r="L38" s="128" t="str">
        <f>IFERROR(VLOOKUP(A38,IC_LN_BS,7,0),"")</f>
        <v/>
      </c>
      <c r="M38" s="128" t="str">
        <f>IFERROR(VLOOKUP(A38,IC_LN_BS,8,0),"")</f>
        <v/>
      </c>
      <c r="N38" s="128" t="str">
        <f>IFERROR(VLOOKUP(A38,IC_LN_BS,9,0),"")</f>
        <v/>
      </c>
      <c r="O38" s="127">
        <f t="shared" si="0"/>
        <v>0</v>
      </c>
    </row>
    <row r="39" spans="1:15" x14ac:dyDescent="0.3">
      <c r="A39"/>
      <c r="B39" s="11"/>
      <c r="C39" t="s">
        <v>50</v>
      </c>
      <c r="D39" s="19"/>
      <c r="E39" s="21"/>
      <c r="F39" s="21"/>
      <c r="G39" s="21" t="s">
        <v>28</v>
      </c>
      <c r="H39" s="21"/>
      <c r="I39" s="21"/>
      <c r="J39" s="21"/>
      <c r="K39" s="21"/>
      <c r="L39" s="128" t="str">
        <f>IFERROR(VLOOKUP(A39,IC_LN_BS,7,0),"")</f>
        <v/>
      </c>
      <c r="M39" s="128" t="str">
        <f>IFERROR(VLOOKUP(A39,IC_LN_BS,8,0),"")</f>
        <v/>
      </c>
      <c r="N39" s="128" t="str">
        <f>IFERROR(VLOOKUP(A39,IC_LN_BS,9,0),"")</f>
        <v/>
      </c>
      <c r="O39" s="127">
        <f t="shared" si="0"/>
        <v>0</v>
      </c>
    </row>
    <row r="40" spans="1:15" x14ac:dyDescent="0.3">
      <c r="A40"/>
      <c r="B40" s="11"/>
      <c r="C40" t="s">
        <v>51</v>
      </c>
      <c r="D40" s="19"/>
      <c r="E40" s="21"/>
      <c r="F40" s="21"/>
      <c r="G40" s="21" t="s">
        <v>23</v>
      </c>
      <c r="H40" s="21"/>
      <c r="I40" s="21"/>
      <c r="J40" s="21"/>
      <c r="K40" s="21"/>
      <c r="L40" s="128" t="str">
        <f>IFERROR(VLOOKUP(A40,IC_LN_BS,7,0),"")</f>
        <v/>
      </c>
      <c r="M40" s="128" t="str">
        <f>IFERROR(VLOOKUP(A40,IC_LN_BS,8,0),"")</f>
        <v/>
      </c>
      <c r="N40" s="128" t="str">
        <f>IFERROR(VLOOKUP(A40,IC_LN_BS,9,0),"")</f>
        <v/>
      </c>
      <c r="O40" s="127">
        <f t="shared" si="0"/>
        <v>0</v>
      </c>
    </row>
    <row r="41" spans="1:15" x14ac:dyDescent="0.3">
      <c r="A41"/>
      <c r="B41"/>
      <c r="C41" t="s">
        <v>46</v>
      </c>
      <c r="D41" s="26"/>
      <c r="E41" s="27"/>
      <c r="F41" s="27"/>
      <c r="G41" s="27"/>
      <c r="H41" s="28" t="s">
        <v>1063</v>
      </c>
      <c r="I41" s="27"/>
      <c r="J41" s="27"/>
      <c r="K41" s="27"/>
      <c r="L41" s="126">
        <f>SUM(L42:L45)</f>
        <v>0</v>
      </c>
      <c r="M41" s="126">
        <f>SUM(M42:M45)</f>
        <v>0</v>
      </c>
      <c r="N41" s="126">
        <f>SUM(N42:N45)</f>
        <v>0</v>
      </c>
      <c r="O41" s="127">
        <f t="shared" si="0"/>
        <v>0</v>
      </c>
    </row>
    <row r="42" spans="1:15" x14ac:dyDescent="0.3">
      <c r="A42"/>
      <c r="B42"/>
      <c r="C42" t="s">
        <v>48</v>
      </c>
      <c r="D42" s="26"/>
      <c r="E42" s="27"/>
      <c r="F42" s="27"/>
      <c r="G42" s="27"/>
      <c r="H42" s="27"/>
      <c r="I42" s="27" t="s">
        <v>19</v>
      </c>
      <c r="J42" s="27"/>
      <c r="K42" s="27"/>
      <c r="L42" s="128" t="str">
        <f>IFERROR(VLOOKUP(A42,IC_LN_BS,12,0),"")</f>
        <v/>
      </c>
      <c r="M42" s="128" t="str">
        <f>IFERROR(VLOOKUP(A42,IC_LN_BS,13,0),"")</f>
        <v/>
      </c>
      <c r="N42" s="128" t="str">
        <f>IFERROR(VLOOKUP(A42,IC_LN_BS,14,0),"")</f>
        <v/>
      </c>
      <c r="O42" s="127">
        <f t="shared" si="0"/>
        <v>0</v>
      </c>
    </row>
    <row r="43" spans="1:15" x14ac:dyDescent="0.3">
      <c r="A43"/>
      <c r="B43" s="11"/>
      <c r="C43" t="s">
        <v>49</v>
      </c>
      <c r="D43" s="26"/>
      <c r="E43" s="27"/>
      <c r="F43" s="27"/>
      <c r="G43" s="27"/>
      <c r="H43" s="27"/>
      <c r="I43" s="27" t="s">
        <v>21</v>
      </c>
      <c r="J43" s="27"/>
      <c r="K43" s="27"/>
      <c r="L43" s="128" t="str">
        <f>IFERROR(VLOOKUP(A43,IC_LN_BS,12,0),"")</f>
        <v/>
      </c>
      <c r="M43" s="128" t="str">
        <f>IFERROR(VLOOKUP(A43,IC_LN_BS,13,0),"")</f>
        <v/>
      </c>
      <c r="N43" s="128" t="str">
        <f>IFERROR(VLOOKUP(A43,IC_LN_BS,14,0),"")</f>
        <v/>
      </c>
      <c r="O43" s="127">
        <f t="shared" si="0"/>
        <v>0</v>
      </c>
    </row>
    <row r="44" spans="1:15" x14ac:dyDescent="0.3">
      <c r="A44"/>
      <c r="B44" s="11"/>
      <c r="C44" t="s">
        <v>50</v>
      </c>
      <c r="D44" s="26"/>
      <c r="E44" s="27"/>
      <c r="F44" s="27"/>
      <c r="G44" s="27"/>
      <c r="H44" s="27"/>
      <c r="I44" s="27" t="s">
        <v>28</v>
      </c>
      <c r="J44" s="27"/>
      <c r="K44" s="27"/>
      <c r="L44" s="128" t="str">
        <f>IFERROR(VLOOKUP(A44,IC_LN_BS,12,0),"")</f>
        <v/>
      </c>
      <c r="M44" s="128" t="str">
        <f>IFERROR(VLOOKUP(A44,IC_LN_BS,13,0),"")</f>
        <v/>
      </c>
      <c r="N44" s="128" t="str">
        <f>IFERROR(VLOOKUP(A44,IC_LN_BS,14,0),"")</f>
        <v/>
      </c>
      <c r="O44" s="127">
        <f t="shared" si="0"/>
        <v>0</v>
      </c>
    </row>
    <row r="45" spans="1:15" x14ac:dyDescent="0.3">
      <c r="A45"/>
      <c r="B45" s="11"/>
      <c r="C45" t="s">
        <v>51</v>
      </c>
      <c r="D45" s="26"/>
      <c r="E45" s="27"/>
      <c r="F45" s="27"/>
      <c r="G45" s="27"/>
      <c r="H45" s="27"/>
      <c r="I45" s="27" t="s">
        <v>23</v>
      </c>
      <c r="J45" s="27"/>
      <c r="K45" s="27"/>
      <c r="L45" s="128" t="str">
        <f>IFERROR(VLOOKUP(A45,IC_LN_BS,12,0),"")</f>
        <v/>
      </c>
      <c r="M45" s="128" t="str">
        <f>IFERROR(VLOOKUP(A45,IC_LN_BS,13,0),"")</f>
        <v/>
      </c>
      <c r="N45" s="128" t="str">
        <f>IFERROR(VLOOKUP(A45,IC_LN_BS,14,0),"")</f>
        <v/>
      </c>
      <c r="O45" s="127">
        <f t="shared" si="0"/>
        <v>0</v>
      </c>
    </row>
    <row r="46" spans="1:15" x14ac:dyDescent="0.3">
      <c r="A46"/>
      <c r="B46"/>
      <c r="C46" t="s">
        <v>24</v>
      </c>
      <c r="D46" s="19"/>
      <c r="E46" s="20">
        <v>4</v>
      </c>
      <c r="F46" s="20" t="s">
        <v>25</v>
      </c>
      <c r="G46" s="21"/>
      <c r="H46" s="21"/>
      <c r="I46" s="21"/>
      <c r="J46" s="21"/>
      <c r="K46" s="21"/>
      <c r="L46" s="126">
        <f>SUM(L47:L49)</f>
        <v>0</v>
      </c>
      <c r="M46" s="126">
        <f>SUM(M47:M49)</f>
        <v>0</v>
      </c>
      <c r="N46" s="126">
        <f>SUM(N47:N49)</f>
        <v>0</v>
      </c>
      <c r="O46" s="127">
        <f t="shared" si="0"/>
        <v>0</v>
      </c>
    </row>
    <row r="47" spans="1:15" x14ac:dyDescent="0.3">
      <c r="A47"/>
      <c r="B47"/>
      <c r="C47" t="s">
        <v>26</v>
      </c>
      <c r="D47" s="19"/>
      <c r="E47" s="20"/>
      <c r="F47" s="21"/>
      <c r="G47" s="21" t="s">
        <v>21</v>
      </c>
      <c r="H47" s="21"/>
      <c r="I47" s="21"/>
      <c r="J47" s="21"/>
      <c r="K47" s="21"/>
      <c r="L47" s="128" t="str">
        <f>IFERROR(VLOOKUP(A47,IC_LN_BS,7,0),"")</f>
        <v/>
      </c>
      <c r="M47" s="128" t="str">
        <f>IFERROR(VLOOKUP(A47,IC_LN_BS,8,0),"")</f>
        <v/>
      </c>
      <c r="N47" s="128" t="str">
        <f>IFERROR(VLOOKUP(A47,IC_LN_BS,9,0),"")</f>
        <v/>
      </c>
      <c r="O47" s="127">
        <f t="shared" si="0"/>
        <v>0</v>
      </c>
    </row>
    <row r="48" spans="1:15" x14ac:dyDescent="0.3">
      <c r="A48"/>
      <c r="B48"/>
      <c r="C48" t="s">
        <v>27</v>
      </c>
      <c r="D48" s="19"/>
      <c r="E48" s="20"/>
      <c r="F48" s="21"/>
      <c r="G48" s="21" t="s">
        <v>28</v>
      </c>
      <c r="H48" s="21"/>
      <c r="I48" s="21"/>
      <c r="J48" s="21"/>
      <c r="K48" s="21"/>
      <c r="L48" s="128" t="str">
        <f>IFERROR(VLOOKUP(A48,IC_LN_BS,7,0),"")</f>
        <v/>
      </c>
      <c r="M48" s="128" t="str">
        <f>IFERROR(VLOOKUP(A48,IC_LN_BS,8,0),"")</f>
        <v/>
      </c>
      <c r="N48" s="128" t="str">
        <f>IFERROR(VLOOKUP(A48,IC_LN_BS,9,0),"")</f>
        <v/>
      </c>
      <c r="O48" s="127">
        <f t="shared" si="0"/>
        <v>0</v>
      </c>
    </row>
    <row r="49" spans="1:15" x14ac:dyDescent="0.3">
      <c r="A49"/>
      <c r="B49"/>
      <c r="C49" t="s">
        <v>29</v>
      </c>
      <c r="D49" s="19"/>
      <c r="E49" s="20"/>
      <c r="F49" s="21"/>
      <c r="G49" s="21" t="s">
        <v>23</v>
      </c>
      <c r="H49" s="21"/>
      <c r="I49" s="21"/>
      <c r="J49" s="21"/>
      <c r="K49" s="21"/>
      <c r="L49" s="128" t="str">
        <f>IFERROR(VLOOKUP(A49,IC_LN_BS,7,0),"")</f>
        <v/>
      </c>
      <c r="M49" s="128" t="str">
        <f>IFERROR(VLOOKUP(A49,IC_LN_BS,8,0),"")</f>
        <v/>
      </c>
      <c r="N49" s="128" t="str">
        <f>IFERROR(VLOOKUP(A49,IC_LN_BS,9,0),"")</f>
        <v/>
      </c>
      <c r="O49" s="127">
        <f t="shared" si="0"/>
        <v>0</v>
      </c>
    </row>
    <row r="50" spans="1:15" x14ac:dyDescent="0.3">
      <c r="A50"/>
      <c r="B50"/>
      <c r="C50" t="s">
        <v>24</v>
      </c>
      <c r="D50" s="26"/>
      <c r="E50" s="28"/>
      <c r="F50" s="27"/>
      <c r="G50" s="27"/>
      <c r="H50" s="28" t="s">
        <v>1063</v>
      </c>
      <c r="I50" s="27"/>
      <c r="J50" s="27"/>
      <c r="K50" s="27"/>
      <c r="L50" s="126">
        <f>SUM(L51:L53)</f>
        <v>0</v>
      </c>
      <c r="M50" s="126">
        <f>SUM(M51:M53)</f>
        <v>0</v>
      </c>
      <c r="N50" s="126">
        <f>SUM(N51:N53)</f>
        <v>0</v>
      </c>
      <c r="O50" s="127">
        <f t="shared" si="0"/>
        <v>0</v>
      </c>
    </row>
    <row r="51" spans="1:15" x14ac:dyDescent="0.3">
      <c r="A51"/>
      <c r="B51"/>
      <c r="C51" t="s">
        <v>26</v>
      </c>
      <c r="D51" s="26"/>
      <c r="E51" s="28"/>
      <c r="F51" s="27"/>
      <c r="G51" s="27"/>
      <c r="H51" s="27"/>
      <c r="I51" s="27" t="s">
        <v>21</v>
      </c>
      <c r="J51" s="27"/>
      <c r="K51" s="27"/>
      <c r="L51" s="128" t="str">
        <f>IFERROR(VLOOKUP(A51,IC_LN_BS,12,0),"")</f>
        <v/>
      </c>
      <c r="M51" s="128" t="str">
        <f>IFERROR(VLOOKUP(A51,IC_LN_BS,13,0),"")</f>
        <v/>
      </c>
      <c r="N51" s="128" t="str">
        <f>IFERROR(VLOOKUP(A51,IC_LN_BS,14,0),"")</f>
        <v/>
      </c>
      <c r="O51" s="127">
        <f t="shared" si="0"/>
        <v>0</v>
      </c>
    </row>
    <row r="52" spans="1:15" x14ac:dyDescent="0.3">
      <c r="A52"/>
      <c r="B52"/>
      <c r="C52" t="s">
        <v>27</v>
      </c>
      <c r="D52" s="26"/>
      <c r="E52" s="28"/>
      <c r="F52" s="27"/>
      <c r="G52" s="27"/>
      <c r="H52" s="27"/>
      <c r="I52" s="27" t="s">
        <v>28</v>
      </c>
      <c r="J52" s="27"/>
      <c r="K52" s="27"/>
      <c r="L52" s="128" t="str">
        <f>IFERROR(VLOOKUP(A52,IC_LN_BS,12,0),"")</f>
        <v/>
      </c>
      <c r="M52" s="128" t="str">
        <f>IFERROR(VLOOKUP(A52,IC_LN_BS,13,0),"")</f>
        <v/>
      </c>
      <c r="N52" s="128" t="str">
        <f>IFERROR(VLOOKUP(A52,IC_LN_BS,14,0),"")</f>
        <v/>
      </c>
      <c r="O52" s="127">
        <f t="shared" si="0"/>
        <v>0</v>
      </c>
    </row>
    <row r="53" spans="1:15" x14ac:dyDescent="0.3">
      <c r="A53"/>
      <c r="B53"/>
      <c r="C53" t="s">
        <v>29</v>
      </c>
      <c r="D53" s="26"/>
      <c r="E53" s="28"/>
      <c r="F53" s="27"/>
      <c r="G53" s="27"/>
      <c r="H53" s="27"/>
      <c r="I53" s="27" t="s">
        <v>23</v>
      </c>
      <c r="J53" s="27"/>
      <c r="K53" s="27"/>
      <c r="L53" s="128" t="str">
        <f>IFERROR(VLOOKUP(A53,IC_LN_BS,12,0),"")</f>
        <v/>
      </c>
      <c r="M53" s="128" t="str">
        <f>IFERROR(VLOOKUP(A53,IC_LN_BS,13,0),"")</f>
        <v/>
      </c>
      <c r="N53" s="128" t="str">
        <f>IFERROR(VLOOKUP(A53,IC_LN_BS,14,0),"")</f>
        <v/>
      </c>
      <c r="O53" s="127">
        <f t="shared" si="0"/>
        <v>0</v>
      </c>
    </row>
    <row r="54" spans="1:15" x14ac:dyDescent="0.3">
      <c r="A54"/>
      <c r="B54"/>
      <c r="C54" t="s">
        <v>52</v>
      </c>
      <c r="D54" s="19"/>
      <c r="E54" s="20">
        <v>5</v>
      </c>
      <c r="F54" s="20" t="s">
        <v>1235</v>
      </c>
      <c r="G54" s="21"/>
      <c r="H54" s="21"/>
      <c r="I54" s="21"/>
      <c r="J54" s="21"/>
      <c r="K54" s="21"/>
      <c r="L54" s="126">
        <f>SUM(L55:L57)</f>
        <v>0</v>
      </c>
      <c r="M54" s="126">
        <f>SUM(M55:M57)</f>
        <v>0</v>
      </c>
      <c r="N54" s="126">
        <f>SUM(N55:N57)</f>
        <v>0</v>
      </c>
      <c r="O54" s="127">
        <f t="shared" si="0"/>
        <v>0</v>
      </c>
    </row>
    <row r="55" spans="1:15" x14ac:dyDescent="0.3">
      <c r="A55"/>
      <c r="B55"/>
      <c r="C55" t="s">
        <v>53</v>
      </c>
      <c r="D55" s="19"/>
      <c r="E55" s="20"/>
      <c r="F55" s="20"/>
      <c r="G55" s="21" t="s">
        <v>54</v>
      </c>
      <c r="H55" s="21"/>
      <c r="I55" s="21"/>
      <c r="J55" s="21"/>
      <c r="K55" s="21"/>
      <c r="L55" s="128" t="str">
        <f>IFERROR(VLOOKUP(A55,IC_LN_BS,7,0),"")</f>
        <v/>
      </c>
      <c r="M55" s="128" t="str">
        <f>IFERROR(VLOOKUP(A55,IC_LN_BS,8,0),"")</f>
        <v/>
      </c>
      <c r="N55" s="128" t="str">
        <f>IFERROR(VLOOKUP(A55,IC_LN_BS,9,0),"")</f>
        <v/>
      </c>
      <c r="O55" s="127">
        <f t="shared" si="0"/>
        <v>0</v>
      </c>
    </row>
    <row r="56" spans="1:15" x14ac:dyDescent="0.3">
      <c r="A56"/>
      <c r="B56"/>
      <c r="C56" t="s">
        <v>55</v>
      </c>
      <c r="D56" s="19"/>
      <c r="E56" s="20"/>
      <c r="F56" s="21"/>
      <c r="G56" s="21" t="s">
        <v>21</v>
      </c>
      <c r="H56" s="21"/>
      <c r="I56" s="21"/>
      <c r="J56" s="21"/>
      <c r="K56" s="21"/>
      <c r="L56" s="128" t="str">
        <f>IFERROR(VLOOKUP(A56,IC_LN_BS,7,0),"")</f>
        <v/>
      </c>
      <c r="M56" s="128" t="str">
        <f>IFERROR(VLOOKUP(A56,IC_LN_BS,8,0),"")</f>
        <v/>
      </c>
      <c r="N56" s="128" t="str">
        <f>IFERROR(VLOOKUP(A56,IC_LN_BS,9,0),"")</f>
        <v/>
      </c>
      <c r="O56" s="127">
        <f t="shared" si="0"/>
        <v>0</v>
      </c>
    </row>
    <row r="57" spans="1:15" x14ac:dyDescent="0.3">
      <c r="A57"/>
      <c r="B57"/>
      <c r="C57" t="s">
        <v>56</v>
      </c>
      <c r="D57" s="19"/>
      <c r="E57" s="20"/>
      <c r="F57" s="21"/>
      <c r="G57" s="21" t="s">
        <v>23</v>
      </c>
      <c r="H57" s="21"/>
      <c r="I57" s="21"/>
      <c r="J57" s="21"/>
      <c r="K57" s="21"/>
      <c r="L57" s="128" t="str">
        <f>IFERROR(VLOOKUP(A57,IC_LN_BS,7,0),"")</f>
        <v/>
      </c>
      <c r="M57" s="128" t="str">
        <f>IFERROR(VLOOKUP(A57,IC_LN_BS,8,0),"")</f>
        <v/>
      </c>
      <c r="N57" s="128" t="str">
        <f>IFERROR(VLOOKUP(A57,IC_LN_BS,9,0),"")</f>
        <v/>
      </c>
      <c r="O57" s="127">
        <f t="shared" si="0"/>
        <v>0</v>
      </c>
    </row>
    <row r="58" spans="1:15" x14ac:dyDescent="0.3">
      <c r="A58"/>
      <c r="B58"/>
      <c r="C58" t="s">
        <v>52</v>
      </c>
      <c r="D58" s="26"/>
      <c r="E58" s="28"/>
      <c r="F58" s="27"/>
      <c r="G58" s="27"/>
      <c r="H58" s="28" t="s">
        <v>1063</v>
      </c>
      <c r="I58" s="27"/>
      <c r="J58" s="27"/>
      <c r="K58" s="27"/>
      <c r="L58" s="126">
        <f>SUM(L59:L61)</f>
        <v>0</v>
      </c>
      <c r="M58" s="126">
        <f>SUM(M59:M61)</f>
        <v>0</v>
      </c>
      <c r="N58" s="126">
        <f>SUM(N59:N61)</f>
        <v>0</v>
      </c>
      <c r="O58" s="127">
        <f t="shared" si="0"/>
        <v>0</v>
      </c>
    </row>
    <row r="59" spans="1:15" x14ac:dyDescent="0.3">
      <c r="A59"/>
      <c r="B59"/>
      <c r="C59" t="s">
        <v>53</v>
      </c>
      <c r="D59" s="26"/>
      <c r="E59" s="28"/>
      <c r="F59" s="28"/>
      <c r="G59" s="27"/>
      <c r="H59" s="27"/>
      <c r="I59" s="27" t="s">
        <v>54</v>
      </c>
      <c r="J59" s="27"/>
      <c r="K59" s="27"/>
      <c r="L59" s="128" t="str">
        <f>IFERROR(VLOOKUP(A59,IC_LN_BS,12,0),"")</f>
        <v/>
      </c>
      <c r="M59" s="128" t="str">
        <f>IFERROR(VLOOKUP(A59,IC_LN_BS,13,0),"")</f>
        <v/>
      </c>
      <c r="N59" s="128" t="str">
        <f>IFERROR(VLOOKUP(A59,IC_LN_BS,14,0),"")</f>
        <v/>
      </c>
      <c r="O59" s="127">
        <f t="shared" si="0"/>
        <v>0</v>
      </c>
    </row>
    <row r="60" spans="1:15" x14ac:dyDescent="0.3">
      <c r="A60"/>
      <c r="B60"/>
      <c r="C60" t="s">
        <v>55</v>
      </c>
      <c r="D60" s="26"/>
      <c r="E60" s="28"/>
      <c r="F60" s="27"/>
      <c r="G60" s="27"/>
      <c r="H60" s="27"/>
      <c r="I60" s="27" t="s">
        <v>21</v>
      </c>
      <c r="J60" s="27"/>
      <c r="K60" s="27"/>
      <c r="L60" s="128" t="str">
        <f>IFERROR(VLOOKUP(A60,IC_LN_BS,12,0),"")</f>
        <v/>
      </c>
      <c r="M60" s="128" t="str">
        <f>IFERROR(VLOOKUP(A60,IC_LN_BS,13,0),"")</f>
        <v/>
      </c>
      <c r="N60" s="128" t="str">
        <f>IFERROR(VLOOKUP(A60,IC_LN_BS,14,0),"")</f>
        <v/>
      </c>
      <c r="O60" s="127">
        <f t="shared" si="0"/>
        <v>0</v>
      </c>
    </row>
    <row r="61" spans="1:15" x14ac:dyDescent="0.3">
      <c r="A61"/>
      <c r="B61"/>
      <c r="C61" t="s">
        <v>56</v>
      </c>
      <c r="D61" s="26"/>
      <c r="E61" s="28"/>
      <c r="F61" s="27"/>
      <c r="G61" s="27"/>
      <c r="H61" s="27"/>
      <c r="I61" s="27" t="s">
        <v>23</v>
      </c>
      <c r="J61" s="27"/>
      <c r="K61" s="27"/>
      <c r="L61" s="128" t="str">
        <f>IFERROR(VLOOKUP(A61,IC_LN_BS,12,0),"")</f>
        <v/>
      </c>
      <c r="M61" s="128" t="str">
        <f>IFERROR(VLOOKUP(A61,IC_LN_BS,13,0),"")</f>
        <v/>
      </c>
      <c r="N61" s="128" t="str">
        <f>IFERROR(VLOOKUP(A61,IC_LN_BS,14,0),"")</f>
        <v/>
      </c>
      <c r="O61" s="127">
        <f t="shared" si="0"/>
        <v>0</v>
      </c>
    </row>
    <row r="62" spans="1:15" x14ac:dyDescent="0.3">
      <c r="A62"/>
      <c r="B62"/>
      <c r="C62"/>
      <c r="D62" s="19"/>
      <c r="E62" s="20">
        <v>6</v>
      </c>
      <c r="F62" s="20" t="s">
        <v>1236</v>
      </c>
      <c r="G62" s="21"/>
      <c r="H62" s="21"/>
      <c r="I62" s="21"/>
      <c r="J62" s="21"/>
      <c r="K62" s="21"/>
      <c r="L62" s="126">
        <f>SUM(L63:L64)</f>
        <v>0</v>
      </c>
      <c r="M62" s="126">
        <f>SUM(M63:M64)</f>
        <v>0</v>
      </c>
      <c r="N62" s="126">
        <f>SUM(N63:N64)</f>
        <v>0</v>
      </c>
      <c r="O62" s="127">
        <f t="shared" si="0"/>
        <v>0</v>
      </c>
    </row>
    <row r="63" spans="1:15" x14ac:dyDescent="0.3">
      <c r="A63"/>
      <c r="B63"/>
      <c r="C63"/>
      <c r="D63" s="19"/>
      <c r="E63" s="21"/>
      <c r="F63" s="21"/>
      <c r="G63" s="21" t="s">
        <v>21</v>
      </c>
      <c r="H63" s="21"/>
      <c r="I63" s="21"/>
      <c r="J63" s="21"/>
      <c r="K63" s="21"/>
      <c r="L63" s="128" t="str">
        <f>IFERROR(VLOOKUP(A63,IC_LN_BS,7,0),"")</f>
        <v/>
      </c>
      <c r="M63" s="128" t="str">
        <f>IFERROR(VLOOKUP(A63,IC_LN_BS,8,0),"")</f>
        <v/>
      </c>
      <c r="N63" s="128" t="str">
        <f>IFERROR(VLOOKUP(A63,IC_LN_BS,9,0),"")</f>
        <v/>
      </c>
      <c r="O63" s="127">
        <f t="shared" si="0"/>
        <v>0</v>
      </c>
    </row>
    <row r="64" spans="1:15" x14ac:dyDescent="0.3">
      <c r="A64"/>
      <c r="B64"/>
      <c r="C64"/>
      <c r="D64" s="19"/>
      <c r="E64" s="21"/>
      <c r="F64" s="21"/>
      <c r="G64" s="21" t="s">
        <v>23</v>
      </c>
      <c r="H64" s="21"/>
      <c r="I64" s="21"/>
      <c r="J64" s="21"/>
      <c r="K64" s="21"/>
      <c r="L64" s="128" t="str">
        <f>IFERROR(VLOOKUP(A64,IC_LN_BS,7,0),"")</f>
        <v/>
      </c>
      <c r="M64" s="128" t="str">
        <f>IFERROR(VLOOKUP(A64,IC_LN_BS,8,0),"")</f>
        <v/>
      </c>
      <c r="N64" s="128" t="str">
        <f>IFERROR(VLOOKUP(A64,IC_LN_BS,9,0),"")</f>
        <v/>
      </c>
      <c r="O64" s="127">
        <f t="shared" si="0"/>
        <v>0</v>
      </c>
    </row>
    <row r="65" spans="1:15" x14ac:dyDescent="0.3">
      <c r="A65"/>
      <c r="B65"/>
      <c r="C65"/>
      <c r="D65" s="26"/>
      <c r="E65" s="27"/>
      <c r="F65" s="27"/>
      <c r="G65" s="27"/>
      <c r="H65" s="28" t="s">
        <v>1063</v>
      </c>
      <c r="I65" s="27"/>
      <c r="J65" s="27"/>
      <c r="K65" s="27"/>
      <c r="L65" s="126">
        <f>SUM(L66:L67)</f>
        <v>0</v>
      </c>
      <c r="M65" s="126">
        <f>SUM(M66:M67)</f>
        <v>0</v>
      </c>
      <c r="N65" s="126">
        <f>SUM(N66:N67)</f>
        <v>0</v>
      </c>
      <c r="O65" s="127">
        <f t="shared" si="0"/>
        <v>0</v>
      </c>
    </row>
    <row r="66" spans="1:15" x14ac:dyDescent="0.3">
      <c r="A66"/>
      <c r="B66"/>
      <c r="C66"/>
      <c r="D66" s="26"/>
      <c r="E66" s="27"/>
      <c r="F66" s="27"/>
      <c r="G66" s="27"/>
      <c r="H66" s="27"/>
      <c r="I66" s="27" t="s">
        <v>21</v>
      </c>
      <c r="J66" s="27"/>
      <c r="K66" s="27"/>
      <c r="L66" s="128" t="str">
        <f>IFERROR(VLOOKUP(A66,IC_LN_BS,12,0),"")</f>
        <v/>
      </c>
      <c r="M66" s="128" t="str">
        <f>IFERROR(VLOOKUP(A66,IC_LN_BS,13,0),"")</f>
        <v/>
      </c>
      <c r="N66" s="128" t="str">
        <f>IFERROR(VLOOKUP(A66,IC_LN_BS,14,0),"")</f>
        <v/>
      </c>
      <c r="O66" s="127">
        <f t="shared" si="0"/>
        <v>0</v>
      </c>
    </row>
    <row r="67" spans="1:15" ht="15" thickBot="1" x14ac:dyDescent="0.35">
      <c r="A67"/>
      <c r="B67"/>
      <c r="C67"/>
      <c r="D67" s="142"/>
      <c r="E67" s="143"/>
      <c r="F67" s="143"/>
      <c r="G67" s="143"/>
      <c r="H67" s="143"/>
      <c r="I67" s="143" t="s">
        <v>23</v>
      </c>
      <c r="J67" s="143"/>
      <c r="K67" s="143"/>
      <c r="L67" s="128" t="str">
        <f>IFERROR(VLOOKUP(A67,IC_LN_BS,12,0),"")</f>
        <v/>
      </c>
      <c r="M67" s="128" t="str">
        <f>IFERROR(VLOOKUP(A67,IC_LN_BS,13,0),"")</f>
        <v/>
      </c>
      <c r="N67" s="128" t="str">
        <f>IFERROR(VLOOKUP(A67,IC_LN_BS,14,0),"")</f>
        <v/>
      </c>
      <c r="O67" s="130">
        <f t="shared" si="0"/>
        <v>0</v>
      </c>
    </row>
    <row r="68" spans="1:15" ht="15" thickBot="1" x14ac:dyDescent="0.35">
      <c r="A68"/>
      <c r="B68"/>
      <c r="C68" t="s">
        <v>57</v>
      </c>
      <c r="D68" s="140" t="s">
        <v>58</v>
      </c>
      <c r="E68" s="141"/>
      <c r="F68" s="141"/>
      <c r="G68" s="141"/>
      <c r="H68" s="141"/>
      <c r="I68" s="141"/>
      <c r="J68" s="141"/>
      <c r="K68" s="141"/>
      <c r="L68" s="148">
        <f>SUM(L69,L70)</f>
        <v>0</v>
      </c>
      <c r="M68" s="148">
        <f>SUM(M69,M70)</f>
        <v>0</v>
      </c>
      <c r="N68" s="148">
        <f>SUM(N69,N70)</f>
        <v>0</v>
      </c>
      <c r="O68" s="149">
        <f t="shared" si="0"/>
        <v>0</v>
      </c>
    </row>
    <row r="69" spans="1:15" x14ac:dyDescent="0.3">
      <c r="A69"/>
      <c r="B69"/>
      <c r="C69"/>
      <c r="D69" s="144"/>
      <c r="E69" s="145"/>
      <c r="F69" s="145"/>
      <c r="G69" s="146" t="s">
        <v>1273</v>
      </c>
      <c r="H69" s="145"/>
      <c r="I69" s="145"/>
      <c r="J69" s="145"/>
      <c r="K69" s="145"/>
      <c r="L69" s="138">
        <f>SUM(L74,L95,L109,L122,L144,L158,L171,L192)</f>
        <v>0</v>
      </c>
      <c r="M69" s="138">
        <f>SUM(M74,M95,M109,M122,M144,M158,M171,M192)</f>
        <v>0</v>
      </c>
      <c r="N69" s="138">
        <f>SUM(N74,N95,N109,N122,N144,N158,N171,N192)</f>
        <v>0</v>
      </c>
      <c r="O69" s="147">
        <f t="shared" si="0"/>
        <v>0</v>
      </c>
    </row>
    <row r="70" spans="1:15" x14ac:dyDescent="0.3">
      <c r="A70"/>
      <c r="B70"/>
      <c r="C70" t="s">
        <v>1186</v>
      </c>
      <c r="D70" s="22"/>
      <c r="E70" s="24"/>
      <c r="F70" s="24"/>
      <c r="G70" s="25" t="s">
        <v>1252</v>
      </c>
      <c r="H70" s="24"/>
      <c r="I70" s="24"/>
      <c r="J70" s="24"/>
      <c r="K70" s="24"/>
      <c r="L70" s="126">
        <f>SUM(L85,L102,L116,L151,L165,L133,L182)</f>
        <v>0</v>
      </c>
      <c r="M70" s="126">
        <f>SUM(M85,M102,M116,M151,M165,M133,M182)</f>
        <v>0</v>
      </c>
      <c r="N70" s="126">
        <f>SUM(N85,N102,N116,N151,N165,N133,N182)</f>
        <v>0</v>
      </c>
      <c r="O70" s="133">
        <f t="shared" si="0"/>
        <v>0</v>
      </c>
    </row>
    <row r="71" spans="1:15" x14ac:dyDescent="0.3">
      <c r="A71"/>
      <c r="B71"/>
      <c r="C71" t="s">
        <v>1187</v>
      </c>
      <c r="D71" s="22"/>
      <c r="E71" s="24"/>
      <c r="F71" s="24"/>
      <c r="G71" s="25" t="s">
        <v>1285</v>
      </c>
      <c r="H71" s="24"/>
      <c r="I71" s="24"/>
      <c r="J71" s="24"/>
      <c r="K71" s="24"/>
      <c r="L71" s="126">
        <f>SUM(L83,L101,L114,L150,L163,L131,L180,L199)</f>
        <v>0</v>
      </c>
      <c r="M71" s="126">
        <f>SUM(M83,M101,M114,M150,M163,M131,M180,M199)</f>
        <v>0</v>
      </c>
      <c r="N71" s="126">
        <f>SUM(N83,N101,N114,N150,N163,N131,N180,N199)</f>
        <v>0</v>
      </c>
      <c r="O71" s="133">
        <f t="shared" si="0"/>
        <v>0</v>
      </c>
    </row>
    <row r="72" spans="1:15" x14ac:dyDescent="0.3">
      <c r="A72"/>
      <c r="B72"/>
      <c r="C72" t="s">
        <v>1188</v>
      </c>
      <c r="D72" s="29"/>
      <c r="E72" s="24"/>
      <c r="F72" s="24"/>
      <c r="G72" s="25"/>
      <c r="H72" s="25" t="s">
        <v>1301</v>
      </c>
      <c r="I72" s="24"/>
      <c r="J72" s="24"/>
      <c r="K72" s="24"/>
      <c r="L72" s="126">
        <f>SUM(L84,L115,L164,L132,L181,L200)</f>
        <v>0</v>
      </c>
      <c r="M72" s="126">
        <f>SUM(M84,M115,M164,M132,M181,M200)</f>
        <v>0</v>
      </c>
      <c r="N72" s="126">
        <f>SUM(N84,N115,N164,N132,N181,N200)</f>
        <v>0</v>
      </c>
      <c r="O72" s="133">
        <f t="shared" si="0"/>
        <v>0</v>
      </c>
    </row>
    <row r="73" spans="1:15" x14ac:dyDescent="0.3">
      <c r="A73"/>
      <c r="B73"/>
      <c r="C73" t="s">
        <v>42</v>
      </c>
      <c r="D73" s="19" t="s">
        <v>1274</v>
      </c>
      <c r="E73" s="20"/>
      <c r="F73" s="21"/>
      <c r="G73" s="21"/>
      <c r="H73" s="21"/>
      <c r="I73" s="21"/>
      <c r="J73" s="21"/>
      <c r="K73" s="21"/>
      <c r="L73" s="126">
        <f>SUM(L74,L85,L95,L102,L109,L116,L122,L133)</f>
        <v>0</v>
      </c>
      <c r="M73" s="126">
        <f>SUM(M74,M85,M95,M102,M109,M116,M122,M133)</f>
        <v>0</v>
      </c>
      <c r="N73" s="126">
        <f>SUM(N74,N85,N95,N102,N109,N116,N122,N133)</f>
        <v>0</v>
      </c>
      <c r="O73" s="133">
        <f t="shared" ref="O73:O156" si="1">SUM(L73,N73)</f>
        <v>0</v>
      </c>
    </row>
    <row r="74" spans="1:15" x14ac:dyDescent="0.3">
      <c r="A74"/>
      <c r="B74"/>
      <c r="C74" t="s">
        <v>59</v>
      </c>
      <c r="D74" s="30"/>
      <c r="E74" s="20">
        <v>1</v>
      </c>
      <c r="F74" s="20" t="s">
        <v>60</v>
      </c>
      <c r="G74" s="21"/>
      <c r="H74" s="21"/>
      <c r="I74" s="21"/>
      <c r="J74" s="21"/>
      <c r="K74" s="21"/>
      <c r="L74" s="126">
        <f>SUM(L75:L83)</f>
        <v>0</v>
      </c>
      <c r="M74" s="126">
        <f>SUM(M75:M83)</f>
        <v>0</v>
      </c>
      <c r="N74" s="126">
        <f>SUM(N75:N83)</f>
        <v>0</v>
      </c>
      <c r="O74" s="133">
        <f t="shared" si="1"/>
        <v>0</v>
      </c>
    </row>
    <row r="75" spans="1:15" x14ac:dyDescent="0.3">
      <c r="A75"/>
      <c r="B75" s="11" t="s">
        <v>1384</v>
      </c>
      <c r="C75"/>
      <c r="D75" s="19"/>
      <c r="E75" s="21"/>
      <c r="F75" s="21"/>
      <c r="G75" s="21" t="s">
        <v>21</v>
      </c>
      <c r="H75" s="21"/>
      <c r="I75" s="21"/>
      <c r="J75" s="21"/>
      <c r="K75" s="21"/>
      <c r="L75" s="128" t="str">
        <f t="shared" ref="L75:L84" si="2">IFERROR(VLOOKUP(A75,IC_LN_BS,7,0),"")</f>
        <v/>
      </c>
      <c r="M75" s="128" t="str">
        <f t="shared" ref="M75:M84" si="3">IFERROR(VLOOKUP(A75,IC_LN_BS,8,0),"")</f>
        <v/>
      </c>
      <c r="N75" s="128" t="str">
        <f t="shared" ref="N75:N84" si="4">IFERROR(VLOOKUP(A75,IC_LN_BS,9,0),"")</f>
        <v/>
      </c>
      <c r="O75" s="133">
        <f t="shared" si="1"/>
        <v>0</v>
      </c>
    </row>
    <row r="76" spans="1:15" x14ac:dyDescent="0.3">
      <c r="A76"/>
      <c r="B76" s="11" t="s">
        <v>1385</v>
      </c>
      <c r="C76"/>
      <c r="D76" s="19"/>
      <c r="E76" s="21"/>
      <c r="F76" s="21"/>
      <c r="G76" s="21" t="s">
        <v>28</v>
      </c>
      <c r="H76" s="21"/>
      <c r="I76" s="21"/>
      <c r="J76" s="21"/>
      <c r="K76" s="21"/>
      <c r="L76" s="128" t="str">
        <f t="shared" si="2"/>
        <v/>
      </c>
      <c r="M76" s="128" t="str">
        <f t="shared" si="3"/>
        <v/>
      </c>
      <c r="N76" s="128" t="str">
        <f t="shared" si="4"/>
        <v/>
      </c>
      <c r="O76" s="127">
        <f t="shared" si="1"/>
        <v>0</v>
      </c>
    </row>
    <row r="77" spans="1:15" x14ac:dyDescent="0.3">
      <c r="A77"/>
      <c r="B77" s="11" t="s">
        <v>1386</v>
      </c>
      <c r="C77"/>
      <c r="D77" s="19"/>
      <c r="E77" s="21"/>
      <c r="F77" s="21"/>
      <c r="G77" s="21" t="s">
        <v>61</v>
      </c>
      <c r="H77" s="21"/>
      <c r="I77" s="21"/>
      <c r="J77" s="21"/>
      <c r="K77" s="21"/>
      <c r="L77" s="128" t="str">
        <f t="shared" si="2"/>
        <v/>
      </c>
      <c r="M77" s="128" t="str">
        <f t="shared" si="3"/>
        <v/>
      </c>
      <c r="N77" s="128" t="str">
        <f t="shared" si="4"/>
        <v/>
      </c>
      <c r="O77" s="127">
        <f t="shared" si="1"/>
        <v>0</v>
      </c>
    </row>
    <row r="78" spans="1:15" x14ac:dyDescent="0.3">
      <c r="A78"/>
      <c r="B78" s="11" t="s">
        <v>1387</v>
      </c>
      <c r="C78"/>
      <c r="D78" s="19"/>
      <c r="E78" s="21"/>
      <c r="F78" s="21"/>
      <c r="G78" s="21" t="s">
        <v>62</v>
      </c>
      <c r="H78" s="21"/>
      <c r="I78" s="21"/>
      <c r="J78" s="21"/>
      <c r="K78" s="21"/>
      <c r="L78" s="128" t="str">
        <f t="shared" si="2"/>
        <v/>
      </c>
      <c r="M78" s="128" t="str">
        <f t="shared" si="3"/>
        <v/>
      </c>
      <c r="N78" s="128" t="str">
        <f t="shared" si="4"/>
        <v/>
      </c>
      <c r="O78" s="127">
        <f t="shared" si="1"/>
        <v>0</v>
      </c>
    </row>
    <row r="79" spans="1:15" x14ac:dyDescent="0.3">
      <c r="A79"/>
      <c r="B79" s="11" t="s">
        <v>1388</v>
      </c>
      <c r="C79"/>
      <c r="D79" s="19"/>
      <c r="E79" s="21"/>
      <c r="F79" s="21"/>
      <c r="G79" s="21" t="s">
        <v>63</v>
      </c>
      <c r="H79" s="21"/>
      <c r="I79" s="21"/>
      <c r="J79" s="21"/>
      <c r="K79" s="21"/>
      <c r="L79" s="128" t="str">
        <f t="shared" si="2"/>
        <v/>
      </c>
      <c r="M79" s="128" t="str">
        <f t="shared" si="3"/>
        <v/>
      </c>
      <c r="N79" s="128" t="str">
        <f t="shared" si="4"/>
        <v/>
      </c>
      <c r="O79" s="127">
        <f t="shared" si="1"/>
        <v>0</v>
      </c>
    </row>
    <row r="80" spans="1:15" x14ac:dyDescent="0.3">
      <c r="A80"/>
      <c r="B80" s="11" t="s">
        <v>1389</v>
      </c>
      <c r="C80"/>
      <c r="D80" s="19"/>
      <c r="E80" s="21"/>
      <c r="F80" s="21"/>
      <c r="G80" s="21" t="s">
        <v>64</v>
      </c>
      <c r="H80" s="21"/>
      <c r="I80" s="21"/>
      <c r="J80" s="21"/>
      <c r="K80" s="21"/>
      <c r="L80" s="128" t="str">
        <f t="shared" si="2"/>
        <v/>
      </c>
      <c r="M80" s="128" t="str">
        <f t="shared" si="3"/>
        <v/>
      </c>
      <c r="N80" s="128" t="str">
        <f t="shared" si="4"/>
        <v/>
      </c>
      <c r="O80" s="127">
        <f t="shared" si="1"/>
        <v>0</v>
      </c>
    </row>
    <row r="81" spans="1:15" x14ac:dyDescent="0.3">
      <c r="A81"/>
      <c r="B81" s="11" t="s">
        <v>1390</v>
      </c>
      <c r="C81"/>
      <c r="D81" s="19"/>
      <c r="E81" s="21"/>
      <c r="F81" s="21"/>
      <c r="G81" s="21" t="s">
        <v>65</v>
      </c>
      <c r="H81" s="21"/>
      <c r="I81" s="21"/>
      <c r="J81" s="21"/>
      <c r="K81" s="21"/>
      <c r="L81" s="128" t="str">
        <f t="shared" si="2"/>
        <v/>
      </c>
      <c r="M81" s="128" t="str">
        <f t="shared" si="3"/>
        <v/>
      </c>
      <c r="N81" s="128" t="str">
        <f t="shared" si="4"/>
        <v/>
      </c>
      <c r="O81" s="127">
        <f t="shared" si="1"/>
        <v>0</v>
      </c>
    </row>
    <row r="82" spans="1:15" x14ac:dyDescent="0.3">
      <c r="A82"/>
      <c r="B82" s="11" t="s">
        <v>1391</v>
      </c>
      <c r="C82"/>
      <c r="D82" s="19"/>
      <c r="E82" s="21"/>
      <c r="F82" s="21"/>
      <c r="G82" s="21" t="s">
        <v>66</v>
      </c>
      <c r="H82" s="21"/>
      <c r="I82" s="21"/>
      <c r="J82" s="21"/>
      <c r="K82" s="21"/>
      <c r="L82" s="128" t="str">
        <f t="shared" si="2"/>
        <v/>
      </c>
      <c r="M82" s="128" t="str">
        <f t="shared" si="3"/>
        <v/>
      </c>
      <c r="N82" s="128" t="str">
        <f t="shared" si="4"/>
        <v/>
      </c>
      <c r="O82" s="127">
        <f t="shared" si="1"/>
        <v>0</v>
      </c>
    </row>
    <row r="83" spans="1:15" x14ac:dyDescent="0.3">
      <c r="A83"/>
      <c r="B83" s="11" t="s">
        <v>1392</v>
      </c>
      <c r="C83"/>
      <c r="D83" s="19"/>
      <c r="E83" s="21"/>
      <c r="F83" s="21"/>
      <c r="G83" s="21" t="s">
        <v>23</v>
      </c>
      <c r="H83" s="21"/>
      <c r="I83" s="21"/>
      <c r="J83" s="21"/>
      <c r="K83" s="21"/>
      <c r="L83" s="128" t="str">
        <f t="shared" si="2"/>
        <v/>
      </c>
      <c r="M83" s="128" t="str">
        <f t="shared" si="3"/>
        <v/>
      </c>
      <c r="N83" s="128" t="str">
        <f t="shared" si="4"/>
        <v/>
      </c>
      <c r="O83" s="127">
        <f t="shared" si="1"/>
        <v>0</v>
      </c>
    </row>
    <row r="84" spans="1:15" x14ac:dyDescent="0.3">
      <c r="A84"/>
      <c r="B84" s="11"/>
      <c r="C84"/>
      <c r="D84" s="19"/>
      <c r="E84" s="21"/>
      <c r="F84" s="21"/>
      <c r="G84" s="21"/>
      <c r="H84" s="21"/>
      <c r="I84" s="21"/>
      <c r="J84" s="21"/>
      <c r="K84" s="31" t="s">
        <v>1247</v>
      </c>
      <c r="L84" s="128" t="str">
        <f t="shared" si="2"/>
        <v/>
      </c>
      <c r="M84" s="128" t="str">
        <f t="shared" si="3"/>
        <v/>
      </c>
      <c r="N84" s="128" t="str">
        <f t="shared" si="4"/>
        <v/>
      </c>
      <c r="O84" s="127">
        <f t="shared" si="1"/>
        <v>0</v>
      </c>
    </row>
    <row r="85" spans="1:15" x14ac:dyDescent="0.3">
      <c r="A85"/>
      <c r="B85"/>
      <c r="C85"/>
      <c r="D85" s="26"/>
      <c r="E85" s="27"/>
      <c r="F85" s="27"/>
      <c r="G85" s="27"/>
      <c r="H85" s="28" t="s">
        <v>1063</v>
      </c>
      <c r="I85" s="27"/>
      <c r="J85" s="27"/>
      <c r="K85" s="27"/>
      <c r="L85" s="126">
        <f>SUM(L86:L94)</f>
        <v>0</v>
      </c>
      <c r="M85" s="126">
        <f>SUM(M86:M94)</f>
        <v>0</v>
      </c>
      <c r="N85" s="126">
        <f>SUM(N86:N94)</f>
        <v>0</v>
      </c>
      <c r="O85" s="127">
        <f t="shared" si="1"/>
        <v>0</v>
      </c>
    </row>
    <row r="86" spans="1:15" x14ac:dyDescent="0.3">
      <c r="A86"/>
      <c r="B86" s="11"/>
      <c r="C86"/>
      <c r="D86" s="26"/>
      <c r="E86" s="27"/>
      <c r="F86" s="27"/>
      <c r="G86" s="27"/>
      <c r="H86" s="27"/>
      <c r="I86" s="27" t="s">
        <v>21</v>
      </c>
      <c r="J86" s="27"/>
      <c r="K86" s="27"/>
      <c r="L86" s="128" t="str">
        <f t="shared" ref="L86:L94" si="5">IFERROR(VLOOKUP(A86,IC_LN_BS,12,0),"")</f>
        <v/>
      </c>
      <c r="M86" s="128" t="str">
        <f t="shared" ref="M86:M94" si="6">IFERROR(VLOOKUP(A86,IC_LN_BS,13,0),"")</f>
        <v/>
      </c>
      <c r="N86" s="128" t="str">
        <f t="shared" ref="N86:N94" si="7">IFERROR(VLOOKUP(A86,IC_LN_BS,14,0),"")</f>
        <v/>
      </c>
      <c r="O86" s="127">
        <f t="shared" si="1"/>
        <v>0</v>
      </c>
    </row>
    <row r="87" spans="1:15" x14ac:dyDescent="0.3">
      <c r="A87"/>
      <c r="B87" s="11"/>
      <c r="C87"/>
      <c r="D87" s="26"/>
      <c r="E87" s="27"/>
      <c r="F87" s="27"/>
      <c r="G87" s="27"/>
      <c r="H87" s="27"/>
      <c r="I87" s="27" t="s">
        <v>28</v>
      </c>
      <c r="J87" s="27"/>
      <c r="K87" s="27"/>
      <c r="L87" s="128" t="str">
        <f t="shared" si="5"/>
        <v/>
      </c>
      <c r="M87" s="128" t="str">
        <f t="shared" si="6"/>
        <v/>
      </c>
      <c r="N87" s="128" t="str">
        <f t="shared" si="7"/>
        <v/>
      </c>
      <c r="O87" s="127">
        <f t="shared" si="1"/>
        <v>0</v>
      </c>
    </row>
    <row r="88" spans="1:15" x14ac:dyDescent="0.3">
      <c r="A88"/>
      <c r="B88" s="11"/>
      <c r="C88"/>
      <c r="D88" s="26"/>
      <c r="E88" s="27"/>
      <c r="F88" s="27"/>
      <c r="G88" s="27"/>
      <c r="H88" s="27"/>
      <c r="I88" s="27" t="s">
        <v>61</v>
      </c>
      <c r="J88" s="27"/>
      <c r="K88" s="27"/>
      <c r="L88" s="128" t="str">
        <f t="shared" si="5"/>
        <v/>
      </c>
      <c r="M88" s="128" t="str">
        <f t="shared" si="6"/>
        <v/>
      </c>
      <c r="N88" s="128" t="str">
        <f t="shared" si="7"/>
        <v/>
      </c>
      <c r="O88" s="127">
        <f t="shared" si="1"/>
        <v>0</v>
      </c>
    </row>
    <row r="89" spans="1:15" x14ac:dyDescent="0.3">
      <c r="A89"/>
      <c r="B89" s="11"/>
      <c r="C89"/>
      <c r="D89" s="26"/>
      <c r="E89" s="27"/>
      <c r="F89" s="27"/>
      <c r="G89" s="27"/>
      <c r="H89" s="27"/>
      <c r="I89" s="27" t="s">
        <v>62</v>
      </c>
      <c r="J89" s="27"/>
      <c r="K89" s="27"/>
      <c r="L89" s="128" t="str">
        <f t="shared" si="5"/>
        <v/>
      </c>
      <c r="M89" s="128" t="str">
        <f t="shared" si="6"/>
        <v/>
      </c>
      <c r="N89" s="128" t="str">
        <f t="shared" si="7"/>
        <v/>
      </c>
      <c r="O89" s="127">
        <f t="shared" si="1"/>
        <v>0</v>
      </c>
    </row>
    <row r="90" spans="1:15" x14ac:dyDescent="0.3">
      <c r="A90"/>
      <c r="B90" s="11"/>
      <c r="C90"/>
      <c r="D90" s="26"/>
      <c r="E90" s="27"/>
      <c r="F90" s="27"/>
      <c r="G90" s="27"/>
      <c r="H90" s="27"/>
      <c r="I90" s="27" t="s">
        <v>63</v>
      </c>
      <c r="J90" s="27"/>
      <c r="K90" s="27"/>
      <c r="L90" s="128" t="str">
        <f t="shared" si="5"/>
        <v/>
      </c>
      <c r="M90" s="128" t="str">
        <f t="shared" si="6"/>
        <v/>
      </c>
      <c r="N90" s="128" t="str">
        <f t="shared" si="7"/>
        <v/>
      </c>
      <c r="O90" s="127">
        <f t="shared" si="1"/>
        <v>0</v>
      </c>
    </row>
    <row r="91" spans="1:15" x14ac:dyDescent="0.3">
      <c r="A91"/>
      <c r="B91" s="11"/>
      <c r="C91"/>
      <c r="D91" s="26"/>
      <c r="E91" s="27"/>
      <c r="F91" s="27"/>
      <c r="G91" s="27"/>
      <c r="H91" s="27"/>
      <c r="I91" s="27" t="s">
        <v>64</v>
      </c>
      <c r="J91" s="27"/>
      <c r="K91" s="27"/>
      <c r="L91" s="128" t="str">
        <f t="shared" si="5"/>
        <v/>
      </c>
      <c r="M91" s="128" t="str">
        <f t="shared" si="6"/>
        <v/>
      </c>
      <c r="N91" s="128" t="str">
        <f t="shared" si="7"/>
        <v/>
      </c>
      <c r="O91" s="127">
        <f t="shared" si="1"/>
        <v>0</v>
      </c>
    </row>
    <row r="92" spans="1:15" x14ac:dyDescent="0.3">
      <c r="A92"/>
      <c r="B92" s="11"/>
      <c r="C92"/>
      <c r="D92" s="26"/>
      <c r="E92" s="27"/>
      <c r="F92" s="27"/>
      <c r="G92" s="27"/>
      <c r="H92" s="27"/>
      <c r="I92" s="27" t="s">
        <v>65</v>
      </c>
      <c r="J92" s="27"/>
      <c r="K92" s="27"/>
      <c r="L92" s="128" t="str">
        <f t="shared" si="5"/>
        <v/>
      </c>
      <c r="M92" s="128" t="str">
        <f t="shared" si="6"/>
        <v/>
      </c>
      <c r="N92" s="128" t="str">
        <f t="shared" si="7"/>
        <v/>
      </c>
      <c r="O92" s="127">
        <f t="shared" si="1"/>
        <v>0</v>
      </c>
    </row>
    <row r="93" spans="1:15" x14ac:dyDescent="0.3">
      <c r="A93"/>
      <c r="B93" s="11"/>
      <c r="C93"/>
      <c r="D93" s="26"/>
      <c r="E93" s="27"/>
      <c r="F93" s="27"/>
      <c r="G93" s="27"/>
      <c r="H93" s="27"/>
      <c r="I93" s="27" t="s">
        <v>66</v>
      </c>
      <c r="J93" s="27"/>
      <c r="K93" s="27"/>
      <c r="L93" s="128" t="str">
        <f t="shared" si="5"/>
        <v/>
      </c>
      <c r="M93" s="128" t="str">
        <f t="shared" si="6"/>
        <v/>
      </c>
      <c r="N93" s="128" t="str">
        <f t="shared" si="7"/>
        <v/>
      </c>
      <c r="O93" s="127">
        <f t="shared" si="1"/>
        <v>0</v>
      </c>
    </row>
    <row r="94" spans="1:15" x14ac:dyDescent="0.3">
      <c r="A94"/>
      <c r="B94" s="11"/>
      <c r="C94"/>
      <c r="D94" s="26"/>
      <c r="E94" s="27"/>
      <c r="F94" s="27"/>
      <c r="G94" s="27"/>
      <c r="H94" s="27"/>
      <c r="I94" s="27" t="s">
        <v>23</v>
      </c>
      <c r="J94" s="27"/>
      <c r="K94" s="27"/>
      <c r="L94" s="128" t="str">
        <f t="shared" si="5"/>
        <v/>
      </c>
      <c r="M94" s="128" t="str">
        <f t="shared" si="6"/>
        <v/>
      </c>
      <c r="N94" s="128" t="str">
        <f t="shared" si="7"/>
        <v/>
      </c>
      <c r="O94" s="127">
        <f t="shared" si="1"/>
        <v>0</v>
      </c>
    </row>
    <row r="95" spans="1:15" x14ac:dyDescent="0.3">
      <c r="A95"/>
      <c r="B95"/>
      <c r="C95" t="s">
        <v>67</v>
      </c>
      <c r="D95" s="19"/>
      <c r="E95" s="20">
        <v>2</v>
      </c>
      <c r="F95" s="20" t="s">
        <v>1275</v>
      </c>
      <c r="G95" s="21"/>
      <c r="H95" s="21"/>
      <c r="I95" s="21"/>
      <c r="J95" s="21"/>
      <c r="K95" s="21"/>
      <c r="L95" s="126">
        <f>SUM(L96:L101)</f>
        <v>0</v>
      </c>
      <c r="M95" s="126">
        <f>SUM(M96:M101)</f>
        <v>0</v>
      </c>
      <c r="N95" s="126">
        <f>SUM(N96:N101)</f>
        <v>0</v>
      </c>
      <c r="O95" s="127">
        <f t="shared" si="1"/>
        <v>0</v>
      </c>
    </row>
    <row r="96" spans="1:15" x14ac:dyDescent="0.3">
      <c r="A96" s="2" t="s">
        <v>68</v>
      </c>
      <c r="B96" s="11" t="s">
        <v>1386</v>
      </c>
      <c r="C96"/>
      <c r="D96" s="19"/>
      <c r="E96" s="21"/>
      <c r="F96" s="21"/>
      <c r="G96" s="21" t="s">
        <v>61</v>
      </c>
      <c r="H96" s="21"/>
      <c r="I96" s="21"/>
      <c r="J96" s="21"/>
      <c r="K96" s="21"/>
      <c r="L96" s="128">
        <f t="shared" ref="L96:L101" si="8">IFERROR(VLOOKUP(A96,IC_LN_BS,7,0),"")</f>
        <v>0</v>
      </c>
      <c r="M96" s="128">
        <f t="shared" ref="M96:M101" si="9">IFERROR(VLOOKUP(A96,IC_LN_BS,8,0),"")</f>
        <v>0</v>
      </c>
      <c r="N96" s="128">
        <f t="shared" ref="N96:N101" si="10">IFERROR(VLOOKUP(A96,IC_LN_BS,9,0),"")</f>
        <v>0</v>
      </c>
      <c r="O96" s="127">
        <f t="shared" si="1"/>
        <v>0</v>
      </c>
    </row>
    <row r="97" spans="1:15" x14ac:dyDescent="0.3">
      <c r="A97" s="2" t="s">
        <v>69</v>
      </c>
      <c r="B97" s="11" t="s">
        <v>1387</v>
      </c>
      <c r="C97"/>
      <c r="D97" s="19"/>
      <c r="E97" s="21"/>
      <c r="F97" s="21"/>
      <c r="G97" s="21" t="s">
        <v>62</v>
      </c>
      <c r="H97" s="21"/>
      <c r="I97" s="21"/>
      <c r="J97" s="21"/>
      <c r="K97" s="21"/>
      <c r="L97" s="128">
        <f t="shared" si="8"/>
        <v>0</v>
      </c>
      <c r="M97" s="128">
        <f t="shared" si="9"/>
        <v>0</v>
      </c>
      <c r="N97" s="128">
        <f t="shared" si="10"/>
        <v>0</v>
      </c>
      <c r="O97" s="127">
        <f t="shared" si="1"/>
        <v>0</v>
      </c>
    </row>
    <row r="98" spans="1:15" x14ac:dyDescent="0.3">
      <c r="A98" s="2" t="s">
        <v>70</v>
      </c>
      <c r="B98" s="11" t="s">
        <v>1388</v>
      </c>
      <c r="C98"/>
      <c r="D98" s="19"/>
      <c r="E98" s="32"/>
      <c r="F98" s="21"/>
      <c r="G98" s="21" t="s">
        <v>63</v>
      </c>
      <c r="H98" s="21"/>
      <c r="I98" s="21"/>
      <c r="J98" s="21"/>
      <c r="K98" s="21"/>
      <c r="L98" s="128">
        <f t="shared" si="8"/>
        <v>0</v>
      </c>
      <c r="M98" s="128">
        <f t="shared" si="9"/>
        <v>0</v>
      </c>
      <c r="N98" s="128">
        <f t="shared" si="10"/>
        <v>0</v>
      </c>
      <c r="O98" s="127">
        <f t="shared" si="1"/>
        <v>0</v>
      </c>
    </row>
    <row r="99" spans="1:15" x14ac:dyDescent="0.3">
      <c r="A99" s="2" t="s">
        <v>71</v>
      </c>
      <c r="B99" s="11" t="s">
        <v>1389</v>
      </c>
      <c r="C99"/>
      <c r="D99" s="19"/>
      <c r="E99" s="32"/>
      <c r="F99" s="21"/>
      <c r="G99" s="21" t="s">
        <v>64</v>
      </c>
      <c r="H99" s="21"/>
      <c r="I99" s="21"/>
      <c r="J99" s="21"/>
      <c r="K99" s="21"/>
      <c r="L99" s="128">
        <f t="shared" si="8"/>
        <v>0</v>
      </c>
      <c r="M99" s="128">
        <f t="shared" si="9"/>
        <v>0</v>
      </c>
      <c r="N99" s="128">
        <f t="shared" si="10"/>
        <v>0</v>
      </c>
      <c r="O99" s="127">
        <f t="shared" si="1"/>
        <v>0</v>
      </c>
    </row>
    <row r="100" spans="1:15" x14ac:dyDescent="0.3">
      <c r="A100" s="2" t="s">
        <v>72</v>
      </c>
      <c r="B100" s="11" t="s">
        <v>1385</v>
      </c>
      <c r="C100"/>
      <c r="D100" s="19"/>
      <c r="E100" s="32"/>
      <c r="F100" s="21"/>
      <c r="G100" s="21" t="s">
        <v>28</v>
      </c>
      <c r="H100" s="21"/>
      <c r="I100" s="21"/>
      <c r="J100" s="21"/>
      <c r="K100" s="21"/>
      <c r="L100" s="128">
        <f t="shared" si="8"/>
        <v>0</v>
      </c>
      <c r="M100" s="128">
        <f t="shared" si="9"/>
        <v>0</v>
      </c>
      <c r="N100" s="128">
        <f t="shared" si="10"/>
        <v>0</v>
      </c>
      <c r="O100" s="127">
        <f t="shared" si="1"/>
        <v>0</v>
      </c>
    </row>
    <row r="101" spans="1:15" x14ac:dyDescent="0.3">
      <c r="A101" s="2" t="s">
        <v>73</v>
      </c>
      <c r="B101" s="11" t="s">
        <v>1392</v>
      </c>
      <c r="C101"/>
      <c r="D101" s="19"/>
      <c r="E101" s="32"/>
      <c r="F101" s="21"/>
      <c r="G101" s="21" t="s">
        <v>23</v>
      </c>
      <c r="H101" s="21"/>
      <c r="I101" s="21"/>
      <c r="J101" s="21"/>
      <c r="K101" s="21"/>
      <c r="L101" s="128">
        <f t="shared" si="8"/>
        <v>0</v>
      </c>
      <c r="M101" s="128">
        <f t="shared" si="9"/>
        <v>0</v>
      </c>
      <c r="N101" s="128">
        <f t="shared" si="10"/>
        <v>0</v>
      </c>
      <c r="O101" s="127">
        <f t="shared" si="1"/>
        <v>0</v>
      </c>
    </row>
    <row r="102" spans="1:15" x14ac:dyDescent="0.3">
      <c r="A102" s="11"/>
      <c r="B102"/>
      <c r="C102"/>
      <c r="D102" s="26"/>
      <c r="E102" s="27"/>
      <c r="F102" s="27"/>
      <c r="G102" s="28"/>
      <c r="H102" s="28" t="s">
        <v>1063</v>
      </c>
      <c r="I102" s="27"/>
      <c r="J102" s="27"/>
      <c r="K102" s="27"/>
      <c r="L102" s="126">
        <f>SUM(L103:L108)</f>
        <v>0</v>
      </c>
      <c r="M102" s="126">
        <f>SUM(M103:M108)</f>
        <v>0</v>
      </c>
      <c r="N102" s="126">
        <f>SUM(N103:N108)</f>
        <v>0</v>
      </c>
      <c r="O102" s="127">
        <f t="shared" si="1"/>
        <v>0</v>
      </c>
    </row>
    <row r="103" spans="1:15" x14ac:dyDescent="0.3">
      <c r="A103" s="2" t="s">
        <v>68</v>
      </c>
      <c r="B103" s="11"/>
      <c r="C103"/>
      <c r="D103" s="26"/>
      <c r="E103" s="27"/>
      <c r="F103" s="27"/>
      <c r="G103" s="27"/>
      <c r="H103" s="27"/>
      <c r="I103" s="27" t="s">
        <v>61</v>
      </c>
      <c r="J103" s="27"/>
      <c r="K103" s="27"/>
      <c r="L103" s="128">
        <f t="shared" ref="L103:L108" si="11">IFERROR(VLOOKUP(A103,IC_LN_BS,12,0),"")</f>
        <v>0</v>
      </c>
      <c r="M103" s="128">
        <f t="shared" ref="M103:M108" si="12">IFERROR(VLOOKUP(A103,IC_LN_BS,13,0),"")</f>
        <v>0</v>
      </c>
      <c r="N103" s="128">
        <f t="shared" ref="N103:N108" si="13">IFERROR(VLOOKUP(A103,IC_LN_BS,14,0),"")</f>
        <v>0</v>
      </c>
      <c r="O103" s="127">
        <f t="shared" si="1"/>
        <v>0</v>
      </c>
    </row>
    <row r="104" spans="1:15" x14ac:dyDescent="0.3">
      <c r="A104" s="2" t="s">
        <v>69</v>
      </c>
      <c r="B104" s="11"/>
      <c r="C104"/>
      <c r="D104" s="26"/>
      <c r="E104" s="27"/>
      <c r="F104" s="27"/>
      <c r="G104" s="27"/>
      <c r="H104" s="27"/>
      <c r="I104" s="27" t="s">
        <v>62</v>
      </c>
      <c r="J104" s="27"/>
      <c r="K104" s="27"/>
      <c r="L104" s="128">
        <f t="shared" si="11"/>
        <v>0</v>
      </c>
      <c r="M104" s="128">
        <f t="shared" si="12"/>
        <v>0</v>
      </c>
      <c r="N104" s="128">
        <f t="shared" si="13"/>
        <v>0</v>
      </c>
      <c r="O104" s="127">
        <f t="shared" si="1"/>
        <v>0</v>
      </c>
    </row>
    <row r="105" spans="1:15" x14ac:dyDescent="0.3">
      <c r="A105" s="2" t="s">
        <v>70</v>
      </c>
      <c r="B105" s="11"/>
      <c r="C105"/>
      <c r="D105" s="26"/>
      <c r="E105" s="33"/>
      <c r="F105" s="27"/>
      <c r="G105" s="27"/>
      <c r="H105" s="27"/>
      <c r="I105" s="27" t="s">
        <v>63</v>
      </c>
      <c r="J105" s="27"/>
      <c r="K105" s="27"/>
      <c r="L105" s="128">
        <f t="shared" si="11"/>
        <v>0</v>
      </c>
      <c r="M105" s="128">
        <f t="shared" si="12"/>
        <v>0</v>
      </c>
      <c r="N105" s="128">
        <f t="shared" si="13"/>
        <v>0</v>
      </c>
      <c r="O105" s="127">
        <f t="shared" si="1"/>
        <v>0</v>
      </c>
    </row>
    <row r="106" spans="1:15" x14ac:dyDescent="0.3">
      <c r="A106" s="2" t="s">
        <v>71</v>
      </c>
      <c r="B106" s="11"/>
      <c r="C106"/>
      <c r="D106" s="26"/>
      <c r="E106" s="33"/>
      <c r="F106" s="27"/>
      <c r="G106" s="27"/>
      <c r="H106" s="27"/>
      <c r="I106" s="27" t="s">
        <v>64</v>
      </c>
      <c r="J106" s="27"/>
      <c r="K106" s="27"/>
      <c r="L106" s="128">
        <f t="shared" si="11"/>
        <v>0</v>
      </c>
      <c r="M106" s="128">
        <f t="shared" si="12"/>
        <v>0</v>
      </c>
      <c r="N106" s="128">
        <f t="shared" si="13"/>
        <v>0</v>
      </c>
      <c r="O106" s="127">
        <f t="shared" si="1"/>
        <v>0</v>
      </c>
    </row>
    <row r="107" spans="1:15" x14ac:dyDescent="0.3">
      <c r="A107" s="2" t="s">
        <v>72</v>
      </c>
      <c r="B107"/>
      <c r="C107"/>
      <c r="D107" s="26"/>
      <c r="E107" s="33"/>
      <c r="F107" s="27"/>
      <c r="G107" s="27"/>
      <c r="H107" s="27"/>
      <c r="I107" s="27" t="s">
        <v>28</v>
      </c>
      <c r="J107" s="27"/>
      <c r="K107" s="27"/>
      <c r="L107" s="128">
        <f t="shared" si="11"/>
        <v>0</v>
      </c>
      <c r="M107" s="128">
        <f t="shared" si="12"/>
        <v>0</v>
      </c>
      <c r="N107" s="128">
        <f t="shared" si="13"/>
        <v>0</v>
      </c>
      <c r="O107" s="127">
        <f t="shared" si="1"/>
        <v>0</v>
      </c>
    </row>
    <row r="108" spans="1:15" x14ac:dyDescent="0.3">
      <c r="A108" s="2" t="s">
        <v>73</v>
      </c>
      <c r="B108"/>
      <c r="C108"/>
      <c r="D108" s="26"/>
      <c r="E108" s="33"/>
      <c r="F108" s="27"/>
      <c r="G108" s="27"/>
      <c r="H108" s="27"/>
      <c r="I108" s="27" t="s">
        <v>23</v>
      </c>
      <c r="J108" s="27"/>
      <c r="K108" s="27"/>
      <c r="L108" s="128">
        <f t="shared" si="11"/>
        <v>0</v>
      </c>
      <c r="M108" s="128">
        <f t="shared" si="12"/>
        <v>0</v>
      </c>
      <c r="N108" s="128">
        <f t="shared" si="13"/>
        <v>0</v>
      </c>
      <c r="O108" s="127">
        <f t="shared" si="1"/>
        <v>0</v>
      </c>
    </row>
    <row r="109" spans="1:15" x14ac:dyDescent="0.3">
      <c r="A109"/>
      <c r="B109"/>
      <c r="C109" t="s">
        <v>74</v>
      </c>
      <c r="D109" s="19"/>
      <c r="E109" s="20">
        <v>3</v>
      </c>
      <c r="F109" s="20" t="s">
        <v>1276</v>
      </c>
      <c r="G109" s="21"/>
      <c r="H109" s="21"/>
      <c r="I109" s="21"/>
      <c r="J109" s="21"/>
      <c r="K109" s="21"/>
      <c r="L109" s="126">
        <f>SUM(L110:L114)</f>
        <v>0</v>
      </c>
      <c r="M109" s="126">
        <f>SUM(M110:M114)</f>
        <v>0</v>
      </c>
      <c r="N109" s="126">
        <f>SUM(N110:N114)</f>
        <v>0</v>
      </c>
      <c r="O109" s="127">
        <f t="shared" si="1"/>
        <v>0</v>
      </c>
    </row>
    <row r="110" spans="1:15" x14ac:dyDescent="0.3">
      <c r="A110" s="2" t="s">
        <v>75</v>
      </c>
      <c r="B110" s="11" t="s">
        <v>1384</v>
      </c>
      <c r="C110"/>
      <c r="D110" s="19"/>
      <c r="E110" s="21"/>
      <c r="F110" s="21"/>
      <c r="G110" s="21" t="s">
        <v>21</v>
      </c>
      <c r="H110" s="21"/>
      <c r="I110" s="21"/>
      <c r="J110" s="21"/>
      <c r="K110" s="21"/>
      <c r="L110" s="128">
        <f t="shared" ref="L110:L115" si="14">IFERROR(VLOOKUP(A110,IC_LN_BS,7,0),"")</f>
        <v>0</v>
      </c>
      <c r="M110" s="128">
        <f t="shared" ref="M110:M115" si="15">IFERROR(VLOOKUP(A110,IC_LN_BS,8,0),"")</f>
        <v>0</v>
      </c>
      <c r="N110" s="128">
        <f t="shared" ref="N110:N115" si="16">IFERROR(VLOOKUP(A110,IC_LN_BS,9,0),"")</f>
        <v>0</v>
      </c>
      <c r="O110" s="127">
        <f t="shared" si="1"/>
        <v>0</v>
      </c>
    </row>
    <row r="111" spans="1:15" x14ac:dyDescent="0.3">
      <c r="A111" s="2" t="s">
        <v>78</v>
      </c>
      <c r="B111" s="11" t="s">
        <v>1385</v>
      </c>
      <c r="C111"/>
      <c r="D111" s="19"/>
      <c r="E111" s="21"/>
      <c r="F111" s="21"/>
      <c r="G111" s="21" t="s">
        <v>28</v>
      </c>
      <c r="H111" s="21"/>
      <c r="I111" s="21"/>
      <c r="J111" s="21"/>
      <c r="K111" s="21"/>
      <c r="L111" s="128">
        <f t="shared" si="14"/>
        <v>0</v>
      </c>
      <c r="M111" s="128">
        <f t="shared" si="15"/>
        <v>0</v>
      </c>
      <c r="N111" s="128">
        <f t="shared" si="16"/>
        <v>0</v>
      </c>
      <c r="O111" s="127">
        <f t="shared" si="1"/>
        <v>0</v>
      </c>
    </row>
    <row r="112" spans="1:15" x14ac:dyDescent="0.3">
      <c r="A112" s="2" t="s">
        <v>80</v>
      </c>
      <c r="B112" s="11" t="s">
        <v>1390</v>
      </c>
      <c r="C112"/>
      <c r="D112" s="19"/>
      <c r="E112" s="21"/>
      <c r="F112" s="21"/>
      <c r="G112" s="21" t="s">
        <v>65</v>
      </c>
      <c r="H112" s="21"/>
      <c r="I112" s="21"/>
      <c r="J112" s="21"/>
      <c r="K112" s="21"/>
      <c r="L112" s="128">
        <f t="shared" si="14"/>
        <v>0</v>
      </c>
      <c r="M112" s="128">
        <f t="shared" si="15"/>
        <v>0</v>
      </c>
      <c r="N112" s="128">
        <f t="shared" si="16"/>
        <v>0</v>
      </c>
      <c r="O112" s="127">
        <f t="shared" si="1"/>
        <v>0</v>
      </c>
    </row>
    <row r="113" spans="1:15" x14ac:dyDescent="0.3">
      <c r="A113" s="2" t="s">
        <v>81</v>
      </c>
      <c r="B113" s="11" t="s">
        <v>1391</v>
      </c>
      <c r="C113"/>
      <c r="D113" s="19"/>
      <c r="E113" s="21"/>
      <c r="F113" s="21"/>
      <c r="G113" s="21" t="s">
        <v>82</v>
      </c>
      <c r="H113" s="21"/>
      <c r="I113" s="21"/>
      <c r="J113" s="21"/>
      <c r="K113" s="21"/>
      <c r="L113" s="128">
        <f t="shared" si="14"/>
        <v>0</v>
      </c>
      <c r="M113" s="128">
        <f t="shared" si="15"/>
        <v>0</v>
      </c>
      <c r="N113" s="128">
        <f t="shared" si="16"/>
        <v>0</v>
      </c>
      <c r="O113" s="127">
        <f t="shared" si="1"/>
        <v>0</v>
      </c>
    </row>
    <row r="114" spans="1:15" x14ac:dyDescent="0.3">
      <c r="A114" s="2" t="s">
        <v>83</v>
      </c>
      <c r="B114" s="11" t="s">
        <v>1392</v>
      </c>
      <c r="C114"/>
      <c r="D114" s="19"/>
      <c r="E114" s="21"/>
      <c r="F114" s="21"/>
      <c r="G114" s="21" t="s">
        <v>23</v>
      </c>
      <c r="H114" s="21"/>
      <c r="I114" s="21"/>
      <c r="J114" s="21"/>
      <c r="K114" s="21"/>
      <c r="L114" s="128">
        <f t="shared" si="14"/>
        <v>0</v>
      </c>
      <c r="M114" s="128">
        <f t="shared" si="15"/>
        <v>0</v>
      </c>
      <c r="N114" s="128">
        <f t="shared" si="16"/>
        <v>0</v>
      </c>
      <c r="O114" s="127">
        <f t="shared" si="1"/>
        <v>0</v>
      </c>
    </row>
    <row r="115" spans="1:15" x14ac:dyDescent="0.3">
      <c r="A115" s="2" t="s">
        <v>1280</v>
      </c>
      <c r="B115" s="11"/>
      <c r="C115"/>
      <c r="D115" s="19"/>
      <c r="E115" s="21"/>
      <c r="F115" s="21"/>
      <c r="G115" s="21"/>
      <c r="H115" s="21"/>
      <c r="I115" s="21"/>
      <c r="J115" s="21"/>
      <c r="K115" s="31" t="s">
        <v>1247</v>
      </c>
      <c r="L115" s="128">
        <f t="shared" si="14"/>
        <v>0</v>
      </c>
      <c r="M115" s="128">
        <f t="shared" si="15"/>
        <v>0</v>
      </c>
      <c r="N115" s="128">
        <f t="shared" si="16"/>
        <v>0</v>
      </c>
      <c r="O115" s="127">
        <f t="shared" si="1"/>
        <v>0</v>
      </c>
    </row>
    <row r="116" spans="1:15" x14ac:dyDescent="0.3">
      <c r="A116" s="11"/>
      <c r="B116" s="11"/>
      <c r="C116"/>
      <c r="D116" s="26"/>
      <c r="E116" s="27"/>
      <c r="F116" s="27"/>
      <c r="G116" s="27"/>
      <c r="H116" s="28" t="s">
        <v>1063</v>
      </c>
      <c r="I116" s="27"/>
      <c r="J116" s="27"/>
      <c r="K116" s="27"/>
      <c r="L116" s="126">
        <f>SUM(L117:L121)</f>
        <v>0</v>
      </c>
      <c r="M116" s="126">
        <f>SUM(M117:M121)</f>
        <v>0</v>
      </c>
      <c r="N116" s="126">
        <f>SUM(N117:N121)</f>
        <v>0</v>
      </c>
      <c r="O116" s="127">
        <f t="shared" si="1"/>
        <v>0</v>
      </c>
    </row>
    <row r="117" spans="1:15" x14ac:dyDescent="0.3">
      <c r="A117" s="2" t="s">
        <v>75</v>
      </c>
      <c r="B117" s="11"/>
      <c r="C117"/>
      <c r="D117" s="26"/>
      <c r="E117" s="27"/>
      <c r="F117" s="27"/>
      <c r="G117" s="27"/>
      <c r="H117" s="27"/>
      <c r="I117" s="27" t="s">
        <v>21</v>
      </c>
      <c r="J117" s="27"/>
      <c r="K117" s="27"/>
      <c r="L117" s="128">
        <f>IFERROR(VLOOKUP(A117,IC_LN_BS,12,0),"")</f>
        <v>0</v>
      </c>
      <c r="M117" s="128">
        <f>IFERROR(VLOOKUP(A117,IC_LN_BS,13,0),"")</f>
        <v>0</v>
      </c>
      <c r="N117" s="128">
        <f>IFERROR(VLOOKUP(A117,IC_LN_BS,14,0),"")</f>
        <v>0</v>
      </c>
      <c r="O117" s="127">
        <f t="shared" si="1"/>
        <v>0</v>
      </c>
    </row>
    <row r="118" spans="1:15" x14ac:dyDescent="0.3">
      <c r="A118" s="2" t="s">
        <v>78</v>
      </c>
      <c r="B118" s="11"/>
      <c r="C118"/>
      <c r="D118" s="26"/>
      <c r="E118" s="27"/>
      <c r="F118" s="27"/>
      <c r="G118" s="27"/>
      <c r="H118" s="27"/>
      <c r="I118" s="27" t="s">
        <v>28</v>
      </c>
      <c r="J118" s="27"/>
      <c r="K118" s="27"/>
      <c r="L118" s="128">
        <f>IFERROR(VLOOKUP(A118,IC_LN_BS,12,0),"")</f>
        <v>0</v>
      </c>
      <c r="M118" s="128">
        <f>IFERROR(VLOOKUP(A118,IC_LN_BS,13,0),"")</f>
        <v>0</v>
      </c>
      <c r="N118" s="128">
        <f>IFERROR(VLOOKUP(A118,IC_LN_BS,14,0),"")</f>
        <v>0</v>
      </c>
      <c r="O118" s="127">
        <f t="shared" si="1"/>
        <v>0</v>
      </c>
    </row>
    <row r="119" spans="1:15" x14ac:dyDescent="0.3">
      <c r="A119" s="2" t="s">
        <v>80</v>
      </c>
      <c r="B119" s="11"/>
      <c r="C119"/>
      <c r="D119" s="26"/>
      <c r="E119" s="27"/>
      <c r="F119" s="27"/>
      <c r="G119" s="27"/>
      <c r="H119" s="27"/>
      <c r="I119" s="27" t="s">
        <v>65</v>
      </c>
      <c r="J119" s="27"/>
      <c r="K119" s="27"/>
      <c r="L119" s="128">
        <f>IFERROR(VLOOKUP(A119,IC_LN_BS,12,0),"")</f>
        <v>0</v>
      </c>
      <c r="M119" s="128">
        <f>IFERROR(VLOOKUP(A119,IC_LN_BS,13,0),"")</f>
        <v>0</v>
      </c>
      <c r="N119" s="128">
        <f>IFERROR(VLOOKUP(A119,IC_LN_BS,14,0),"")</f>
        <v>0</v>
      </c>
      <c r="O119" s="127">
        <f t="shared" si="1"/>
        <v>0</v>
      </c>
    </row>
    <row r="120" spans="1:15" x14ac:dyDescent="0.3">
      <c r="A120" s="2" t="s">
        <v>81</v>
      </c>
      <c r="B120" s="11"/>
      <c r="C120"/>
      <c r="D120" s="26"/>
      <c r="E120" s="27"/>
      <c r="F120" s="27"/>
      <c r="G120" s="27"/>
      <c r="H120" s="27"/>
      <c r="I120" s="27" t="s">
        <v>82</v>
      </c>
      <c r="J120" s="27"/>
      <c r="K120" s="27"/>
      <c r="L120" s="128">
        <f>IFERROR(VLOOKUP(A120,IC_LN_BS,12,0),"")</f>
        <v>0</v>
      </c>
      <c r="M120" s="128">
        <f>IFERROR(VLOOKUP(A120,IC_LN_BS,13,0),"")</f>
        <v>0</v>
      </c>
      <c r="N120" s="128">
        <f>IFERROR(VLOOKUP(A120,IC_LN_BS,14,0),"")</f>
        <v>0</v>
      </c>
      <c r="O120" s="127">
        <f t="shared" si="1"/>
        <v>0</v>
      </c>
    </row>
    <row r="121" spans="1:15" x14ac:dyDescent="0.3">
      <c r="A121" s="2" t="s">
        <v>83</v>
      </c>
      <c r="B121" s="11"/>
      <c r="C121"/>
      <c r="D121" s="26"/>
      <c r="E121" s="27"/>
      <c r="F121" s="27"/>
      <c r="G121" s="27"/>
      <c r="H121" s="27"/>
      <c r="I121" s="27" t="s">
        <v>23</v>
      </c>
      <c r="J121" s="27"/>
      <c r="K121" s="27"/>
      <c r="L121" s="128">
        <f>IFERROR(VLOOKUP(A121,IC_LN_BS,12,0),"")</f>
        <v>0</v>
      </c>
      <c r="M121" s="128">
        <f>IFERROR(VLOOKUP(A121,IC_LN_BS,13,0),"")</f>
        <v>0</v>
      </c>
      <c r="N121" s="128">
        <f>IFERROR(VLOOKUP(A121,IC_LN_BS,14,0),"")</f>
        <v>0</v>
      </c>
      <c r="O121" s="127">
        <f t="shared" si="1"/>
        <v>0</v>
      </c>
    </row>
    <row r="122" spans="1:15" x14ac:dyDescent="0.3">
      <c r="A122"/>
      <c r="B122"/>
      <c r="C122" t="s">
        <v>116</v>
      </c>
      <c r="D122" s="19"/>
      <c r="E122" s="20">
        <v>4</v>
      </c>
      <c r="F122" s="20" t="s">
        <v>1249</v>
      </c>
      <c r="G122" s="21"/>
      <c r="H122" s="21"/>
      <c r="I122" s="21"/>
      <c r="J122" s="21"/>
      <c r="K122" s="21"/>
      <c r="L122" s="126">
        <f>SUM(L123:L131)</f>
        <v>0</v>
      </c>
      <c r="M122" s="126">
        <f>SUM(M123:M131)</f>
        <v>0</v>
      </c>
      <c r="N122" s="126">
        <f>SUM(N123:N131)</f>
        <v>0</v>
      </c>
      <c r="O122" s="127">
        <f t="shared" ref="O122:O142" si="17">SUM(L122,N122)</f>
        <v>0</v>
      </c>
    </row>
    <row r="123" spans="1:15" x14ac:dyDescent="0.3">
      <c r="A123" s="2" t="s">
        <v>117</v>
      </c>
      <c r="B123" s="11" t="s">
        <v>1384</v>
      </c>
      <c r="C123"/>
      <c r="D123" s="19"/>
      <c r="E123" s="21"/>
      <c r="F123" s="21"/>
      <c r="G123" s="21" t="s">
        <v>21</v>
      </c>
      <c r="H123" s="21"/>
      <c r="I123" s="21"/>
      <c r="J123" s="21"/>
      <c r="K123" s="21"/>
      <c r="L123" s="128">
        <f t="shared" ref="L123:L132" si="18">IFERROR(VLOOKUP(A123,IC_LN_BS,7,0),"")</f>
        <v>0</v>
      </c>
      <c r="M123" s="128">
        <f t="shared" ref="M123:M132" si="19">IFERROR(VLOOKUP(A123,IC_LN_BS,8,0),"")</f>
        <v>0</v>
      </c>
      <c r="N123" s="128">
        <f t="shared" ref="N123:N132" si="20">IFERROR(VLOOKUP(A123,IC_LN_BS,9,0),"")</f>
        <v>0</v>
      </c>
      <c r="O123" s="127">
        <f t="shared" si="17"/>
        <v>0</v>
      </c>
    </row>
    <row r="124" spans="1:15" x14ac:dyDescent="0.3">
      <c r="A124" s="2" t="s">
        <v>118</v>
      </c>
      <c r="B124" s="11" t="s">
        <v>1385</v>
      </c>
      <c r="C124"/>
      <c r="D124" s="19"/>
      <c r="E124" s="21"/>
      <c r="F124" s="21"/>
      <c r="G124" s="21" t="s">
        <v>28</v>
      </c>
      <c r="H124" s="21"/>
      <c r="I124" s="21"/>
      <c r="J124" s="21"/>
      <c r="K124" s="21"/>
      <c r="L124" s="128">
        <f t="shared" si="18"/>
        <v>0</v>
      </c>
      <c r="M124" s="128">
        <f t="shared" si="19"/>
        <v>0</v>
      </c>
      <c r="N124" s="128">
        <f t="shared" si="20"/>
        <v>0</v>
      </c>
      <c r="O124" s="127">
        <f t="shared" si="17"/>
        <v>0</v>
      </c>
    </row>
    <row r="125" spans="1:15" x14ac:dyDescent="0.3">
      <c r="A125" s="2" t="s">
        <v>119</v>
      </c>
      <c r="B125" s="11" t="s">
        <v>1386</v>
      </c>
      <c r="C125"/>
      <c r="D125" s="19"/>
      <c r="E125" s="21"/>
      <c r="F125" s="21"/>
      <c r="G125" s="21" t="s">
        <v>61</v>
      </c>
      <c r="H125" s="21"/>
      <c r="I125" s="21"/>
      <c r="J125" s="21"/>
      <c r="K125" s="21"/>
      <c r="L125" s="128">
        <f t="shared" si="18"/>
        <v>0</v>
      </c>
      <c r="M125" s="128">
        <f t="shared" si="19"/>
        <v>0</v>
      </c>
      <c r="N125" s="128">
        <f t="shared" si="20"/>
        <v>0</v>
      </c>
      <c r="O125" s="127">
        <f t="shared" si="17"/>
        <v>0</v>
      </c>
    </row>
    <row r="126" spans="1:15" x14ac:dyDescent="0.3">
      <c r="A126" s="2" t="s">
        <v>120</v>
      </c>
      <c r="B126" s="11" t="s">
        <v>1387</v>
      </c>
      <c r="C126"/>
      <c r="D126" s="19"/>
      <c r="E126" s="21"/>
      <c r="F126" s="21"/>
      <c r="G126" s="21" t="s">
        <v>62</v>
      </c>
      <c r="H126" s="21"/>
      <c r="I126" s="21"/>
      <c r="J126" s="21"/>
      <c r="K126" s="21"/>
      <c r="L126" s="128">
        <f t="shared" si="18"/>
        <v>0</v>
      </c>
      <c r="M126" s="128">
        <f t="shared" si="19"/>
        <v>0</v>
      </c>
      <c r="N126" s="128">
        <f t="shared" si="20"/>
        <v>0</v>
      </c>
      <c r="O126" s="127">
        <f t="shared" si="17"/>
        <v>0</v>
      </c>
    </row>
    <row r="127" spans="1:15" x14ac:dyDescent="0.3">
      <c r="A127" s="2" t="s">
        <v>121</v>
      </c>
      <c r="B127" s="11" t="s">
        <v>1388</v>
      </c>
      <c r="C127"/>
      <c r="D127" s="19"/>
      <c r="E127" s="21"/>
      <c r="F127" s="21"/>
      <c r="G127" s="21" t="s">
        <v>63</v>
      </c>
      <c r="H127" s="21"/>
      <c r="I127" s="21"/>
      <c r="J127" s="21"/>
      <c r="K127" s="21"/>
      <c r="L127" s="128">
        <f t="shared" si="18"/>
        <v>0</v>
      </c>
      <c r="M127" s="128">
        <f t="shared" si="19"/>
        <v>0</v>
      </c>
      <c r="N127" s="128">
        <f t="shared" si="20"/>
        <v>0</v>
      </c>
      <c r="O127" s="127">
        <f t="shared" si="17"/>
        <v>0</v>
      </c>
    </row>
    <row r="128" spans="1:15" x14ac:dyDescent="0.3">
      <c r="A128" s="2" t="s">
        <v>122</v>
      </c>
      <c r="B128" s="11" t="s">
        <v>1389</v>
      </c>
      <c r="C128"/>
      <c r="D128" s="19"/>
      <c r="E128" s="21"/>
      <c r="F128" s="21"/>
      <c r="G128" s="21" t="s">
        <v>64</v>
      </c>
      <c r="H128" s="21"/>
      <c r="I128" s="21"/>
      <c r="J128" s="21"/>
      <c r="K128" s="21"/>
      <c r="L128" s="128">
        <f t="shared" si="18"/>
        <v>0</v>
      </c>
      <c r="M128" s="128">
        <f t="shared" si="19"/>
        <v>0</v>
      </c>
      <c r="N128" s="128">
        <f t="shared" si="20"/>
        <v>0</v>
      </c>
      <c r="O128" s="127">
        <f t="shared" si="17"/>
        <v>0</v>
      </c>
    </row>
    <row r="129" spans="1:15" x14ac:dyDescent="0.3">
      <c r="A129" s="2" t="s">
        <v>123</v>
      </c>
      <c r="B129" s="11" t="s">
        <v>1390</v>
      </c>
      <c r="C129"/>
      <c r="D129" s="19"/>
      <c r="E129" s="21"/>
      <c r="F129" s="21"/>
      <c r="G129" s="21" t="s">
        <v>65</v>
      </c>
      <c r="H129" s="21"/>
      <c r="I129" s="21"/>
      <c r="J129" s="21"/>
      <c r="K129" s="21"/>
      <c r="L129" s="128">
        <f t="shared" si="18"/>
        <v>0</v>
      </c>
      <c r="M129" s="128">
        <f t="shared" si="19"/>
        <v>0</v>
      </c>
      <c r="N129" s="128">
        <f t="shared" si="20"/>
        <v>0</v>
      </c>
      <c r="O129" s="127">
        <f t="shared" si="17"/>
        <v>0</v>
      </c>
    </row>
    <row r="130" spans="1:15" x14ac:dyDescent="0.3">
      <c r="A130" s="2" t="s">
        <v>124</v>
      </c>
      <c r="B130" s="11" t="s">
        <v>1391</v>
      </c>
      <c r="C130"/>
      <c r="D130" s="19"/>
      <c r="E130" s="21"/>
      <c r="F130" s="21"/>
      <c r="G130" s="21" t="s">
        <v>82</v>
      </c>
      <c r="H130" s="21"/>
      <c r="I130" s="21"/>
      <c r="J130" s="21"/>
      <c r="K130" s="21"/>
      <c r="L130" s="128">
        <f t="shared" si="18"/>
        <v>0</v>
      </c>
      <c r="M130" s="128">
        <f t="shared" si="19"/>
        <v>0</v>
      </c>
      <c r="N130" s="128">
        <f t="shared" si="20"/>
        <v>0</v>
      </c>
      <c r="O130" s="127">
        <f t="shared" si="17"/>
        <v>0</v>
      </c>
    </row>
    <row r="131" spans="1:15" x14ac:dyDescent="0.3">
      <c r="A131" s="2" t="s">
        <v>125</v>
      </c>
      <c r="B131" s="11" t="s">
        <v>1392</v>
      </c>
      <c r="C131"/>
      <c r="D131" s="19"/>
      <c r="E131" s="21"/>
      <c r="F131" s="21"/>
      <c r="G131" s="21" t="s">
        <v>23</v>
      </c>
      <c r="H131" s="21"/>
      <c r="I131" s="21"/>
      <c r="J131" s="21"/>
      <c r="K131" s="21"/>
      <c r="L131" s="128">
        <f t="shared" si="18"/>
        <v>0</v>
      </c>
      <c r="M131" s="128">
        <f t="shared" si="19"/>
        <v>0</v>
      </c>
      <c r="N131" s="128">
        <f t="shared" si="20"/>
        <v>0</v>
      </c>
      <c r="O131" s="127">
        <f t="shared" si="17"/>
        <v>0</v>
      </c>
    </row>
    <row r="132" spans="1:15" x14ac:dyDescent="0.3">
      <c r="A132" s="2" t="s">
        <v>1282</v>
      </c>
      <c r="B132" s="11"/>
      <c r="C132"/>
      <c r="D132" s="19"/>
      <c r="E132" s="32"/>
      <c r="F132" s="21"/>
      <c r="G132" s="21"/>
      <c r="H132" s="21"/>
      <c r="I132" s="21"/>
      <c r="J132" s="21"/>
      <c r="K132" s="31" t="s">
        <v>1247</v>
      </c>
      <c r="L132" s="128">
        <f t="shared" si="18"/>
        <v>0</v>
      </c>
      <c r="M132" s="128">
        <f t="shared" si="19"/>
        <v>0</v>
      </c>
      <c r="N132" s="128">
        <f t="shared" si="20"/>
        <v>0</v>
      </c>
      <c r="O132" s="127">
        <f t="shared" si="17"/>
        <v>0</v>
      </c>
    </row>
    <row r="133" spans="1:15" x14ac:dyDescent="0.3">
      <c r="A133" s="11"/>
      <c r="C133"/>
      <c r="D133" s="26"/>
      <c r="E133" s="27"/>
      <c r="F133" s="27"/>
      <c r="G133" s="27"/>
      <c r="H133" s="28" t="s">
        <v>1063</v>
      </c>
      <c r="I133" s="27"/>
      <c r="J133" s="27"/>
      <c r="K133" s="27"/>
      <c r="L133" s="126">
        <f>SUM(L134:L142)</f>
        <v>0</v>
      </c>
      <c r="M133" s="126">
        <f>SUM(M134:M142)</f>
        <v>0</v>
      </c>
      <c r="N133" s="126">
        <f>SUM(N134:N142)</f>
        <v>0</v>
      </c>
      <c r="O133" s="127">
        <f t="shared" si="17"/>
        <v>0</v>
      </c>
    </row>
    <row r="134" spans="1:15" x14ac:dyDescent="0.3">
      <c r="A134" s="2" t="s">
        <v>117</v>
      </c>
      <c r="B134" s="11"/>
      <c r="C134"/>
      <c r="D134" s="26"/>
      <c r="E134" s="27"/>
      <c r="F134" s="27"/>
      <c r="G134" s="27"/>
      <c r="H134" s="27"/>
      <c r="I134" s="27" t="s">
        <v>21</v>
      </c>
      <c r="J134" s="27"/>
      <c r="K134" s="27"/>
      <c r="L134" s="128">
        <f t="shared" ref="L134:L142" si="21">IFERROR(VLOOKUP(A134,IC_LN_BS,12,0),"")</f>
        <v>0</v>
      </c>
      <c r="M134" s="128">
        <f t="shared" ref="M134:M142" si="22">IFERROR(VLOOKUP(A134,IC_LN_BS,13,0),"")</f>
        <v>0</v>
      </c>
      <c r="N134" s="128">
        <f t="shared" ref="N134:N142" si="23">IFERROR(VLOOKUP(A134,IC_LN_BS,14,0),"")</f>
        <v>0</v>
      </c>
      <c r="O134" s="127">
        <f t="shared" si="17"/>
        <v>0</v>
      </c>
    </row>
    <row r="135" spans="1:15" x14ac:dyDescent="0.3">
      <c r="A135" s="2" t="s">
        <v>118</v>
      </c>
      <c r="B135" s="11"/>
      <c r="C135"/>
      <c r="D135" s="26"/>
      <c r="E135" s="27"/>
      <c r="F135" s="27"/>
      <c r="G135" s="27"/>
      <c r="H135" s="27"/>
      <c r="I135" s="27" t="s">
        <v>28</v>
      </c>
      <c r="J135" s="27"/>
      <c r="K135" s="27"/>
      <c r="L135" s="128">
        <f t="shared" si="21"/>
        <v>0</v>
      </c>
      <c r="M135" s="128">
        <f t="shared" si="22"/>
        <v>0</v>
      </c>
      <c r="N135" s="128">
        <f t="shared" si="23"/>
        <v>0</v>
      </c>
      <c r="O135" s="127">
        <f t="shared" si="17"/>
        <v>0</v>
      </c>
    </row>
    <row r="136" spans="1:15" x14ac:dyDescent="0.3">
      <c r="A136" s="2" t="s">
        <v>119</v>
      </c>
      <c r="B136" s="11"/>
      <c r="C136"/>
      <c r="D136" s="26"/>
      <c r="E136" s="27"/>
      <c r="F136" s="27"/>
      <c r="G136" s="27"/>
      <c r="H136" s="27"/>
      <c r="I136" s="27" t="s">
        <v>61</v>
      </c>
      <c r="J136" s="27"/>
      <c r="K136" s="27"/>
      <c r="L136" s="128">
        <f t="shared" si="21"/>
        <v>0</v>
      </c>
      <c r="M136" s="128">
        <f t="shared" si="22"/>
        <v>0</v>
      </c>
      <c r="N136" s="128">
        <f t="shared" si="23"/>
        <v>0</v>
      </c>
      <c r="O136" s="127">
        <f t="shared" si="17"/>
        <v>0</v>
      </c>
    </row>
    <row r="137" spans="1:15" x14ac:dyDescent="0.3">
      <c r="A137" s="2" t="s">
        <v>120</v>
      </c>
      <c r="B137" s="11"/>
      <c r="C137"/>
      <c r="D137" s="26"/>
      <c r="E137" s="27"/>
      <c r="F137" s="27"/>
      <c r="G137" s="27"/>
      <c r="H137" s="27"/>
      <c r="I137" s="27" t="s">
        <v>62</v>
      </c>
      <c r="J137" s="27"/>
      <c r="K137" s="27"/>
      <c r="L137" s="128">
        <f t="shared" si="21"/>
        <v>0</v>
      </c>
      <c r="M137" s="128">
        <f t="shared" si="22"/>
        <v>0</v>
      </c>
      <c r="N137" s="128">
        <f t="shared" si="23"/>
        <v>0</v>
      </c>
      <c r="O137" s="127">
        <f t="shared" si="17"/>
        <v>0</v>
      </c>
    </row>
    <row r="138" spans="1:15" x14ac:dyDescent="0.3">
      <c r="A138" s="2" t="s">
        <v>121</v>
      </c>
      <c r="B138" s="11"/>
      <c r="C138"/>
      <c r="D138" s="26"/>
      <c r="E138" s="27"/>
      <c r="F138" s="27"/>
      <c r="G138" s="27"/>
      <c r="H138" s="27"/>
      <c r="I138" s="27" t="s">
        <v>63</v>
      </c>
      <c r="J138" s="27"/>
      <c r="K138" s="27"/>
      <c r="L138" s="128">
        <f t="shared" si="21"/>
        <v>0</v>
      </c>
      <c r="M138" s="128">
        <f t="shared" si="22"/>
        <v>0</v>
      </c>
      <c r="N138" s="128">
        <f t="shared" si="23"/>
        <v>0</v>
      </c>
      <c r="O138" s="127">
        <f t="shared" si="17"/>
        <v>0</v>
      </c>
    </row>
    <row r="139" spans="1:15" x14ac:dyDescent="0.3">
      <c r="A139" s="2" t="s">
        <v>122</v>
      </c>
      <c r="B139" s="11"/>
      <c r="C139"/>
      <c r="D139" s="26"/>
      <c r="E139" s="27"/>
      <c r="F139" s="27"/>
      <c r="G139" s="27"/>
      <c r="H139" s="27"/>
      <c r="I139" s="27" t="s">
        <v>64</v>
      </c>
      <c r="J139" s="27"/>
      <c r="K139" s="27"/>
      <c r="L139" s="128">
        <f t="shared" si="21"/>
        <v>0</v>
      </c>
      <c r="M139" s="128">
        <f t="shared" si="22"/>
        <v>0</v>
      </c>
      <c r="N139" s="128">
        <f t="shared" si="23"/>
        <v>0</v>
      </c>
      <c r="O139" s="127">
        <f t="shared" si="17"/>
        <v>0</v>
      </c>
    </row>
    <row r="140" spans="1:15" x14ac:dyDescent="0.3">
      <c r="A140" s="2" t="s">
        <v>123</v>
      </c>
      <c r="B140" s="11"/>
      <c r="C140"/>
      <c r="D140" s="26"/>
      <c r="E140" s="27"/>
      <c r="F140" s="27"/>
      <c r="G140" s="27"/>
      <c r="H140" s="27"/>
      <c r="I140" s="27" t="s">
        <v>65</v>
      </c>
      <c r="J140" s="27"/>
      <c r="K140" s="27"/>
      <c r="L140" s="128">
        <f t="shared" si="21"/>
        <v>0</v>
      </c>
      <c r="M140" s="128">
        <f t="shared" si="22"/>
        <v>0</v>
      </c>
      <c r="N140" s="128">
        <f t="shared" si="23"/>
        <v>0</v>
      </c>
      <c r="O140" s="127">
        <f t="shared" si="17"/>
        <v>0</v>
      </c>
    </row>
    <row r="141" spans="1:15" x14ac:dyDescent="0.3">
      <c r="A141" s="2" t="s">
        <v>124</v>
      </c>
      <c r="B141" s="11"/>
      <c r="C141"/>
      <c r="D141" s="26"/>
      <c r="E141" s="27"/>
      <c r="F141" s="27"/>
      <c r="G141" s="27"/>
      <c r="H141" s="27"/>
      <c r="I141" s="27" t="s">
        <v>82</v>
      </c>
      <c r="J141" s="27"/>
      <c r="K141" s="27"/>
      <c r="L141" s="128">
        <f t="shared" si="21"/>
        <v>0</v>
      </c>
      <c r="M141" s="128">
        <f t="shared" si="22"/>
        <v>0</v>
      </c>
      <c r="N141" s="128">
        <f t="shared" si="23"/>
        <v>0</v>
      </c>
      <c r="O141" s="127">
        <f t="shared" si="17"/>
        <v>0</v>
      </c>
    </row>
    <row r="142" spans="1:15" x14ac:dyDescent="0.3">
      <c r="A142" s="2" t="s">
        <v>125</v>
      </c>
      <c r="B142" s="11"/>
      <c r="C142"/>
      <c r="D142" s="26"/>
      <c r="E142" s="27"/>
      <c r="F142" s="27"/>
      <c r="G142" s="27"/>
      <c r="H142" s="27"/>
      <c r="I142" s="27" t="s">
        <v>23</v>
      </c>
      <c r="J142" s="27"/>
      <c r="K142" s="27"/>
      <c r="L142" s="128">
        <f t="shared" si="21"/>
        <v>0</v>
      </c>
      <c r="M142" s="128">
        <f t="shared" si="22"/>
        <v>0</v>
      </c>
      <c r="N142" s="128">
        <f t="shared" si="23"/>
        <v>0</v>
      </c>
      <c r="O142" s="127">
        <f t="shared" si="17"/>
        <v>0</v>
      </c>
    </row>
    <row r="143" spans="1:15" x14ac:dyDescent="0.3">
      <c r="A143" s="11"/>
      <c r="B143" s="11"/>
      <c r="C143"/>
      <c r="D143" s="19" t="s">
        <v>1278</v>
      </c>
      <c r="E143" s="20"/>
      <c r="F143" s="21"/>
      <c r="G143" s="21"/>
      <c r="H143" s="21"/>
      <c r="I143" s="21"/>
      <c r="J143" s="21"/>
      <c r="K143" s="21"/>
      <c r="L143" s="126">
        <f>SUM(L144,L151,L158,L165,L171,L182,L192)</f>
        <v>0</v>
      </c>
      <c r="M143" s="126">
        <f>SUM(M144,M151,M158,M165,M171,M182,M192)</f>
        <v>0</v>
      </c>
      <c r="N143" s="126">
        <f>SUM(N144,N151,N158,N165,N171,N182,N192)</f>
        <v>0</v>
      </c>
      <c r="O143" s="127">
        <f t="shared" si="1"/>
        <v>0</v>
      </c>
    </row>
    <row r="144" spans="1:15" x14ac:dyDescent="0.3">
      <c r="A144"/>
      <c r="B144"/>
      <c r="C144" t="s">
        <v>84</v>
      </c>
      <c r="D144" s="19"/>
      <c r="E144" s="20">
        <v>1</v>
      </c>
      <c r="F144" s="20" t="s">
        <v>1275</v>
      </c>
      <c r="G144" s="21"/>
      <c r="H144" s="21"/>
      <c r="I144" s="21"/>
      <c r="J144" s="21"/>
      <c r="K144" s="21"/>
      <c r="L144" s="126">
        <f>SUM(L145:L150)</f>
        <v>0</v>
      </c>
      <c r="M144" s="126">
        <f>SUM(M145:M150)</f>
        <v>0</v>
      </c>
      <c r="N144" s="126">
        <f>SUM(N145:N150)</f>
        <v>0</v>
      </c>
      <c r="O144" s="127">
        <f t="shared" si="1"/>
        <v>0</v>
      </c>
    </row>
    <row r="145" spans="1:15" x14ac:dyDescent="0.3">
      <c r="A145" s="2" t="s">
        <v>85</v>
      </c>
      <c r="B145" s="11"/>
      <c r="C145" t="s">
        <v>87</v>
      </c>
      <c r="D145" s="19"/>
      <c r="E145" s="21"/>
      <c r="F145" s="21"/>
      <c r="G145" s="21" t="s">
        <v>61</v>
      </c>
      <c r="H145" s="21"/>
      <c r="I145" s="21"/>
      <c r="J145" s="21"/>
      <c r="K145" s="21"/>
      <c r="L145" s="128">
        <f t="shared" ref="L145:L150" si="24">IFERROR(VLOOKUP(A145,IC_LN_BS,7,0),"")</f>
        <v>0</v>
      </c>
      <c r="M145" s="128">
        <f t="shared" ref="M145:M150" si="25">IFERROR(VLOOKUP(A145,IC_LN_BS,8,0),"")</f>
        <v>0</v>
      </c>
      <c r="N145" s="128">
        <f t="shared" ref="N145:N150" si="26">IFERROR(VLOOKUP(A145,IC_LN_BS,9,0),"")</f>
        <v>0</v>
      </c>
      <c r="O145" s="127">
        <f t="shared" si="1"/>
        <v>0</v>
      </c>
    </row>
    <row r="146" spans="1:15" x14ac:dyDescent="0.3">
      <c r="A146" s="2" t="s">
        <v>88</v>
      </c>
      <c r="B146" s="11"/>
      <c r="C146" t="s">
        <v>90</v>
      </c>
      <c r="D146" s="19"/>
      <c r="E146" s="21"/>
      <c r="F146" s="21"/>
      <c r="G146" s="21" t="s">
        <v>62</v>
      </c>
      <c r="H146" s="21"/>
      <c r="I146" s="21"/>
      <c r="J146" s="21"/>
      <c r="K146" s="21"/>
      <c r="L146" s="128">
        <f t="shared" si="24"/>
        <v>0</v>
      </c>
      <c r="M146" s="128">
        <f t="shared" si="25"/>
        <v>0</v>
      </c>
      <c r="N146" s="128">
        <f t="shared" si="26"/>
        <v>0</v>
      </c>
      <c r="O146" s="127">
        <f t="shared" si="1"/>
        <v>0</v>
      </c>
    </row>
    <row r="147" spans="1:15" x14ac:dyDescent="0.3">
      <c r="A147" s="2" t="s">
        <v>91</v>
      </c>
      <c r="B147" s="11"/>
      <c r="C147" t="s">
        <v>92</v>
      </c>
      <c r="D147" s="19"/>
      <c r="E147" s="32"/>
      <c r="F147" s="21"/>
      <c r="G147" s="21" t="s">
        <v>63</v>
      </c>
      <c r="H147" s="21"/>
      <c r="I147" s="21"/>
      <c r="J147" s="21"/>
      <c r="K147" s="21"/>
      <c r="L147" s="128">
        <f t="shared" si="24"/>
        <v>0</v>
      </c>
      <c r="M147" s="128">
        <f t="shared" si="25"/>
        <v>0</v>
      </c>
      <c r="N147" s="128">
        <f t="shared" si="26"/>
        <v>0</v>
      </c>
      <c r="O147" s="127">
        <f t="shared" si="1"/>
        <v>0</v>
      </c>
    </row>
    <row r="148" spans="1:15" x14ac:dyDescent="0.3">
      <c r="A148" s="2" t="s">
        <v>93</v>
      </c>
      <c r="B148" s="11"/>
      <c r="C148" t="s">
        <v>94</v>
      </c>
      <c r="D148" s="19"/>
      <c r="E148" s="32"/>
      <c r="F148" s="21"/>
      <c r="G148" s="21" t="s">
        <v>64</v>
      </c>
      <c r="H148" s="21"/>
      <c r="I148" s="21"/>
      <c r="J148" s="21"/>
      <c r="K148" s="21"/>
      <c r="L148" s="128">
        <f t="shared" si="24"/>
        <v>0</v>
      </c>
      <c r="M148" s="128">
        <f t="shared" si="25"/>
        <v>0</v>
      </c>
      <c r="N148" s="128">
        <f t="shared" si="26"/>
        <v>0</v>
      </c>
      <c r="O148" s="127">
        <f t="shared" si="1"/>
        <v>0</v>
      </c>
    </row>
    <row r="149" spans="1:15" x14ac:dyDescent="0.3">
      <c r="A149" s="2" t="s">
        <v>95</v>
      </c>
      <c r="B149"/>
      <c r="C149" t="s">
        <v>96</v>
      </c>
      <c r="D149" s="19"/>
      <c r="E149" s="32"/>
      <c r="F149" s="21"/>
      <c r="G149" s="21" t="s">
        <v>28</v>
      </c>
      <c r="H149" s="21"/>
      <c r="I149" s="21"/>
      <c r="J149" s="21"/>
      <c r="K149" s="21"/>
      <c r="L149" s="128">
        <f t="shared" si="24"/>
        <v>0</v>
      </c>
      <c r="M149" s="128">
        <f t="shared" si="25"/>
        <v>0</v>
      </c>
      <c r="N149" s="128">
        <f t="shared" si="26"/>
        <v>0</v>
      </c>
      <c r="O149" s="127">
        <f t="shared" si="1"/>
        <v>0</v>
      </c>
    </row>
    <row r="150" spans="1:15" x14ac:dyDescent="0.3">
      <c r="A150" s="2" t="s">
        <v>97</v>
      </c>
      <c r="B150"/>
      <c r="C150" t="s">
        <v>98</v>
      </c>
      <c r="D150" s="19"/>
      <c r="E150" s="32"/>
      <c r="F150" s="21"/>
      <c r="G150" s="21" t="s">
        <v>23</v>
      </c>
      <c r="H150" s="21"/>
      <c r="I150" s="21"/>
      <c r="J150" s="21"/>
      <c r="K150" s="21"/>
      <c r="L150" s="128">
        <f t="shared" si="24"/>
        <v>0</v>
      </c>
      <c r="M150" s="128">
        <f t="shared" si="25"/>
        <v>0</v>
      </c>
      <c r="N150" s="128">
        <f t="shared" si="26"/>
        <v>0</v>
      </c>
      <c r="O150" s="127">
        <f t="shared" si="1"/>
        <v>0</v>
      </c>
    </row>
    <row r="151" spans="1:15" x14ac:dyDescent="0.3">
      <c r="A151" s="11"/>
      <c r="B151"/>
      <c r="C151"/>
      <c r="D151" s="26"/>
      <c r="E151" s="27"/>
      <c r="F151" s="27"/>
      <c r="G151" s="28"/>
      <c r="H151" s="28" t="s">
        <v>1063</v>
      </c>
      <c r="I151" s="27"/>
      <c r="J151" s="27"/>
      <c r="K151" s="27"/>
      <c r="L151" s="126">
        <f>SUM(L152:L157)</f>
        <v>0</v>
      </c>
      <c r="M151" s="126">
        <f>SUM(M152:M157)</f>
        <v>0</v>
      </c>
      <c r="N151" s="126">
        <f>SUM(N152:N157)</f>
        <v>0</v>
      </c>
      <c r="O151" s="127">
        <f t="shared" si="1"/>
        <v>0</v>
      </c>
    </row>
    <row r="152" spans="1:15" x14ac:dyDescent="0.3">
      <c r="A152" s="2" t="s">
        <v>85</v>
      </c>
      <c r="B152" s="11"/>
      <c r="C152"/>
      <c r="D152" s="26"/>
      <c r="E152" s="27"/>
      <c r="F152" s="27"/>
      <c r="G152" s="27"/>
      <c r="H152" s="27"/>
      <c r="I152" s="27" t="s">
        <v>61</v>
      </c>
      <c r="J152" s="27"/>
      <c r="K152" s="27"/>
      <c r="L152" s="128">
        <f t="shared" ref="L152:L157" si="27">IFERROR(VLOOKUP(A152,IC_LN_BS,12,0),"")</f>
        <v>0</v>
      </c>
      <c r="M152" s="128">
        <f t="shared" ref="M152:M157" si="28">IFERROR(VLOOKUP(A152,IC_LN_BS,13,0),"")</f>
        <v>0</v>
      </c>
      <c r="N152" s="128">
        <f t="shared" ref="N152:N157" si="29">IFERROR(VLOOKUP(A152,IC_LN_BS,14,0),"")</f>
        <v>0</v>
      </c>
      <c r="O152" s="127">
        <f t="shared" si="1"/>
        <v>0</v>
      </c>
    </row>
    <row r="153" spans="1:15" x14ac:dyDescent="0.3">
      <c r="A153" s="2" t="s">
        <v>88</v>
      </c>
      <c r="B153" s="11"/>
      <c r="C153"/>
      <c r="D153" s="26"/>
      <c r="E153" s="27"/>
      <c r="F153" s="27"/>
      <c r="G153" s="27"/>
      <c r="H153" s="27"/>
      <c r="I153" s="27" t="s">
        <v>62</v>
      </c>
      <c r="J153" s="27"/>
      <c r="K153" s="27"/>
      <c r="L153" s="128">
        <f t="shared" si="27"/>
        <v>0</v>
      </c>
      <c r="M153" s="128">
        <f t="shared" si="28"/>
        <v>0</v>
      </c>
      <c r="N153" s="128">
        <f t="shared" si="29"/>
        <v>0</v>
      </c>
      <c r="O153" s="127">
        <f t="shared" si="1"/>
        <v>0</v>
      </c>
    </row>
    <row r="154" spans="1:15" x14ac:dyDescent="0.3">
      <c r="A154" s="2" t="s">
        <v>91</v>
      </c>
      <c r="B154" s="11"/>
      <c r="C154"/>
      <c r="D154" s="26"/>
      <c r="E154" s="33"/>
      <c r="F154" s="27"/>
      <c r="G154" s="27"/>
      <c r="H154" s="27"/>
      <c r="I154" s="27" t="s">
        <v>63</v>
      </c>
      <c r="J154" s="27"/>
      <c r="K154" s="27"/>
      <c r="L154" s="128">
        <f t="shared" si="27"/>
        <v>0</v>
      </c>
      <c r="M154" s="128">
        <f t="shared" si="28"/>
        <v>0</v>
      </c>
      <c r="N154" s="128">
        <f t="shared" si="29"/>
        <v>0</v>
      </c>
      <c r="O154" s="127">
        <f t="shared" si="1"/>
        <v>0</v>
      </c>
    </row>
    <row r="155" spans="1:15" x14ac:dyDescent="0.3">
      <c r="A155" s="2" t="s">
        <v>93</v>
      </c>
      <c r="B155" s="11"/>
      <c r="C155"/>
      <c r="D155" s="26"/>
      <c r="E155" s="33"/>
      <c r="F155" s="27"/>
      <c r="G155" s="27"/>
      <c r="H155" s="27"/>
      <c r="I155" s="27" t="s">
        <v>64</v>
      </c>
      <c r="J155" s="27"/>
      <c r="K155" s="27"/>
      <c r="L155" s="128">
        <f t="shared" si="27"/>
        <v>0</v>
      </c>
      <c r="M155" s="128">
        <f t="shared" si="28"/>
        <v>0</v>
      </c>
      <c r="N155" s="128">
        <f t="shared" si="29"/>
        <v>0</v>
      </c>
      <c r="O155" s="127">
        <f t="shared" si="1"/>
        <v>0</v>
      </c>
    </row>
    <row r="156" spans="1:15" x14ac:dyDescent="0.3">
      <c r="A156" s="2" t="s">
        <v>95</v>
      </c>
      <c r="B156"/>
      <c r="C156"/>
      <c r="D156" s="26"/>
      <c r="E156" s="33"/>
      <c r="F156" s="27"/>
      <c r="G156" s="27"/>
      <c r="H156" s="27"/>
      <c r="I156" s="27" t="s">
        <v>28</v>
      </c>
      <c r="J156" s="27"/>
      <c r="K156" s="27"/>
      <c r="L156" s="128">
        <f t="shared" si="27"/>
        <v>0</v>
      </c>
      <c r="M156" s="128">
        <f t="shared" si="28"/>
        <v>0</v>
      </c>
      <c r="N156" s="128">
        <f t="shared" si="29"/>
        <v>0</v>
      </c>
      <c r="O156" s="127">
        <f t="shared" si="1"/>
        <v>0</v>
      </c>
    </row>
    <row r="157" spans="1:15" x14ac:dyDescent="0.3">
      <c r="A157" s="2" t="s">
        <v>97</v>
      </c>
      <c r="B157"/>
      <c r="C157"/>
      <c r="D157" s="26"/>
      <c r="E157" s="33"/>
      <c r="F157" s="27"/>
      <c r="G157" s="27"/>
      <c r="H157" s="27"/>
      <c r="I157" s="27" t="s">
        <v>23</v>
      </c>
      <c r="J157" s="27"/>
      <c r="K157" s="27"/>
      <c r="L157" s="128">
        <f t="shared" si="27"/>
        <v>0</v>
      </c>
      <c r="M157" s="128">
        <f t="shared" si="28"/>
        <v>0</v>
      </c>
      <c r="N157" s="128">
        <f t="shared" si="29"/>
        <v>0</v>
      </c>
      <c r="O157" s="127">
        <f t="shared" ref="O157:O196" si="30">SUM(L157,N157)</f>
        <v>0</v>
      </c>
    </row>
    <row r="158" spans="1:15" x14ac:dyDescent="0.3">
      <c r="A158"/>
      <c r="B158"/>
      <c r="C158" t="s">
        <v>99</v>
      </c>
      <c r="D158" s="19"/>
      <c r="E158" s="20">
        <v>2</v>
      </c>
      <c r="F158" s="20" t="s">
        <v>1276</v>
      </c>
      <c r="G158" s="21"/>
      <c r="H158" s="21"/>
      <c r="I158" s="21"/>
      <c r="J158" s="21"/>
      <c r="K158" s="21"/>
      <c r="L158" s="126">
        <f>SUM(L159:L163)</f>
        <v>0</v>
      </c>
      <c r="M158" s="126">
        <f>SUM(M159:M163)</f>
        <v>0</v>
      </c>
      <c r="N158" s="126">
        <f>SUM(N159:N163)</f>
        <v>0</v>
      </c>
      <c r="O158" s="127">
        <f t="shared" si="30"/>
        <v>0</v>
      </c>
    </row>
    <row r="159" spans="1:15" x14ac:dyDescent="0.3">
      <c r="A159" s="2" t="s">
        <v>100</v>
      </c>
      <c r="B159" s="11"/>
      <c r="C159" t="s">
        <v>102</v>
      </c>
      <c r="D159" s="19"/>
      <c r="E159" s="21"/>
      <c r="F159" s="21"/>
      <c r="G159" s="21" t="s">
        <v>21</v>
      </c>
      <c r="H159" s="21"/>
      <c r="I159" s="21"/>
      <c r="J159" s="21"/>
      <c r="K159" s="21"/>
      <c r="L159" s="128">
        <f t="shared" ref="L159:L164" si="31">IFERROR(VLOOKUP(A159,IC_LN_BS,7,0),"")</f>
        <v>0</v>
      </c>
      <c r="M159" s="128">
        <f t="shared" ref="M159:M164" si="32">IFERROR(VLOOKUP(A159,IC_LN_BS,8,0),"")</f>
        <v>0</v>
      </c>
      <c r="N159" s="128">
        <f t="shared" ref="N159:N164" si="33">IFERROR(VLOOKUP(A159,IC_LN_BS,9,0),"")</f>
        <v>0</v>
      </c>
      <c r="O159" s="127">
        <f t="shared" si="30"/>
        <v>0</v>
      </c>
    </row>
    <row r="160" spans="1:15" x14ac:dyDescent="0.3">
      <c r="A160" s="2" t="s">
        <v>103</v>
      </c>
      <c r="B160" s="11"/>
      <c r="C160" t="s">
        <v>106</v>
      </c>
      <c r="D160" s="19"/>
      <c r="E160" s="21"/>
      <c r="F160" s="21"/>
      <c r="G160" s="21" t="s">
        <v>28</v>
      </c>
      <c r="H160" s="21"/>
      <c r="I160" s="21"/>
      <c r="J160" s="21"/>
      <c r="K160" s="21"/>
      <c r="L160" s="128">
        <f t="shared" si="31"/>
        <v>0</v>
      </c>
      <c r="M160" s="128">
        <f t="shared" si="32"/>
        <v>0</v>
      </c>
      <c r="N160" s="128">
        <f t="shared" si="33"/>
        <v>0</v>
      </c>
      <c r="O160" s="127">
        <f t="shared" si="30"/>
        <v>0</v>
      </c>
    </row>
    <row r="161" spans="1:15" x14ac:dyDescent="0.3">
      <c r="A161" s="2" t="s">
        <v>107</v>
      </c>
      <c r="B161" s="11"/>
      <c r="C161" t="s">
        <v>109</v>
      </c>
      <c r="D161" s="19"/>
      <c r="E161" s="21"/>
      <c r="F161" s="21"/>
      <c r="G161" s="21" t="s">
        <v>65</v>
      </c>
      <c r="H161" s="21"/>
      <c r="I161" s="21"/>
      <c r="J161" s="21"/>
      <c r="K161" s="21"/>
      <c r="L161" s="128">
        <f t="shared" si="31"/>
        <v>0</v>
      </c>
      <c r="M161" s="128">
        <f t="shared" si="32"/>
        <v>0</v>
      </c>
      <c r="N161" s="128">
        <f t="shared" si="33"/>
        <v>0</v>
      </c>
      <c r="O161" s="127">
        <f t="shared" si="30"/>
        <v>0</v>
      </c>
    </row>
    <row r="162" spans="1:15" x14ac:dyDescent="0.3">
      <c r="A162" s="2" t="s">
        <v>110</v>
      </c>
      <c r="B162" s="11"/>
      <c r="C162" t="s">
        <v>112</v>
      </c>
      <c r="D162" s="19"/>
      <c r="E162" s="21"/>
      <c r="F162" s="21"/>
      <c r="G162" s="21" t="s">
        <v>82</v>
      </c>
      <c r="H162" s="21"/>
      <c r="I162" s="21"/>
      <c r="J162" s="21"/>
      <c r="K162" s="21"/>
      <c r="L162" s="128">
        <f t="shared" si="31"/>
        <v>0</v>
      </c>
      <c r="M162" s="128">
        <f t="shared" si="32"/>
        <v>0</v>
      </c>
      <c r="N162" s="128">
        <f t="shared" si="33"/>
        <v>0</v>
      </c>
      <c r="O162" s="127">
        <f t="shared" si="30"/>
        <v>0</v>
      </c>
    </row>
    <row r="163" spans="1:15" x14ac:dyDescent="0.3">
      <c r="A163" s="2" t="s">
        <v>113</v>
      </c>
      <c r="B163" s="11"/>
      <c r="C163" t="s">
        <v>115</v>
      </c>
      <c r="D163" s="19"/>
      <c r="E163" s="21"/>
      <c r="F163" s="21"/>
      <c r="G163" s="21" t="s">
        <v>23</v>
      </c>
      <c r="H163" s="21"/>
      <c r="I163" s="21"/>
      <c r="J163" s="21"/>
      <c r="K163" s="21"/>
      <c r="L163" s="128">
        <f t="shared" si="31"/>
        <v>0</v>
      </c>
      <c r="M163" s="128">
        <f t="shared" si="32"/>
        <v>0</v>
      </c>
      <c r="N163" s="128">
        <f t="shared" si="33"/>
        <v>0</v>
      </c>
      <c r="O163" s="127">
        <f t="shared" si="30"/>
        <v>0</v>
      </c>
    </row>
    <row r="164" spans="1:15" x14ac:dyDescent="0.3">
      <c r="A164" s="2" t="s">
        <v>1281</v>
      </c>
      <c r="B164" s="11"/>
      <c r="C164"/>
      <c r="D164" s="19"/>
      <c r="E164" s="32"/>
      <c r="F164" s="21"/>
      <c r="G164" s="21"/>
      <c r="H164" s="21"/>
      <c r="I164" s="21"/>
      <c r="J164" s="21"/>
      <c r="K164" s="31" t="s">
        <v>1247</v>
      </c>
      <c r="L164" s="128">
        <f t="shared" si="31"/>
        <v>0</v>
      </c>
      <c r="M164" s="128">
        <f t="shared" si="32"/>
        <v>0</v>
      </c>
      <c r="N164" s="128">
        <f t="shared" si="33"/>
        <v>0</v>
      </c>
      <c r="O164" s="127">
        <f t="shared" si="30"/>
        <v>0</v>
      </c>
    </row>
    <row r="165" spans="1:15" x14ac:dyDescent="0.3">
      <c r="A165" s="11"/>
      <c r="B165" s="11"/>
      <c r="C165"/>
      <c r="D165" s="26"/>
      <c r="E165" s="27"/>
      <c r="F165" s="27"/>
      <c r="G165" s="27"/>
      <c r="H165" s="28" t="s">
        <v>1063</v>
      </c>
      <c r="I165" s="27"/>
      <c r="J165" s="27"/>
      <c r="K165" s="27"/>
      <c r="L165" s="126">
        <f>SUM(L166:L170)</f>
        <v>0</v>
      </c>
      <c r="M165" s="126">
        <f>SUM(M166:M170)</f>
        <v>0</v>
      </c>
      <c r="N165" s="126">
        <f>SUM(N166:N170)</f>
        <v>0</v>
      </c>
      <c r="O165" s="127">
        <f t="shared" si="30"/>
        <v>0</v>
      </c>
    </row>
    <row r="166" spans="1:15" x14ac:dyDescent="0.3">
      <c r="A166" s="2" t="s">
        <v>100</v>
      </c>
      <c r="B166" s="11"/>
      <c r="C166"/>
      <c r="D166" s="26"/>
      <c r="E166" s="27"/>
      <c r="F166" s="27"/>
      <c r="G166" s="27"/>
      <c r="H166" s="27"/>
      <c r="I166" s="27" t="s">
        <v>21</v>
      </c>
      <c r="J166" s="27"/>
      <c r="K166" s="27"/>
      <c r="L166" s="128">
        <f>IFERROR(VLOOKUP(A166,IC_LN_BS,12,0),"")</f>
        <v>0</v>
      </c>
      <c r="M166" s="128">
        <f>IFERROR(VLOOKUP(A166,IC_LN_BS,13,0),"")</f>
        <v>0</v>
      </c>
      <c r="N166" s="128">
        <f>IFERROR(VLOOKUP(A166,IC_LN_BS,14,0),"")</f>
        <v>0</v>
      </c>
      <c r="O166" s="127">
        <f t="shared" si="30"/>
        <v>0</v>
      </c>
    </row>
    <row r="167" spans="1:15" x14ac:dyDescent="0.3">
      <c r="A167" s="2" t="s">
        <v>103</v>
      </c>
      <c r="B167" s="11"/>
      <c r="C167"/>
      <c r="D167" s="26"/>
      <c r="E167" s="27"/>
      <c r="F167" s="27"/>
      <c r="G167" s="27"/>
      <c r="H167" s="27"/>
      <c r="I167" s="27" t="s">
        <v>28</v>
      </c>
      <c r="J167" s="27"/>
      <c r="K167" s="27"/>
      <c r="L167" s="128">
        <f>IFERROR(VLOOKUP(A167,IC_LN_BS,12,0),"")</f>
        <v>0</v>
      </c>
      <c r="M167" s="128">
        <f>IFERROR(VLOOKUP(A167,IC_LN_BS,13,0),"")</f>
        <v>0</v>
      </c>
      <c r="N167" s="128">
        <f>IFERROR(VLOOKUP(A167,IC_LN_BS,14,0),"")</f>
        <v>0</v>
      </c>
      <c r="O167" s="127">
        <f t="shared" si="30"/>
        <v>0</v>
      </c>
    </row>
    <row r="168" spans="1:15" x14ac:dyDescent="0.3">
      <c r="A168" s="2" t="s">
        <v>107</v>
      </c>
      <c r="B168" s="11"/>
      <c r="C168"/>
      <c r="D168" s="26"/>
      <c r="E168" s="27"/>
      <c r="F168" s="27"/>
      <c r="G168" s="27"/>
      <c r="H168" s="27"/>
      <c r="I168" s="27" t="s">
        <v>65</v>
      </c>
      <c r="J168" s="27"/>
      <c r="K168" s="27"/>
      <c r="L168" s="128">
        <f>IFERROR(VLOOKUP(A168,IC_LN_BS,12,0),"")</f>
        <v>0</v>
      </c>
      <c r="M168" s="128">
        <f>IFERROR(VLOOKUP(A168,IC_LN_BS,13,0),"")</f>
        <v>0</v>
      </c>
      <c r="N168" s="128">
        <f>IFERROR(VLOOKUP(A168,IC_LN_BS,14,0),"")</f>
        <v>0</v>
      </c>
      <c r="O168" s="127">
        <f t="shared" si="30"/>
        <v>0</v>
      </c>
    </row>
    <row r="169" spans="1:15" x14ac:dyDescent="0.3">
      <c r="A169" s="2" t="s">
        <v>110</v>
      </c>
      <c r="B169" s="11"/>
      <c r="C169"/>
      <c r="D169" s="26"/>
      <c r="E169" s="27"/>
      <c r="F169" s="27"/>
      <c r="G169" s="27"/>
      <c r="H169" s="27"/>
      <c r="I169" s="27" t="s">
        <v>82</v>
      </c>
      <c r="J169" s="27"/>
      <c r="K169" s="27"/>
      <c r="L169" s="128">
        <f>IFERROR(VLOOKUP(A169,IC_LN_BS,12,0),"")</f>
        <v>0</v>
      </c>
      <c r="M169" s="128">
        <f>IFERROR(VLOOKUP(A169,IC_LN_BS,13,0),"")</f>
        <v>0</v>
      </c>
      <c r="N169" s="128">
        <f>IFERROR(VLOOKUP(A169,IC_LN_BS,14,0),"")</f>
        <v>0</v>
      </c>
      <c r="O169" s="127">
        <f t="shared" si="30"/>
        <v>0</v>
      </c>
    </row>
    <row r="170" spans="1:15" x14ac:dyDescent="0.3">
      <c r="A170" s="2" t="s">
        <v>113</v>
      </c>
      <c r="B170" s="11"/>
      <c r="C170"/>
      <c r="D170" s="26"/>
      <c r="E170" s="27"/>
      <c r="F170" s="27"/>
      <c r="G170" s="27"/>
      <c r="H170" s="27"/>
      <c r="I170" s="27" t="s">
        <v>23</v>
      </c>
      <c r="J170" s="27"/>
      <c r="K170" s="27"/>
      <c r="L170" s="128">
        <f>IFERROR(VLOOKUP(A170,IC_LN_BS,12,0),"")</f>
        <v>0</v>
      </c>
      <c r="M170" s="128">
        <f>IFERROR(VLOOKUP(A170,IC_LN_BS,13,0),"")</f>
        <v>0</v>
      </c>
      <c r="N170" s="128">
        <f>IFERROR(VLOOKUP(A170,IC_LN_BS,14,0),"")</f>
        <v>0</v>
      </c>
      <c r="O170" s="127">
        <f t="shared" si="30"/>
        <v>0</v>
      </c>
    </row>
    <row r="171" spans="1:15" x14ac:dyDescent="0.3">
      <c r="A171"/>
      <c r="B171"/>
      <c r="C171" t="s">
        <v>126</v>
      </c>
      <c r="D171" s="19"/>
      <c r="E171" s="20">
        <v>3</v>
      </c>
      <c r="F171" s="20" t="s">
        <v>1279</v>
      </c>
      <c r="G171" s="21"/>
      <c r="H171" s="21"/>
      <c r="I171" s="21"/>
      <c r="J171" s="21"/>
      <c r="K171" s="21"/>
      <c r="L171" s="126">
        <f>SUM(L172:L180)</f>
        <v>0</v>
      </c>
      <c r="M171" s="126">
        <f>SUM(M172:M180)</f>
        <v>0</v>
      </c>
      <c r="N171" s="126">
        <f>SUM(N172:N180)</f>
        <v>0</v>
      </c>
      <c r="O171" s="127">
        <f t="shared" si="30"/>
        <v>0</v>
      </c>
    </row>
    <row r="172" spans="1:15" x14ac:dyDescent="0.3">
      <c r="A172" s="2" t="s">
        <v>127</v>
      </c>
      <c r="B172" s="11"/>
      <c r="C172" t="s">
        <v>129</v>
      </c>
      <c r="D172" s="19"/>
      <c r="E172" s="21"/>
      <c r="F172" s="21"/>
      <c r="G172" s="21" t="s">
        <v>21</v>
      </c>
      <c r="H172" s="21"/>
      <c r="I172" s="21"/>
      <c r="J172" s="21"/>
      <c r="K172" s="21"/>
      <c r="L172" s="128">
        <f t="shared" ref="L172:L181" si="34">IFERROR(VLOOKUP(A172,IC_LN_BS,7,0),"")</f>
        <v>0</v>
      </c>
      <c r="M172" s="128">
        <f t="shared" ref="M172:M181" si="35">IFERROR(VLOOKUP(A172,IC_LN_BS,8,0),"")</f>
        <v>0</v>
      </c>
      <c r="N172" s="128">
        <f t="shared" ref="N172:N181" si="36">IFERROR(VLOOKUP(A172,IC_LN_BS,9,0),"")</f>
        <v>0</v>
      </c>
      <c r="O172" s="127">
        <f t="shared" si="30"/>
        <v>0</v>
      </c>
    </row>
    <row r="173" spans="1:15" x14ac:dyDescent="0.3">
      <c r="A173" s="2" t="s">
        <v>130</v>
      </c>
      <c r="B173" s="11"/>
      <c r="C173" t="s">
        <v>132</v>
      </c>
      <c r="D173" s="19"/>
      <c r="E173" s="21"/>
      <c r="F173" s="21"/>
      <c r="G173" s="21" t="s">
        <v>28</v>
      </c>
      <c r="H173" s="21"/>
      <c r="I173" s="21"/>
      <c r="J173" s="21"/>
      <c r="K173" s="21"/>
      <c r="L173" s="128">
        <f t="shared" si="34"/>
        <v>0</v>
      </c>
      <c r="M173" s="128">
        <f t="shared" si="35"/>
        <v>0</v>
      </c>
      <c r="N173" s="128">
        <f t="shared" si="36"/>
        <v>0</v>
      </c>
      <c r="O173" s="127">
        <f t="shared" si="30"/>
        <v>0</v>
      </c>
    </row>
    <row r="174" spans="1:15" x14ac:dyDescent="0.3">
      <c r="A174" s="2" t="s">
        <v>133</v>
      </c>
      <c r="B174" s="11"/>
      <c r="C174" t="s">
        <v>135</v>
      </c>
      <c r="D174" s="19"/>
      <c r="E174" s="21"/>
      <c r="F174" s="21"/>
      <c r="G174" s="21" t="s">
        <v>61</v>
      </c>
      <c r="H174" s="21"/>
      <c r="I174" s="21"/>
      <c r="J174" s="21"/>
      <c r="K174" s="21"/>
      <c r="L174" s="128">
        <f t="shared" si="34"/>
        <v>0</v>
      </c>
      <c r="M174" s="128">
        <f t="shared" si="35"/>
        <v>0</v>
      </c>
      <c r="N174" s="128">
        <f t="shared" si="36"/>
        <v>0</v>
      </c>
      <c r="O174" s="127">
        <f t="shared" si="30"/>
        <v>0</v>
      </c>
    </row>
    <row r="175" spans="1:15" x14ac:dyDescent="0.3">
      <c r="A175" s="2" t="s">
        <v>136</v>
      </c>
      <c r="B175" s="11"/>
      <c r="C175" t="s">
        <v>138</v>
      </c>
      <c r="D175" s="19"/>
      <c r="E175" s="21"/>
      <c r="F175" s="21"/>
      <c r="G175" s="21" t="s">
        <v>62</v>
      </c>
      <c r="H175" s="21"/>
      <c r="I175" s="21"/>
      <c r="J175" s="21"/>
      <c r="K175" s="21"/>
      <c r="L175" s="128">
        <f t="shared" si="34"/>
        <v>0</v>
      </c>
      <c r="M175" s="128">
        <f t="shared" si="35"/>
        <v>0</v>
      </c>
      <c r="N175" s="128">
        <f t="shared" si="36"/>
        <v>0</v>
      </c>
      <c r="O175" s="127">
        <f t="shared" si="30"/>
        <v>0</v>
      </c>
    </row>
    <row r="176" spans="1:15" x14ac:dyDescent="0.3">
      <c r="A176" s="2" t="s">
        <v>139</v>
      </c>
      <c r="B176" s="11"/>
      <c r="C176" t="s">
        <v>140</v>
      </c>
      <c r="D176" s="19"/>
      <c r="E176" s="21"/>
      <c r="F176" s="21"/>
      <c r="G176" s="21" t="s">
        <v>63</v>
      </c>
      <c r="H176" s="21"/>
      <c r="I176" s="21"/>
      <c r="J176" s="21"/>
      <c r="K176" s="21"/>
      <c r="L176" s="128">
        <f t="shared" si="34"/>
        <v>0</v>
      </c>
      <c r="M176" s="128">
        <f t="shared" si="35"/>
        <v>0</v>
      </c>
      <c r="N176" s="128">
        <f t="shared" si="36"/>
        <v>0</v>
      </c>
      <c r="O176" s="127">
        <f t="shared" si="30"/>
        <v>0</v>
      </c>
    </row>
    <row r="177" spans="1:15" x14ac:dyDescent="0.3">
      <c r="A177" s="2" t="s">
        <v>141</v>
      </c>
      <c r="B177" s="11"/>
      <c r="C177" t="s">
        <v>142</v>
      </c>
      <c r="D177" s="19"/>
      <c r="E177" s="21"/>
      <c r="F177" s="21"/>
      <c r="G177" s="21" t="s">
        <v>64</v>
      </c>
      <c r="H177" s="21"/>
      <c r="I177" s="21"/>
      <c r="J177" s="21"/>
      <c r="K177" s="21"/>
      <c r="L177" s="128">
        <f t="shared" si="34"/>
        <v>0</v>
      </c>
      <c r="M177" s="128">
        <f t="shared" si="35"/>
        <v>0</v>
      </c>
      <c r="N177" s="128">
        <f t="shared" si="36"/>
        <v>0</v>
      </c>
      <c r="O177" s="127">
        <f t="shared" si="30"/>
        <v>0</v>
      </c>
    </row>
    <row r="178" spans="1:15" x14ac:dyDescent="0.3">
      <c r="A178" s="2" t="s">
        <v>143</v>
      </c>
      <c r="B178" s="11"/>
      <c r="C178" t="s">
        <v>144</v>
      </c>
      <c r="D178" s="19"/>
      <c r="E178" s="21"/>
      <c r="F178" s="21"/>
      <c r="G178" s="21" t="s">
        <v>65</v>
      </c>
      <c r="H178" s="21"/>
      <c r="I178" s="21"/>
      <c r="J178" s="21"/>
      <c r="K178" s="21"/>
      <c r="L178" s="128">
        <f t="shared" si="34"/>
        <v>0</v>
      </c>
      <c r="M178" s="128">
        <f t="shared" si="35"/>
        <v>0</v>
      </c>
      <c r="N178" s="128">
        <f t="shared" si="36"/>
        <v>0</v>
      </c>
      <c r="O178" s="127">
        <f t="shared" si="30"/>
        <v>0</v>
      </c>
    </row>
    <row r="179" spans="1:15" x14ac:dyDescent="0.3">
      <c r="A179" s="2" t="s">
        <v>145</v>
      </c>
      <c r="B179" s="11"/>
      <c r="C179" t="s">
        <v>146</v>
      </c>
      <c r="D179" s="19"/>
      <c r="E179" s="21"/>
      <c r="F179" s="21"/>
      <c r="G179" s="21" t="s">
        <v>82</v>
      </c>
      <c r="H179" s="21"/>
      <c r="I179" s="21"/>
      <c r="J179" s="21"/>
      <c r="K179" s="21"/>
      <c r="L179" s="128">
        <f t="shared" si="34"/>
        <v>0</v>
      </c>
      <c r="M179" s="128">
        <f t="shared" si="35"/>
        <v>0</v>
      </c>
      <c r="N179" s="128">
        <f t="shared" si="36"/>
        <v>0</v>
      </c>
      <c r="O179" s="127">
        <f t="shared" si="30"/>
        <v>0</v>
      </c>
    </row>
    <row r="180" spans="1:15" x14ac:dyDescent="0.3">
      <c r="A180" s="2" t="s">
        <v>147</v>
      </c>
      <c r="B180" s="11"/>
      <c r="C180" t="s">
        <v>148</v>
      </c>
      <c r="D180" s="19"/>
      <c r="E180" s="21"/>
      <c r="F180" s="21"/>
      <c r="G180" s="21" t="s">
        <v>23</v>
      </c>
      <c r="H180" s="21"/>
      <c r="I180" s="21"/>
      <c r="J180" s="21"/>
      <c r="K180" s="21"/>
      <c r="L180" s="128">
        <f t="shared" si="34"/>
        <v>0</v>
      </c>
      <c r="M180" s="128">
        <f t="shared" si="35"/>
        <v>0</v>
      </c>
      <c r="N180" s="128">
        <f t="shared" si="36"/>
        <v>0</v>
      </c>
      <c r="O180" s="127">
        <f t="shared" si="30"/>
        <v>0</v>
      </c>
    </row>
    <row r="181" spans="1:15" x14ac:dyDescent="0.3">
      <c r="A181" s="2" t="s">
        <v>1283</v>
      </c>
      <c r="B181" s="11"/>
      <c r="C181"/>
      <c r="D181" s="19"/>
      <c r="E181" s="32"/>
      <c r="F181" s="21"/>
      <c r="G181" s="21"/>
      <c r="H181" s="21"/>
      <c r="I181" s="21"/>
      <c r="J181" s="21"/>
      <c r="K181" s="31" t="s">
        <v>1247</v>
      </c>
      <c r="L181" s="128">
        <f t="shared" si="34"/>
        <v>0</v>
      </c>
      <c r="M181" s="128">
        <f t="shared" si="35"/>
        <v>0</v>
      </c>
      <c r="N181" s="128">
        <f t="shared" si="36"/>
        <v>0</v>
      </c>
      <c r="O181" s="127">
        <f t="shared" si="30"/>
        <v>0</v>
      </c>
    </row>
    <row r="182" spans="1:15" x14ac:dyDescent="0.3">
      <c r="A182" s="11"/>
      <c r="B182" s="11"/>
      <c r="C182"/>
      <c r="D182" s="26"/>
      <c r="E182" s="27"/>
      <c r="F182" s="27"/>
      <c r="G182" s="27"/>
      <c r="H182" s="28" t="s">
        <v>1063</v>
      </c>
      <c r="I182" s="27"/>
      <c r="J182" s="27"/>
      <c r="K182" s="27"/>
      <c r="L182" s="126">
        <f>SUM(L183:L191)</f>
        <v>0</v>
      </c>
      <c r="M182" s="126">
        <f>SUM(M183:M191)</f>
        <v>0</v>
      </c>
      <c r="N182" s="126">
        <f>SUM(N183:N191)</f>
        <v>0</v>
      </c>
      <c r="O182" s="127">
        <f t="shared" si="30"/>
        <v>0</v>
      </c>
    </row>
    <row r="183" spans="1:15" x14ac:dyDescent="0.3">
      <c r="A183" s="2" t="s">
        <v>127</v>
      </c>
      <c r="B183" s="11"/>
      <c r="C183"/>
      <c r="D183" s="26"/>
      <c r="E183" s="27"/>
      <c r="F183" s="27"/>
      <c r="G183" s="27"/>
      <c r="H183" s="27"/>
      <c r="I183" s="27" t="s">
        <v>21</v>
      </c>
      <c r="J183" s="27"/>
      <c r="K183" s="27"/>
      <c r="L183" s="128">
        <f t="shared" ref="L183:L191" si="37">IFERROR(VLOOKUP(A183,IC_LN_BS,12,0),"")</f>
        <v>0</v>
      </c>
      <c r="M183" s="128">
        <f t="shared" ref="M183:M191" si="38">IFERROR(VLOOKUP(A183,IC_LN_BS,13,0),"")</f>
        <v>0</v>
      </c>
      <c r="N183" s="128">
        <f t="shared" ref="N183:N191" si="39">IFERROR(VLOOKUP(A183,IC_LN_BS,14,0),"")</f>
        <v>0</v>
      </c>
      <c r="O183" s="127">
        <f t="shared" si="30"/>
        <v>0</v>
      </c>
    </row>
    <row r="184" spans="1:15" x14ac:dyDescent="0.3">
      <c r="A184" s="2" t="s">
        <v>130</v>
      </c>
      <c r="B184" s="11"/>
      <c r="C184"/>
      <c r="D184" s="26"/>
      <c r="E184" s="27"/>
      <c r="F184" s="27"/>
      <c r="G184" s="27"/>
      <c r="H184" s="27"/>
      <c r="I184" s="27" t="s">
        <v>28</v>
      </c>
      <c r="J184" s="27"/>
      <c r="K184" s="27"/>
      <c r="L184" s="128">
        <f t="shared" si="37"/>
        <v>0</v>
      </c>
      <c r="M184" s="128">
        <f t="shared" si="38"/>
        <v>0</v>
      </c>
      <c r="N184" s="128">
        <f t="shared" si="39"/>
        <v>0</v>
      </c>
      <c r="O184" s="127">
        <f t="shared" si="30"/>
        <v>0</v>
      </c>
    </row>
    <row r="185" spans="1:15" x14ac:dyDescent="0.3">
      <c r="A185" s="2" t="s">
        <v>133</v>
      </c>
      <c r="B185" s="11"/>
      <c r="C185"/>
      <c r="D185" s="26"/>
      <c r="E185" s="27"/>
      <c r="F185" s="27"/>
      <c r="G185" s="27"/>
      <c r="H185" s="27"/>
      <c r="I185" s="27" t="s">
        <v>61</v>
      </c>
      <c r="J185" s="27"/>
      <c r="K185" s="27"/>
      <c r="L185" s="128">
        <f t="shared" si="37"/>
        <v>0</v>
      </c>
      <c r="M185" s="128">
        <f t="shared" si="38"/>
        <v>0</v>
      </c>
      <c r="N185" s="128">
        <f t="shared" si="39"/>
        <v>0</v>
      </c>
      <c r="O185" s="127">
        <f t="shared" si="30"/>
        <v>0</v>
      </c>
    </row>
    <row r="186" spans="1:15" x14ac:dyDescent="0.3">
      <c r="A186" s="2" t="s">
        <v>136</v>
      </c>
      <c r="B186" s="11"/>
      <c r="C186"/>
      <c r="D186" s="26"/>
      <c r="E186" s="27"/>
      <c r="F186" s="27"/>
      <c r="G186" s="27"/>
      <c r="H186" s="27"/>
      <c r="I186" s="27" t="s">
        <v>62</v>
      </c>
      <c r="J186" s="27"/>
      <c r="K186" s="27"/>
      <c r="L186" s="128">
        <f t="shared" si="37"/>
        <v>0</v>
      </c>
      <c r="M186" s="128">
        <f t="shared" si="38"/>
        <v>0</v>
      </c>
      <c r="N186" s="128">
        <f t="shared" si="39"/>
        <v>0</v>
      </c>
      <c r="O186" s="127">
        <f t="shared" si="30"/>
        <v>0</v>
      </c>
    </row>
    <row r="187" spans="1:15" x14ac:dyDescent="0.3">
      <c r="A187" s="2" t="s">
        <v>139</v>
      </c>
      <c r="B187" s="11"/>
      <c r="C187"/>
      <c r="D187" s="26"/>
      <c r="E187" s="27"/>
      <c r="F187" s="27"/>
      <c r="G187" s="27"/>
      <c r="H187" s="27"/>
      <c r="I187" s="27" t="s">
        <v>63</v>
      </c>
      <c r="J187" s="27"/>
      <c r="K187" s="27"/>
      <c r="L187" s="128">
        <f t="shared" si="37"/>
        <v>0</v>
      </c>
      <c r="M187" s="128">
        <f t="shared" si="38"/>
        <v>0</v>
      </c>
      <c r="N187" s="128">
        <f t="shared" si="39"/>
        <v>0</v>
      </c>
      <c r="O187" s="127">
        <f t="shared" si="30"/>
        <v>0</v>
      </c>
    </row>
    <row r="188" spans="1:15" x14ac:dyDescent="0.3">
      <c r="A188" s="2" t="s">
        <v>141</v>
      </c>
      <c r="B188" s="11"/>
      <c r="C188"/>
      <c r="D188" s="26"/>
      <c r="E188" s="27"/>
      <c r="F188" s="27"/>
      <c r="G188" s="27"/>
      <c r="H188" s="27"/>
      <c r="I188" s="27" t="s">
        <v>64</v>
      </c>
      <c r="J188" s="27"/>
      <c r="K188" s="27"/>
      <c r="L188" s="128">
        <f t="shared" si="37"/>
        <v>0</v>
      </c>
      <c r="M188" s="128">
        <f t="shared" si="38"/>
        <v>0</v>
      </c>
      <c r="N188" s="128">
        <f t="shared" si="39"/>
        <v>0</v>
      </c>
      <c r="O188" s="127">
        <f t="shared" si="30"/>
        <v>0</v>
      </c>
    </row>
    <row r="189" spans="1:15" x14ac:dyDescent="0.3">
      <c r="A189" s="2" t="s">
        <v>143</v>
      </c>
      <c r="B189" s="11"/>
      <c r="C189"/>
      <c r="D189" s="26"/>
      <c r="E189" s="27"/>
      <c r="F189" s="27"/>
      <c r="G189" s="27"/>
      <c r="H189" s="27"/>
      <c r="I189" s="27" t="s">
        <v>65</v>
      </c>
      <c r="J189" s="27"/>
      <c r="K189" s="27"/>
      <c r="L189" s="128">
        <f t="shared" si="37"/>
        <v>0</v>
      </c>
      <c r="M189" s="128">
        <f t="shared" si="38"/>
        <v>0</v>
      </c>
      <c r="N189" s="128">
        <f t="shared" si="39"/>
        <v>0</v>
      </c>
      <c r="O189" s="127">
        <f t="shared" si="30"/>
        <v>0</v>
      </c>
    </row>
    <row r="190" spans="1:15" x14ac:dyDescent="0.3">
      <c r="A190" s="2" t="s">
        <v>145</v>
      </c>
      <c r="B190" s="11"/>
      <c r="C190"/>
      <c r="D190" s="26"/>
      <c r="E190" s="27"/>
      <c r="F190" s="27"/>
      <c r="G190" s="27"/>
      <c r="H190" s="27"/>
      <c r="I190" s="27" t="s">
        <v>82</v>
      </c>
      <c r="J190" s="27"/>
      <c r="K190" s="27"/>
      <c r="L190" s="128">
        <f t="shared" si="37"/>
        <v>0</v>
      </c>
      <c r="M190" s="128">
        <f t="shared" si="38"/>
        <v>0</v>
      </c>
      <c r="N190" s="128">
        <f t="shared" si="39"/>
        <v>0</v>
      </c>
      <c r="O190" s="127">
        <f t="shared" si="30"/>
        <v>0</v>
      </c>
    </row>
    <row r="191" spans="1:15" x14ac:dyDescent="0.3">
      <c r="A191" s="2" t="s">
        <v>147</v>
      </c>
      <c r="B191" s="11"/>
      <c r="C191"/>
      <c r="D191" s="26"/>
      <c r="E191" s="27"/>
      <c r="F191" s="27"/>
      <c r="G191" s="27"/>
      <c r="H191" s="27"/>
      <c r="I191" s="27" t="s">
        <v>23</v>
      </c>
      <c r="J191" s="27"/>
      <c r="K191" s="27"/>
      <c r="L191" s="128">
        <f t="shared" si="37"/>
        <v>0</v>
      </c>
      <c r="M191" s="128">
        <f t="shared" si="38"/>
        <v>0</v>
      </c>
      <c r="N191" s="128">
        <f t="shared" si="39"/>
        <v>0</v>
      </c>
      <c r="O191" s="127">
        <f t="shared" si="30"/>
        <v>0</v>
      </c>
    </row>
    <row r="192" spans="1:15" x14ac:dyDescent="0.3">
      <c r="A192"/>
      <c r="B192"/>
      <c r="C192" t="s">
        <v>149</v>
      </c>
      <c r="D192" s="19"/>
      <c r="E192" s="20">
        <v>4</v>
      </c>
      <c r="F192" s="20" t="s">
        <v>150</v>
      </c>
      <c r="G192" s="21"/>
      <c r="H192" s="21"/>
      <c r="I192" s="21"/>
      <c r="J192" s="21"/>
      <c r="K192" s="21"/>
      <c r="L192" s="126">
        <f>SUM(L193:L199)</f>
        <v>0</v>
      </c>
      <c r="M192" s="126">
        <f>SUM(M193:M199)</f>
        <v>0</v>
      </c>
      <c r="N192" s="126">
        <f>SUM(N193:N199)</f>
        <v>0</v>
      </c>
      <c r="O192" s="127">
        <f t="shared" si="30"/>
        <v>0</v>
      </c>
    </row>
    <row r="193" spans="1:15" x14ac:dyDescent="0.3">
      <c r="A193" s="2" t="s">
        <v>151</v>
      </c>
      <c r="B193" s="11"/>
      <c r="C193" t="s">
        <v>153</v>
      </c>
      <c r="D193" s="19"/>
      <c r="E193" s="21"/>
      <c r="F193" s="21"/>
      <c r="G193" s="21" t="s">
        <v>21</v>
      </c>
      <c r="H193" s="21"/>
      <c r="I193" s="21"/>
      <c r="J193" s="21"/>
      <c r="K193" s="21"/>
      <c r="L193" s="128">
        <f t="shared" ref="L193:L200" si="40">IFERROR(VLOOKUP(A193,IC_LN_BS,7,0),"")</f>
        <v>0</v>
      </c>
      <c r="M193" s="128">
        <f t="shared" ref="M193:M200" si="41">IFERROR(VLOOKUP(A193,IC_LN_BS,8,0),"")</f>
        <v>0</v>
      </c>
      <c r="N193" s="128">
        <f t="shared" ref="N193:N200" si="42">IFERROR(VLOOKUP(A193,IC_LN_BS,9,0),"")</f>
        <v>0</v>
      </c>
      <c r="O193" s="127">
        <f t="shared" si="30"/>
        <v>0</v>
      </c>
    </row>
    <row r="194" spans="1:15" x14ac:dyDescent="0.3">
      <c r="A194" s="2" t="s">
        <v>154</v>
      </c>
      <c r="B194" s="11"/>
      <c r="C194" t="s">
        <v>156</v>
      </c>
      <c r="D194" s="19"/>
      <c r="E194" s="21"/>
      <c r="F194" s="21"/>
      <c r="G194" s="21" t="s">
        <v>28</v>
      </c>
      <c r="H194" s="21"/>
      <c r="I194" s="21"/>
      <c r="J194" s="21"/>
      <c r="K194" s="21"/>
      <c r="L194" s="128">
        <f t="shared" si="40"/>
        <v>0</v>
      </c>
      <c r="M194" s="128">
        <f t="shared" si="41"/>
        <v>0</v>
      </c>
      <c r="N194" s="128">
        <f t="shared" si="42"/>
        <v>0</v>
      </c>
      <c r="O194" s="127">
        <f t="shared" si="30"/>
        <v>0</v>
      </c>
    </row>
    <row r="195" spans="1:15" x14ac:dyDescent="0.3">
      <c r="A195" s="2" t="s">
        <v>157</v>
      </c>
      <c r="B195" s="11"/>
      <c r="C195" t="s">
        <v>159</v>
      </c>
      <c r="D195" s="19"/>
      <c r="E195" s="21"/>
      <c r="F195" s="21"/>
      <c r="G195" s="21" t="s">
        <v>62</v>
      </c>
      <c r="H195" s="21"/>
      <c r="I195" s="21"/>
      <c r="J195" s="21"/>
      <c r="K195" s="21"/>
      <c r="L195" s="128">
        <f t="shared" si="40"/>
        <v>0</v>
      </c>
      <c r="M195" s="128">
        <f t="shared" si="41"/>
        <v>0</v>
      </c>
      <c r="N195" s="128">
        <f t="shared" si="42"/>
        <v>0</v>
      </c>
      <c r="O195" s="127">
        <f t="shared" si="30"/>
        <v>0</v>
      </c>
    </row>
    <row r="196" spans="1:15" x14ac:dyDescent="0.3">
      <c r="A196" s="2" t="s">
        <v>160</v>
      </c>
      <c r="B196" s="11"/>
      <c r="C196" t="s">
        <v>161</v>
      </c>
      <c r="D196" s="19"/>
      <c r="E196" s="21"/>
      <c r="F196" s="21"/>
      <c r="G196" s="21" t="s">
        <v>63</v>
      </c>
      <c r="H196" s="21"/>
      <c r="I196" s="21"/>
      <c r="J196" s="21"/>
      <c r="K196" s="21"/>
      <c r="L196" s="128">
        <f t="shared" si="40"/>
        <v>0</v>
      </c>
      <c r="M196" s="128">
        <f t="shared" si="41"/>
        <v>0</v>
      </c>
      <c r="N196" s="128">
        <f t="shared" si="42"/>
        <v>0</v>
      </c>
      <c r="O196" s="127">
        <f t="shared" si="30"/>
        <v>0</v>
      </c>
    </row>
    <row r="197" spans="1:15" x14ac:dyDescent="0.3">
      <c r="A197" s="2" t="s">
        <v>162</v>
      </c>
      <c r="B197" s="11"/>
      <c r="C197" t="s">
        <v>163</v>
      </c>
      <c r="D197" s="19"/>
      <c r="E197" s="21"/>
      <c r="F197" s="21"/>
      <c r="G197" s="21" t="s">
        <v>64</v>
      </c>
      <c r="H197" s="21"/>
      <c r="I197" s="21"/>
      <c r="J197" s="21"/>
      <c r="K197" s="21"/>
      <c r="L197" s="128">
        <f t="shared" si="40"/>
        <v>0</v>
      </c>
      <c r="M197" s="128">
        <f t="shared" si="41"/>
        <v>0</v>
      </c>
      <c r="N197" s="128">
        <f t="shared" si="42"/>
        <v>0</v>
      </c>
      <c r="O197" s="127">
        <f t="shared" ref="O197:O257" si="43">SUM(L197,N197)</f>
        <v>0</v>
      </c>
    </row>
    <row r="198" spans="1:15" x14ac:dyDescent="0.3">
      <c r="A198" s="2" t="s">
        <v>164</v>
      </c>
      <c r="B198" s="11"/>
      <c r="C198" t="s">
        <v>165</v>
      </c>
      <c r="D198" s="19"/>
      <c r="E198" s="21"/>
      <c r="F198" s="21"/>
      <c r="G198" s="21" t="s">
        <v>65</v>
      </c>
      <c r="H198" s="21"/>
      <c r="I198" s="21"/>
      <c r="J198" s="21"/>
      <c r="K198" s="21"/>
      <c r="L198" s="128">
        <f t="shared" si="40"/>
        <v>0</v>
      </c>
      <c r="M198" s="128">
        <f t="shared" si="41"/>
        <v>0</v>
      </c>
      <c r="N198" s="128">
        <f t="shared" si="42"/>
        <v>0</v>
      </c>
      <c r="O198" s="127">
        <f t="shared" si="43"/>
        <v>0</v>
      </c>
    </row>
    <row r="199" spans="1:15" x14ac:dyDescent="0.3">
      <c r="A199" s="2" t="s">
        <v>166</v>
      </c>
      <c r="B199" s="11"/>
      <c r="C199" t="s">
        <v>167</v>
      </c>
      <c r="D199" s="19"/>
      <c r="E199" s="21"/>
      <c r="F199" s="21"/>
      <c r="G199" s="21" t="s">
        <v>23</v>
      </c>
      <c r="H199" s="21"/>
      <c r="I199" s="21"/>
      <c r="J199" s="21"/>
      <c r="K199" s="21"/>
      <c r="L199" s="128">
        <f t="shared" si="40"/>
        <v>0</v>
      </c>
      <c r="M199" s="128">
        <f t="shared" si="41"/>
        <v>0</v>
      </c>
      <c r="N199" s="128">
        <f t="shared" si="42"/>
        <v>0</v>
      </c>
      <c r="O199" s="127">
        <f t="shared" si="43"/>
        <v>0</v>
      </c>
    </row>
    <row r="200" spans="1:15" ht="15" thickBot="1" x14ac:dyDescent="0.35">
      <c r="A200" s="4" t="s">
        <v>1284</v>
      </c>
      <c r="B200" s="11"/>
      <c r="C200"/>
      <c r="D200" s="57"/>
      <c r="E200" s="58"/>
      <c r="F200" s="58"/>
      <c r="G200" s="58"/>
      <c r="H200" s="58"/>
      <c r="I200" s="58"/>
      <c r="J200" s="58"/>
      <c r="K200" s="150" t="s">
        <v>1247</v>
      </c>
      <c r="L200" s="129">
        <f t="shared" si="40"/>
        <v>0</v>
      </c>
      <c r="M200" s="129">
        <f t="shared" si="41"/>
        <v>0</v>
      </c>
      <c r="N200" s="129">
        <f t="shared" si="42"/>
        <v>0</v>
      </c>
      <c r="O200" s="130">
        <f t="shared" si="43"/>
        <v>0</v>
      </c>
    </row>
    <row r="201" spans="1:15" ht="15" thickBot="1" x14ac:dyDescent="0.35">
      <c r="A201"/>
      <c r="B201"/>
      <c r="C201" t="s">
        <v>168</v>
      </c>
      <c r="D201" s="140" t="s">
        <v>169</v>
      </c>
      <c r="E201" s="141"/>
      <c r="F201" s="141"/>
      <c r="G201" s="141"/>
      <c r="H201" s="141"/>
      <c r="I201" s="141"/>
      <c r="J201" s="141"/>
      <c r="K201" s="141"/>
      <c r="L201" s="148">
        <f>SUM(L208,L254)</f>
        <v>0</v>
      </c>
      <c r="M201" s="148">
        <f>SUM(M208,M254)</f>
        <v>0</v>
      </c>
      <c r="N201" s="148">
        <f>SUM(N208,N254)</f>
        <v>0</v>
      </c>
      <c r="O201" s="149">
        <f t="shared" si="43"/>
        <v>0</v>
      </c>
    </row>
    <row r="202" spans="1:15" x14ac:dyDescent="0.3">
      <c r="A202"/>
      <c r="B202"/>
      <c r="C202"/>
      <c r="D202" s="144"/>
      <c r="E202" s="145"/>
      <c r="F202" s="145"/>
      <c r="G202" s="146" t="s">
        <v>1273</v>
      </c>
      <c r="H202" s="145"/>
      <c r="I202" s="145"/>
      <c r="J202" s="145"/>
      <c r="K202" s="145"/>
      <c r="L202" s="138">
        <f>SUM(L209,L214,L241,L255,L282)</f>
        <v>0</v>
      </c>
      <c r="M202" s="138">
        <f>SUM(M209,M214,M241,M255,M282)</f>
        <v>0</v>
      </c>
      <c r="N202" s="138">
        <f>SUM(N209,N214,N241,N255,N282)</f>
        <v>0</v>
      </c>
      <c r="O202" s="147">
        <f t="shared" si="43"/>
        <v>0</v>
      </c>
    </row>
    <row r="203" spans="1:15" x14ac:dyDescent="0.3">
      <c r="A203"/>
      <c r="B203"/>
      <c r="C203" t="s">
        <v>1189</v>
      </c>
      <c r="D203" s="22"/>
      <c r="E203" s="24"/>
      <c r="F203" s="24"/>
      <c r="G203" s="25" t="s">
        <v>1252</v>
      </c>
      <c r="H203" s="24"/>
      <c r="I203" s="24"/>
      <c r="J203" s="24"/>
      <c r="K203" s="24"/>
      <c r="L203" s="126">
        <f>SUM(L228,L248,L269)</f>
        <v>0</v>
      </c>
      <c r="M203" s="126">
        <f>SUM(M228,M248,M269)</f>
        <v>0</v>
      </c>
      <c r="N203" s="126">
        <f>SUM(N228,N248,N269)</f>
        <v>0</v>
      </c>
      <c r="O203" s="133">
        <f t="shared" si="43"/>
        <v>0</v>
      </c>
    </row>
    <row r="204" spans="1:15" x14ac:dyDescent="0.3">
      <c r="A204"/>
      <c r="B204"/>
      <c r="C204" t="s">
        <v>1360</v>
      </c>
      <c r="D204" s="22"/>
      <c r="E204" s="24"/>
      <c r="F204" s="24"/>
      <c r="G204" s="25" t="s">
        <v>1362</v>
      </c>
      <c r="H204" s="24"/>
      <c r="I204" s="24"/>
      <c r="J204" s="24"/>
      <c r="K204" s="24"/>
      <c r="L204" s="126">
        <f>SUM(L222,L223,L236,L237,L245,L252,L263,L264,L277,L278,L282)</f>
        <v>0</v>
      </c>
      <c r="M204" s="126">
        <f>SUM(M222,M223,M236,M237,M245,M252,M263,M264,M277,M278,M282)</f>
        <v>0</v>
      </c>
      <c r="N204" s="126">
        <f>SUM(N222,N223,N236,N237,N245,N252,N263,N264,N277,N278,N282)</f>
        <v>0</v>
      </c>
      <c r="O204" s="133">
        <f t="shared" si="43"/>
        <v>0</v>
      </c>
    </row>
    <row r="205" spans="1:15" x14ac:dyDescent="0.3">
      <c r="A205"/>
      <c r="B205"/>
      <c r="C205" t="s">
        <v>1361</v>
      </c>
      <c r="D205" s="22"/>
      <c r="E205" s="24"/>
      <c r="F205" s="24"/>
      <c r="G205" s="25"/>
      <c r="H205" s="25" t="s">
        <v>1321</v>
      </c>
      <c r="I205" s="24"/>
      <c r="J205" s="24"/>
      <c r="K205" s="24"/>
      <c r="L205" s="126">
        <f>SUM(L223,L237,L245,L252,L264,L278,L282)</f>
        <v>0</v>
      </c>
      <c r="M205" s="126">
        <f>SUM(M223,M237,M245,M252,M264,M278,M282)</f>
        <v>0</v>
      </c>
      <c r="N205" s="126">
        <f>SUM(N223,N237,N245,N252,N264,N278,N282)</f>
        <v>0</v>
      </c>
      <c r="O205" s="133">
        <f t="shared" si="43"/>
        <v>0</v>
      </c>
    </row>
    <row r="206" spans="1:15" x14ac:dyDescent="0.3">
      <c r="A206"/>
      <c r="B206"/>
      <c r="C206" t="s">
        <v>1190</v>
      </c>
      <c r="D206" s="22"/>
      <c r="E206" s="24"/>
      <c r="F206" s="24"/>
      <c r="G206" s="25" t="s">
        <v>1285</v>
      </c>
      <c r="H206" s="24"/>
      <c r="I206" s="24"/>
      <c r="J206" s="24"/>
      <c r="K206" s="24"/>
      <c r="L206" s="126">
        <f t="shared" ref="L206:N207" si="44">SUM(L212,L226,L246,L267)</f>
        <v>0</v>
      </c>
      <c r="M206" s="126">
        <f t="shared" si="44"/>
        <v>0</v>
      </c>
      <c r="N206" s="126">
        <f t="shared" si="44"/>
        <v>0</v>
      </c>
      <c r="O206" s="133">
        <f t="shared" si="43"/>
        <v>0</v>
      </c>
    </row>
    <row r="207" spans="1:15" x14ac:dyDescent="0.3">
      <c r="A207"/>
      <c r="B207"/>
      <c r="C207" t="s">
        <v>1191</v>
      </c>
      <c r="D207" s="22"/>
      <c r="E207" s="24"/>
      <c r="F207" s="24"/>
      <c r="G207" s="25"/>
      <c r="H207" s="25" t="s">
        <v>1301</v>
      </c>
      <c r="I207" s="24"/>
      <c r="J207" s="24"/>
      <c r="K207" s="24"/>
      <c r="L207" s="126">
        <f t="shared" si="44"/>
        <v>0</v>
      </c>
      <c r="M207" s="126">
        <f t="shared" si="44"/>
        <v>0</v>
      </c>
      <c r="N207" s="126">
        <f t="shared" si="44"/>
        <v>0</v>
      </c>
      <c r="O207" s="133">
        <f t="shared" si="43"/>
        <v>0</v>
      </c>
    </row>
    <row r="208" spans="1:15" x14ac:dyDescent="0.3">
      <c r="A208" s="12"/>
      <c r="B208" s="11"/>
      <c r="C208"/>
      <c r="D208" s="19" t="s">
        <v>1274</v>
      </c>
      <c r="E208" s="20"/>
      <c r="F208" s="21"/>
      <c r="G208" s="21"/>
      <c r="H208" s="21"/>
      <c r="I208" s="21"/>
      <c r="J208" s="21"/>
      <c r="K208" s="21"/>
      <c r="L208" s="126">
        <f>SUM(L209,L214,L241,L228,L248,)</f>
        <v>0</v>
      </c>
      <c r="M208" s="126">
        <f>SUM(M209,M214,M241,M228,M248,)</f>
        <v>0</v>
      </c>
      <c r="N208" s="126">
        <f>SUM(N209,N214,N241,N228,N248,)</f>
        <v>0</v>
      </c>
      <c r="O208" s="133">
        <f>SUM(L208,N208)</f>
        <v>0</v>
      </c>
    </row>
    <row r="209" spans="1:15" x14ac:dyDescent="0.3">
      <c r="A209"/>
      <c r="B209"/>
      <c r="C209"/>
      <c r="D209" s="19"/>
      <c r="E209" s="20">
        <v>1</v>
      </c>
      <c r="F209" s="20" t="s">
        <v>171</v>
      </c>
      <c r="G209" s="21"/>
      <c r="H209" s="21"/>
      <c r="I209" s="21"/>
      <c r="J209" s="21"/>
      <c r="K209" s="21"/>
      <c r="L209" s="126">
        <f>SUM(L210:L212)</f>
        <v>0</v>
      </c>
      <c r="M209" s="126">
        <f>SUM(M210:M212)</f>
        <v>0</v>
      </c>
      <c r="N209" s="126">
        <f>SUM(N210:N212)</f>
        <v>0</v>
      </c>
      <c r="O209" s="133">
        <f t="shared" si="43"/>
        <v>0</v>
      </c>
    </row>
    <row r="210" spans="1:15" x14ac:dyDescent="0.3">
      <c r="A210" s="3" t="s">
        <v>173</v>
      </c>
      <c r="B210" t="s">
        <v>1375</v>
      </c>
      <c r="C210" t="s">
        <v>1366</v>
      </c>
      <c r="D210" s="19"/>
      <c r="E210" s="21"/>
      <c r="F210" s="21"/>
      <c r="G210" s="21" t="s">
        <v>21</v>
      </c>
      <c r="H210" s="21"/>
      <c r="I210" s="21"/>
      <c r="J210" s="21"/>
      <c r="K210" s="21"/>
      <c r="L210" s="128">
        <f>IFERROR(VLOOKUP(A210,IC_LN_BS,7,0),"")</f>
        <v>0</v>
      </c>
      <c r="M210" s="128">
        <f>IFERROR(VLOOKUP(A210,IC_LN_BS,8,0),"")</f>
        <v>0</v>
      </c>
      <c r="N210" s="128">
        <f>IFERROR(VLOOKUP(A210,IC_LN_BS,9,0),"")</f>
        <v>0</v>
      </c>
      <c r="O210" s="133">
        <f t="shared" si="43"/>
        <v>0</v>
      </c>
    </row>
    <row r="211" spans="1:15" x14ac:dyDescent="0.3">
      <c r="A211" s="3" t="s">
        <v>176</v>
      </c>
      <c r="B211" t="s">
        <v>1376</v>
      </c>
      <c r="C211" t="s">
        <v>1367</v>
      </c>
      <c r="D211" s="19"/>
      <c r="E211" s="21"/>
      <c r="F211" s="21"/>
      <c r="G211" s="21" t="s">
        <v>28</v>
      </c>
      <c r="H211" s="21"/>
      <c r="I211" s="21"/>
      <c r="J211" s="21"/>
      <c r="K211" s="21"/>
      <c r="L211" s="128">
        <f>IFERROR(VLOOKUP(A211,IC_LN_BS,7,0),"")</f>
        <v>0</v>
      </c>
      <c r="M211" s="128">
        <f>IFERROR(VLOOKUP(A211,IC_LN_BS,8,0),"")</f>
        <v>0</v>
      </c>
      <c r="N211" s="128">
        <f>IFERROR(VLOOKUP(A211,IC_LN_BS,9,0),"")</f>
        <v>0</v>
      </c>
      <c r="O211" s="133">
        <f t="shared" si="43"/>
        <v>0</v>
      </c>
    </row>
    <row r="212" spans="1:15" x14ac:dyDescent="0.3">
      <c r="A212" s="3" t="s">
        <v>179</v>
      </c>
      <c r="B212" t="s">
        <v>1382</v>
      </c>
      <c r="C212" t="s">
        <v>1368</v>
      </c>
      <c r="D212" s="19"/>
      <c r="E212" s="21"/>
      <c r="F212" s="21"/>
      <c r="G212" s="21" t="s">
        <v>23</v>
      </c>
      <c r="H212" s="21"/>
      <c r="I212" s="21"/>
      <c r="J212" s="21"/>
      <c r="K212" s="21"/>
      <c r="L212" s="128">
        <f>IFERROR(VLOOKUP(A212,IC_LN_BS,7,0),"")</f>
        <v>0</v>
      </c>
      <c r="M212" s="128">
        <f>IFERROR(VLOOKUP(A212,IC_LN_BS,8,0),"")</f>
        <v>0</v>
      </c>
      <c r="N212" s="128">
        <f>IFERROR(VLOOKUP(A212,IC_LN_BS,9,0),"")</f>
        <v>0</v>
      </c>
      <c r="O212" s="133">
        <f t="shared" si="43"/>
        <v>0</v>
      </c>
    </row>
    <row r="213" spans="1:15" x14ac:dyDescent="0.3">
      <c r="A213" s="3" t="s">
        <v>1287</v>
      </c>
      <c r="B213" s="12"/>
      <c r="C213"/>
      <c r="D213" s="19"/>
      <c r="E213" s="21"/>
      <c r="F213" s="21"/>
      <c r="G213" s="21"/>
      <c r="H213" s="21"/>
      <c r="I213" s="21"/>
      <c r="J213" s="21"/>
      <c r="K213" s="31" t="s">
        <v>1247</v>
      </c>
      <c r="L213" s="128">
        <f>IFERROR(VLOOKUP(A213,IC_LN_BS,7,0),"")</f>
        <v>0</v>
      </c>
      <c r="M213" s="128">
        <f>IFERROR(VLOOKUP(A213,IC_LN_BS,8,0),"")</f>
        <v>0</v>
      </c>
      <c r="N213" s="128">
        <f>IFERROR(VLOOKUP(A213,IC_LN_BS,9,0),"")</f>
        <v>0</v>
      </c>
      <c r="O213" s="133">
        <f t="shared" si="43"/>
        <v>0</v>
      </c>
    </row>
    <row r="214" spans="1:15" x14ac:dyDescent="0.3">
      <c r="A214"/>
      <c r="B214"/>
      <c r="C214"/>
      <c r="D214" s="19"/>
      <c r="E214" s="20">
        <v>2</v>
      </c>
      <c r="F214" s="20" t="s">
        <v>1286</v>
      </c>
      <c r="G214" s="21"/>
      <c r="H214" s="21"/>
      <c r="I214" s="21"/>
      <c r="J214" s="21"/>
      <c r="K214" s="21"/>
      <c r="L214" s="126">
        <f>SUM(L215:L223,L226)</f>
        <v>0</v>
      </c>
      <c r="M214" s="126">
        <f>SUM(M215:M223,M226)</f>
        <v>0</v>
      </c>
      <c r="N214" s="126">
        <f>SUM(N215:N223,N226)</f>
        <v>0</v>
      </c>
      <c r="O214" s="133">
        <f t="shared" si="43"/>
        <v>0</v>
      </c>
    </row>
    <row r="215" spans="1:15" x14ac:dyDescent="0.3">
      <c r="A215" s="2"/>
      <c r="B215" t="s">
        <v>1375</v>
      </c>
      <c r="C215" t="s">
        <v>1366</v>
      </c>
      <c r="D215" s="19"/>
      <c r="E215" s="20"/>
      <c r="F215" s="21"/>
      <c r="G215" s="21" t="s">
        <v>21</v>
      </c>
      <c r="H215" s="21"/>
      <c r="I215" s="21"/>
      <c r="J215" s="21"/>
      <c r="K215" s="21"/>
      <c r="L215" s="128" t="str">
        <f t="shared" ref="L215:L222" si="45">IFERROR(VLOOKUP(A215,IC_LN_BS,7,0),"")</f>
        <v/>
      </c>
      <c r="M215" s="128" t="str">
        <f t="shared" ref="M215:M222" si="46">IFERROR(VLOOKUP(A215,IC_LN_BS,8,0),"")</f>
        <v/>
      </c>
      <c r="N215" s="128" t="str">
        <f t="shared" ref="N215:N222" si="47">IFERROR(VLOOKUP(A215,IC_LN_BS,9,0),"")</f>
        <v/>
      </c>
      <c r="O215" s="133">
        <f t="shared" si="43"/>
        <v>0</v>
      </c>
    </row>
    <row r="216" spans="1:15" x14ac:dyDescent="0.3">
      <c r="A216" s="2" t="s">
        <v>183</v>
      </c>
      <c r="B216" t="s">
        <v>1376</v>
      </c>
      <c r="C216" t="s">
        <v>1367</v>
      </c>
      <c r="D216" s="19"/>
      <c r="E216" s="20"/>
      <c r="F216" s="21"/>
      <c r="G216" s="21" t="s">
        <v>28</v>
      </c>
      <c r="H216" s="21"/>
      <c r="I216" s="21"/>
      <c r="J216" s="21"/>
      <c r="K216" s="21"/>
      <c r="L216" s="128">
        <f t="shared" si="45"/>
        <v>0</v>
      </c>
      <c r="M216" s="128">
        <f t="shared" si="46"/>
        <v>0</v>
      </c>
      <c r="N216" s="128">
        <f t="shared" si="47"/>
        <v>0</v>
      </c>
      <c r="O216" s="127">
        <f t="shared" si="43"/>
        <v>0</v>
      </c>
    </row>
    <row r="217" spans="1:15" x14ac:dyDescent="0.3">
      <c r="A217" s="2"/>
      <c r="B217" t="s">
        <v>1393</v>
      </c>
      <c r="C217" t="s">
        <v>1369</v>
      </c>
      <c r="D217" s="19"/>
      <c r="E217" s="20"/>
      <c r="F217" s="21"/>
      <c r="G217" s="21" t="s">
        <v>61</v>
      </c>
      <c r="H217" s="21"/>
      <c r="I217" s="21"/>
      <c r="J217" s="21"/>
      <c r="K217" s="21"/>
      <c r="L217" s="128" t="str">
        <f t="shared" si="45"/>
        <v/>
      </c>
      <c r="M217" s="128" t="str">
        <f t="shared" si="46"/>
        <v/>
      </c>
      <c r="N217" s="128" t="str">
        <f t="shared" si="47"/>
        <v/>
      </c>
      <c r="O217" s="127">
        <f t="shared" si="43"/>
        <v>0</v>
      </c>
    </row>
    <row r="218" spans="1:15" x14ac:dyDescent="0.3">
      <c r="A218" s="2"/>
      <c r="B218" t="s">
        <v>1377</v>
      </c>
      <c r="C218" t="s">
        <v>1370</v>
      </c>
      <c r="D218" s="19"/>
      <c r="E218" s="20"/>
      <c r="F218" s="21"/>
      <c r="G218" s="21" t="s">
        <v>62</v>
      </c>
      <c r="H218" s="21"/>
      <c r="I218" s="21"/>
      <c r="J218" s="21"/>
      <c r="K218" s="21"/>
      <c r="L218" s="128" t="str">
        <f t="shared" si="45"/>
        <v/>
      </c>
      <c r="M218" s="128" t="str">
        <f t="shared" si="46"/>
        <v/>
      </c>
      <c r="N218" s="128" t="str">
        <f t="shared" si="47"/>
        <v/>
      </c>
      <c r="O218" s="127">
        <f t="shared" si="43"/>
        <v>0</v>
      </c>
    </row>
    <row r="219" spans="1:15" x14ac:dyDescent="0.3">
      <c r="A219" s="2"/>
      <c r="B219" t="s">
        <v>1378</v>
      </c>
      <c r="C219" t="s">
        <v>1371</v>
      </c>
      <c r="D219" s="19"/>
      <c r="E219" s="20"/>
      <c r="F219" s="21"/>
      <c r="G219" s="21" t="s">
        <v>63</v>
      </c>
      <c r="H219" s="21"/>
      <c r="I219" s="21"/>
      <c r="J219" s="21"/>
      <c r="K219" s="21"/>
      <c r="L219" s="128" t="str">
        <f t="shared" si="45"/>
        <v/>
      </c>
      <c r="M219" s="128" t="str">
        <f t="shared" si="46"/>
        <v/>
      </c>
      <c r="N219" s="128" t="str">
        <f t="shared" si="47"/>
        <v/>
      </c>
      <c r="O219" s="127">
        <f t="shared" si="43"/>
        <v>0</v>
      </c>
    </row>
    <row r="220" spans="1:15" x14ac:dyDescent="0.3">
      <c r="A220" s="2" t="s">
        <v>182</v>
      </c>
      <c r="B220" t="s">
        <v>1379</v>
      </c>
      <c r="C220" t="s">
        <v>1372</v>
      </c>
      <c r="D220" s="19"/>
      <c r="E220" s="20"/>
      <c r="F220" s="21"/>
      <c r="G220" s="21" t="s">
        <v>64</v>
      </c>
      <c r="H220" s="21"/>
      <c r="I220" s="21"/>
      <c r="J220" s="21"/>
      <c r="K220" s="21"/>
      <c r="L220" s="128">
        <f t="shared" si="45"/>
        <v>0</v>
      </c>
      <c r="M220" s="128">
        <f t="shared" si="46"/>
        <v>0</v>
      </c>
      <c r="N220" s="128">
        <f t="shared" si="47"/>
        <v>0</v>
      </c>
      <c r="O220" s="127">
        <f t="shared" si="43"/>
        <v>0</v>
      </c>
    </row>
    <row r="221" spans="1:15" x14ac:dyDescent="0.3">
      <c r="A221" s="2" t="s">
        <v>184</v>
      </c>
      <c r="B221" t="s">
        <v>1380</v>
      </c>
      <c r="C221" t="s">
        <v>1373</v>
      </c>
      <c r="D221" s="19"/>
      <c r="E221" s="20"/>
      <c r="F221" s="21"/>
      <c r="G221" s="21" t="s">
        <v>65</v>
      </c>
      <c r="H221" s="21"/>
      <c r="I221" s="21"/>
      <c r="J221" s="21"/>
      <c r="K221" s="21"/>
      <c r="L221" s="128">
        <f t="shared" si="45"/>
        <v>0</v>
      </c>
      <c r="M221" s="128">
        <f t="shared" si="46"/>
        <v>0</v>
      </c>
      <c r="N221" s="128">
        <f t="shared" si="47"/>
        <v>0</v>
      </c>
      <c r="O221" s="127">
        <f t="shared" si="43"/>
        <v>0</v>
      </c>
    </row>
    <row r="222" spans="1:15" x14ac:dyDescent="0.3">
      <c r="A222" s="2"/>
      <c r="B222" t="s">
        <v>1381</v>
      </c>
      <c r="C222" t="s">
        <v>1374</v>
      </c>
      <c r="D222" s="19"/>
      <c r="E222" s="20"/>
      <c r="F222" s="21"/>
      <c r="G222" s="21" t="s">
        <v>185</v>
      </c>
      <c r="H222" s="21"/>
      <c r="I222" s="21"/>
      <c r="J222" s="21"/>
      <c r="K222" s="21"/>
      <c r="L222" s="128" t="str">
        <f t="shared" si="45"/>
        <v/>
      </c>
      <c r="M222" s="128" t="str">
        <f t="shared" si="46"/>
        <v/>
      </c>
      <c r="N222" s="128" t="str">
        <f t="shared" si="47"/>
        <v/>
      </c>
      <c r="O222" s="127">
        <f t="shared" si="43"/>
        <v>0</v>
      </c>
    </row>
    <row r="223" spans="1:15" x14ac:dyDescent="0.3">
      <c r="A223" s="2"/>
      <c r="B223" t="s">
        <v>1381</v>
      </c>
      <c r="C223" t="s">
        <v>1374</v>
      </c>
      <c r="D223" s="19"/>
      <c r="E223" s="20"/>
      <c r="F223" s="21"/>
      <c r="G223" s="21" t="s">
        <v>187</v>
      </c>
      <c r="H223" s="21"/>
      <c r="I223" s="21"/>
      <c r="J223" s="21"/>
      <c r="K223" s="21"/>
      <c r="L223" s="126">
        <f>SUM(L224:L225)</f>
        <v>0</v>
      </c>
      <c r="M223" s="126">
        <f>SUM(M224:M225)</f>
        <v>0</v>
      </c>
      <c r="N223" s="126">
        <f>SUM(N224:N225)</f>
        <v>0</v>
      </c>
      <c r="O223" s="127">
        <f t="shared" si="43"/>
        <v>0</v>
      </c>
    </row>
    <row r="224" spans="1:15" x14ac:dyDescent="0.3">
      <c r="A224" s="2" t="s">
        <v>188</v>
      </c>
      <c r="B224"/>
      <c r="C224"/>
      <c r="D224" s="19"/>
      <c r="E224" s="20"/>
      <c r="F224" s="21"/>
      <c r="G224" s="21"/>
      <c r="H224" s="21" t="s">
        <v>190</v>
      </c>
      <c r="I224" s="21"/>
      <c r="J224" s="21"/>
      <c r="K224" s="21"/>
      <c r="L224" s="128">
        <f>IFERROR(VLOOKUP(A224,IC_LN_BS,7,0),"")</f>
        <v>0</v>
      </c>
      <c r="M224" s="128">
        <f>IFERROR(VLOOKUP(A224,IC_LN_BS,8,0),"")</f>
        <v>0</v>
      </c>
      <c r="N224" s="128">
        <f>IFERROR(VLOOKUP(A224,IC_LN_BS,9,0),"")</f>
        <v>0</v>
      </c>
      <c r="O224" s="127">
        <f t="shared" si="43"/>
        <v>0</v>
      </c>
    </row>
    <row r="225" spans="1:15" x14ac:dyDescent="0.3">
      <c r="A225" s="2" t="s">
        <v>191</v>
      </c>
      <c r="B225"/>
      <c r="C225"/>
      <c r="D225" s="19"/>
      <c r="E225" s="20"/>
      <c r="F225" s="21"/>
      <c r="G225" s="21"/>
      <c r="H225" s="21" t="s">
        <v>193</v>
      </c>
      <c r="I225" s="21"/>
      <c r="J225" s="21"/>
      <c r="K225" s="21"/>
      <c r="L225" s="128">
        <f>IFERROR(VLOOKUP(A225,IC_LN_BS,7,0),"")</f>
        <v>0</v>
      </c>
      <c r="M225" s="128">
        <f>IFERROR(VLOOKUP(A225,IC_LN_BS,8,0),"")</f>
        <v>0</v>
      </c>
      <c r="N225" s="128">
        <f>IFERROR(VLOOKUP(A225,IC_LN_BS,9,0),"")</f>
        <v>0</v>
      </c>
      <c r="O225" s="127">
        <f t="shared" si="43"/>
        <v>0</v>
      </c>
    </row>
    <row r="226" spans="1:15" x14ac:dyDescent="0.3">
      <c r="A226" s="2" t="s">
        <v>194</v>
      </c>
      <c r="B226" t="s">
        <v>1382</v>
      </c>
      <c r="C226" t="s">
        <v>1368</v>
      </c>
      <c r="D226" s="19"/>
      <c r="E226" s="20"/>
      <c r="F226" s="21"/>
      <c r="G226" s="21" t="s">
        <v>23</v>
      </c>
      <c r="H226" s="21"/>
      <c r="I226" s="21"/>
      <c r="J226" s="21"/>
      <c r="K226" s="21"/>
      <c r="L226" s="128">
        <f>IFERROR(VLOOKUP(A226,IC_LN_BS,7,0),"")</f>
        <v>0</v>
      </c>
      <c r="M226" s="128">
        <f>IFERROR(VLOOKUP(A226,IC_LN_BS,8,0),"")</f>
        <v>0</v>
      </c>
      <c r="N226" s="128">
        <f>IFERROR(VLOOKUP(A226,IC_LN_BS,9,0),"")</f>
        <v>0</v>
      </c>
      <c r="O226" s="127">
        <f t="shared" si="43"/>
        <v>0</v>
      </c>
    </row>
    <row r="227" spans="1:15" x14ac:dyDescent="0.3">
      <c r="A227" s="2" t="s">
        <v>1288</v>
      </c>
      <c r="B227" s="11"/>
      <c r="C227"/>
      <c r="D227" s="19"/>
      <c r="E227" s="20"/>
      <c r="F227" s="21"/>
      <c r="G227" s="21"/>
      <c r="H227" s="21"/>
      <c r="I227" s="21"/>
      <c r="J227" s="21"/>
      <c r="K227" s="31" t="s">
        <v>1247</v>
      </c>
      <c r="L227" s="128">
        <f>IFERROR(VLOOKUP(A227,IC_LN_BS,7,0),"")</f>
        <v>0</v>
      </c>
      <c r="M227" s="128">
        <f>IFERROR(VLOOKUP(A227,IC_LN_BS,8,0),"")</f>
        <v>0</v>
      </c>
      <c r="N227" s="128">
        <f>IFERROR(VLOOKUP(A227,IC_LN_BS,9,0),"")</f>
        <v>0</v>
      </c>
      <c r="O227" s="127">
        <f t="shared" si="43"/>
        <v>0</v>
      </c>
    </row>
    <row r="228" spans="1:15" x14ac:dyDescent="0.3">
      <c r="A228" s="34"/>
      <c r="B228" s="34"/>
      <c r="C228" s="35"/>
      <c r="D228" s="26"/>
      <c r="E228" s="27"/>
      <c r="F228" s="27"/>
      <c r="G228" s="27"/>
      <c r="H228" s="28" t="s">
        <v>1063</v>
      </c>
      <c r="I228" s="27"/>
      <c r="J228" s="27"/>
      <c r="K228" s="27"/>
      <c r="L228" s="126">
        <f>SUM(L229:L237,L240)</f>
        <v>0</v>
      </c>
      <c r="M228" s="126">
        <f>SUM(M229:M237,M240)</f>
        <v>0</v>
      </c>
      <c r="N228" s="126">
        <f>SUM(N229:N237,N240)</f>
        <v>0</v>
      </c>
      <c r="O228" s="127">
        <f t="shared" si="43"/>
        <v>0</v>
      </c>
    </row>
    <row r="229" spans="1:15" x14ac:dyDescent="0.3">
      <c r="A229" s="36"/>
      <c r="B229" s="34"/>
      <c r="C229" s="35"/>
      <c r="D229" s="26"/>
      <c r="E229" s="28"/>
      <c r="F229" s="27"/>
      <c r="G229" s="27"/>
      <c r="H229" s="27"/>
      <c r="I229" s="27" t="s">
        <v>21</v>
      </c>
      <c r="J229" s="27"/>
      <c r="K229" s="27"/>
      <c r="L229" s="128" t="str">
        <f t="shared" ref="L229:L236" si="48">IFERROR(VLOOKUP(A229,IC_LN_BS,12,0),"")</f>
        <v/>
      </c>
      <c r="M229" s="128" t="str">
        <f t="shared" ref="M229:M236" si="49">IFERROR(VLOOKUP(A229,IC_LN_BS,13,0),"")</f>
        <v/>
      </c>
      <c r="N229" s="128" t="str">
        <f t="shared" ref="N229:N236" si="50">IFERROR(VLOOKUP(A229,IC_LN_BS,14,0),"")</f>
        <v/>
      </c>
      <c r="O229" s="127">
        <f t="shared" si="43"/>
        <v>0</v>
      </c>
    </row>
    <row r="230" spans="1:15" x14ac:dyDescent="0.3">
      <c r="A230" s="36" t="s">
        <v>183</v>
      </c>
      <c r="B230" s="34"/>
      <c r="C230" s="35"/>
      <c r="D230" s="26"/>
      <c r="E230" s="28"/>
      <c r="F230" s="27"/>
      <c r="G230" s="27"/>
      <c r="H230" s="27"/>
      <c r="I230" s="27" t="s">
        <v>28</v>
      </c>
      <c r="J230" s="27"/>
      <c r="K230" s="27"/>
      <c r="L230" s="128">
        <f t="shared" si="48"/>
        <v>0</v>
      </c>
      <c r="M230" s="128">
        <f t="shared" si="49"/>
        <v>0</v>
      </c>
      <c r="N230" s="128">
        <f t="shared" si="50"/>
        <v>0</v>
      </c>
      <c r="O230" s="127">
        <f t="shared" si="43"/>
        <v>0</v>
      </c>
    </row>
    <row r="231" spans="1:15" x14ac:dyDescent="0.3">
      <c r="A231" s="36"/>
      <c r="B231" s="34"/>
      <c r="C231" s="35"/>
      <c r="D231" s="26"/>
      <c r="E231" s="28"/>
      <c r="F231" s="27"/>
      <c r="G231" s="27"/>
      <c r="H231" s="27"/>
      <c r="I231" s="27" t="s">
        <v>61</v>
      </c>
      <c r="J231" s="27"/>
      <c r="K231" s="27"/>
      <c r="L231" s="128" t="str">
        <f t="shared" si="48"/>
        <v/>
      </c>
      <c r="M231" s="128" t="str">
        <f t="shared" si="49"/>
        <v/>
      </c>
      <c r="N231" s="128" t="str">
        <f t="shared" si="50"/>
        <v/>
      </c>
      <c r="O231" s="127">
        <f t="shared" si="43"/>
        <v>0</v>
      </c>
    </row>
    <row r="232" spans="1:15" x14ac:dyDescent="0.3">
      <c r="A232" s="36"/>
      <c r="B232" s="34"/>
      <c r="C232" s="35"/>
      <c r="D232" s="26"/>
      <c r="E232" s="28"/>
      <c r="F232" s="27"/>
      <c r="G232" s="27"/>
      <c r="H232" s="27"/>
      <c r="I232" s="27" t="s">
        <v>62</v>
      </c>
      <c r="J232" s="27"/>
      <c r="K232" s="27"/>
      <c r="L232" s="128" t="str">
        <f t="shared" si="48"/>
        <v/>
      </c>
      <c r="M232" s="128" t="str">
        <f t="shared" si="49"/>
        <v/>
      </c>
      <c r="N232" s="128" t="str">
        <f t="shared" si="50"/>
        <v/>
      </c>
      <c r="O232" s="127">
        <f t="shared" si="43"/>
        <v>0</v>
      </c>
    </row>
    <row r="233" spans="1:15" x14ac:dyDescent="0.3">
      <c r="A233" s="36"/>
      <c r="B233" s="34"/>
      <c r="C233" s="35"/>
      <c r="D233" s="26"/>
      <c r="E233" s="28"/>
      <c r="F233" s="27"/>
      <c r="G233" s="27"/>
      <c r="H233" s="27"/>
      <c r="I233" s="27" t="s">
        <v>63</v>
      </c>
      <c r="J233" s="27"/>
      <c r="K233" s="27"/>
      <c r="L233" s="128" t="str">
        <f t="shared" si="48"/>
        <v/>
      </c>
      <c r="M233" s="128" t="str">
        <f t="shared" si="49"/>
        <v/>
      </c>
      <c r="N233" s="128" t="str">
        <f t="shared" si="50"/>
        <v/>
      </c>
      <c r="O233" s="127">
        <f t="shared" si="43"/>
        <v>0</v>
      </c>
    </row>
    <row r="234" spans="1:15" x14ac:dyDescent="0.3">
      <c r="A234" s="36" t="s">
        <v>182</v>
      </c>
      <c r="B234" s="34"/>
      <c r="C234" s="35"/>
      <c r="D234" s="26"/>
      <c r="E234" s="28"/>
      <c r="F234" s="27"/>
      <c r="G234" s="27"/>
      <c r="H234" s="27"/>
      <c r="I234" s="27" t="s">
        <v>64</v>
      </c>
      <c r="J234" s="27"/>
      <c r="K234" s="27"/>
      <c r="L234" s="128">
        <f t="shared" si="48"/>
        <v>0</v>
      </c>
      <c r="M234" s="128">
        <f t="shared" si="49"/>
        <v>0</v>
      </c>
      <c r="N234" s="128">
        <f t="shared" si="50"/>
        <v>0</v>
      </c>
      <c r="O234" s="127">
        <f t="shared" si="43"/>
        <v>0</v>
      </c>
    </row>
    <row r="235" spans="1:15" x14ac:dyDescent="0.3">
      <c r="A235" s="36" t="s">
        <v>184</v>
      </c>
      <c r="B235" s="34"/>
      <c r="C235" s="35"/>
      <c r="D235" s="26"/>
      <c r="E235" s="28"/>
      <c r="F235" s="27"/>
      <c r="G235" s="27"/>
      <c r="H235" s="27"/>
      <c r="I235" s="27" t="s">
        <v>65</v>
      </c>
      <c r="J235" s="27"/>
      <c r="K235" s="27"/>
      <c r="L235" s="128">
        <f t="shared" si="48"/>
        <v>0</v>
      </c>
      <c r="M235" s="128">
        <f t="shared" si="49"/>
        <v>0</v>
      </c>
      <c r="N235" s="128">
        <f t="shared" si="50"/>
        <v>0</v>
      </c>
      <c r="O235" s="127">
        <f t="shared" si="43"/>
        <v>0</v>
      </c>
    </row>
    <row r="236" spans="1:15" x14ac:dyDescent="0.3">
      <c r="A236" s="36"/>
      <c r="B236" s="34"/>
      <c r="C236" s="35"/>
      <c r="D236" s="26"/>
      <c r="E236" s="28"/>
      <c r="F236" s="27"/>
      <c r="G236" s="27"/>
      <c r="H236" s="27"/>
      <c r="I236" s="27" t="s">
        <v>185</v>
      </c>
      <c r="J236" s="27"/>
      <c r="K236" s="27"/>
      <c r="L236" s="128" t="str">
        <f t="shared" si="48"/>
        <v/>
      </c>
      <c r="M236" s="128" t="str">
        <f t="shared" si="49"/>
        <v/>
      </c>
      <c r="N236" s="128" t="str">
        <f t="shared" si="50"/>
        <v/>
      </c>
      <c r="O236" s="127">
        <f t="shared" si="43"/>
        <v>0</v>
      </c>
    </row>
    <row r="237" spans="1:15" x14ac:dyDescent="0.3">
      <c r="A237" s="36" t="s">
        <v>186</v>
      </c>
      <c r="B237" s="34"/>
      <c r="C237" s="35"/>
      <c r="D237" s="26"/>
      <c r="E237" s="28"/>
      <c r="F237" s="27"/>
      <c r="G237" s="27"/>
      <c r="H237" s="27"/>
      <c r="I237" s="27" t="s">
        <v>187</v>
      </c>
      <c r="J237" s="27"/>
      <c r="K237" s="27"/>
      <c r="L237" s="126">
        <f>SUM(L238:L239)</f>
        <v>0</v>
      </c>
      <c r="M237" s="126">
        <f>SUM(M238:M239)</f>
        <v>0</v>
      </c>
      <c r="N237" s="126">
        <f>SUM(N238:N239)</f>
        <v>0</v>
      </c>
      <c r="O237" s="127">
        <f t="shared" si="43"/>
        <v>0</v>
      </c>
    </row>
    <row r="238" spans="1:15" x14ac:dyDescent="0.3">
      <c r="A238" s="36" t="s">
        <v>188</v>
      </c>
      <c r="B238" s="34"/>
      <c r="C238" s="35"/>
      <c r="D238" s="26"/>
      <c r="E238" s="28"/>
      <c r="F238" s="27"/>
      <c r="G238" s="27"/>
      <c r="H238" s="27"/>
      <c r="I238" s="27"/>
      <c r="J238" s="27"/>
      <c r="K238" s="27" t="s">
        <v>190</v>
      </c>
      <c r="L238" s="128">
        <f>IFERROR(VLOOKUP(A238,IC_LN_BS,12,0),"")</f>
        <v>0</v>
      </c>
      <c r="M238" s="128">
        <f>IFERROR(VLOOKUP(A238,IC_LN_BS,13,0),"")</f>
        <v>0</v>
      </c>
      <c r="N238" s="128">
        <f>IFERROR(VLOOKUP(A238,IC_LN_BS,14,0),"")</f>
        <v>0</v>
      </c>
      <c r="O238" s="127">
        <f t="shared" si="43"/>
        <v>0</v>
      </c>
    </row>
    <row r="239" spans="1:15" x14ac:dyDescent="0.3">
      <c r="A239" s="36" t="s">
        <v>191</v>
      </c>
      <c r="B239" s="34"/>
      <c r="C239" s="35"/>
      <c r="D239" s="26"/>
      <c r="E239" s="28"/>
      <c r="F239" s="27"/>
      <c r="G239" s="27"/>
      <c r="H239" s="27"/>
      <c r="I239" s="27"/>
      <c r="J239" s="27"/>
      <c r="K239" s="27" t="s">
        <v>193</v>
      </c>
      <c r="L239" s="128">
        <f>IFERROR(VLOOKUP(A239,IC_LN_BS,12,0),"")</f>
        <v>0</v>
      </c>
      <c r="M239" s="128">
        <f>IFERROR(VLOOKUP(A239,IC_LN_BS,13,0),"")</f>
        <v>0</v>
      </c>
      <c r="N239" s="128">
        <f>IFERROR(VLOOKUP(A239,IC_LN_BS,14,0),"")</f>
        <v>0</v>
      </c>
      <c r="O239" s="127">
        <f t="shared" si="43"/>
        <v>0</v>
      </c>
    </row>
    <row r="240" spans="1:15" x14ac:dyDescent="0.3">
      <c r="A240" s="36" t="s">
        <v>194</v>
      </c>
      <c r="B240" s="34"/>
      <c r="C240" s="35"/>
      <c r="D240" s="26"/>
      <c r="E240" s="28"/>
      <c r="F240" s="27"/>
      <c r="G240" s="27"/>
      <c r="H240" s="27"/>
      <c r="I240" s="27" t="s">
        <v>23</v>
      </c>
      <c r="J240" s="27" t="s">
        <v>23</v>
      </c>
      <c r="K240" s="27"/>
      <c r="L240" s="128">
        <f>IFERROR(VLOOKUP(A240,IC_LN_BS,12,0),"")</f>
        <v>0</v>
      </c>
      <c r="M240" s="128">
        <f>IFERROR(VLOOKUP(A240,IC_LN_BS,13,0),"")</f>
        <v>0</v>
      </c>
      <c r="N240" s="128">
        <f>IFERROR(VLOOKUP(A240,IC_LN_BS,14,0),"")</f>
        <v>0</v>
      </c>
      <c r="O240" s="127">
        <f t="shared" si="43"/>
        <v>0</v>
      </c>
    </row>
    <row r="241" spans="1:15" x14ac:dyDescent="0.3">
      <c r="A241"/>
      <c r="B241" s="11" t="s">
        <v>419</v>
      </c>
      <c r="C241" s="11"/>
      <c r="D241" s="19"/>
      <c r="E241" s="20">
        <v>3</v>
      </c>
      <c r="F241" s="20" t="s">
        <v>1267</v>
      </c>
      <c r="G241" s="21"/>
      <c r="H241" s="21"/>
      <c r="I241" s="21"/>
      <c r="J241" s="21"/>
      <c r="K241" s="21"/>
      <c r="L241" s="126">
        <f>SUM(L242:L246)</f>
        <v>0</v>
      </c>
      <c r="M241" s="126">
        <f>SUM(M242:M246)</f>
        <v>0</v>
      </c>
      <c r="N241" s="126">
        <f>SUM(N242:N246)</f>
        <v>0</v>
      </c>
      <c r="O241" s="127">
        <f t="shared" si="43"/>
        <v>0</v>
      </c>
    </row>
    <row r="242" spans="1:15" x14ac:dyDescent="0.3">
      <c r="A242"/>
      <c r="B242" t="s">
        <v>1375</v>
      </c>
      <c r="C242" t="s">
        <v>1366</v>
      </c>
      <c r="D242" s="19"/>
      <c r="E242" s="21"/>
      <c r="F242" s="32"/>
      <c r="G242" s="21" t="s">
        <v>21</v>
      </c>
      <c r="H242" s="21"/>
      <c r="I242" s="21"/>
      <c r="J242" s="21"/>
      <c r="K242" s="21"/>
      <c r="L242" s="128" t="str">
        <f t="shared" ref="L242:L247" si="51">IFERROR(VLOOKUP(A242,IC_LN_BS,7,0),"")</f>
        <v/>
      </c>
      <c r="M242" s="128" t="str">
        <f t="shared" ref="M242:M247" si="52">IFERROR(VLOOKUP(A242,IC_LN_BS,8,0),"")</f>
        <v/>
      </c>
      <c r="N242" s="128" t="str">
        <f t="shared" ref="N242:N247" si="53">IFERROR(VLOOKUP(A242,IC_LN_BS,9,0),"")</f>
        <v/>
      </c>
      <c r="O242" s="127">
        <f t="shared" si="43"/>
        <v>0</v>
      </c>
    </row>
    <row r="243" spans="1:15" x14ac:dyDescent="0.3">
      <c r="A243"/>
      <c r="B243" t="s">
        <v>1376</v>
      </c>
      <c r="C243" t="s">
        <v>1367</v>
      </c>
      <c r="D243" s="19"/>
      <c r="E243" s="21"/>
      <c r="F243" s="32"/>
      <c r="G243" s="21" t="s">
        <v>28</v>
      </c>
      <c r="H243" s="21"/>
      <c r="I243" s="21"/>
      <c r="J243" s="21"/>
      <c r="K243" s="21"/>
      <c r="L243" s="128" t="str">
        <f t="shared" si="51"/>
        <v/>
      </c>
      <c r="M243" s="128" t="str">
        <f t="shared" si="52"/>
        <v/>
      </c>
      <c r="N243" s="128" t="str">
        <f t="shared" si="53"/>
        <v/>
      </c>
      <c r="O243" s="127">
        <f t="shared" si="43"/>
        <v>0</v>
      </c>
    </row>
    <row r="244" spans="1:15" x14ac:dyDescent="0.3">
      <c r="A244"/>
      <c r="B244" t="s">
        <v>1380</v>
      </c>
      <c r="C244" t="s">
        <v>1373</v>
      </c>
      <c r="D244" s="19"/>
      <c r="E244" s="21"/>
      <c r="F244" s="32"/>
      <c r="G244" s="21" t="s">
        <v>65</v>
      </c>
      <c r="H244" s="21"/>
      <c r="I244" s="21"/>
      <c r="J244" s="21"/>
      <c r="K244" s="21"/>
      <c r="L244" s="128" t="str">
        <f t="shared" si="51"/>
        <v/>
      </c>
      <c r="M244" s="128" t="str">
        <f t="shared" si="52"/>
        <v/>
      </c>
      <c r="N244" s="128" t="str">
        <f t="shared" si="53"/>
        <v/>
      </c>
      <c r="O244" s="127">
        <f t="shared" si="43"/>
        <v>0</v>
      </c>
    </row>
    <row r="245" spans="1:15" x14ac:dyDescent="0.3">
      <c r="A245"/>
      <c r="B245" t="s">
        <v>1381</v>
      </c>
      <c r="C245" t="s">
        <v>1374</v>
      </c>
      <c r="D245" s="19"/>
      <c r="E245" s="21"/>
      <c r="F245" s="32"/>
      <c r="G245" s="21" t="s">
        <v>279</v>
      </c>
      <c r="H245" s="21"/>
      <c r="I245" s="21"/>
      <c r="J245" s="21"/>
      <c r="K245" s="21"/>
      <c r="L245" s="128" t="str">
        <f t="shared" si="51"/>
        <v/>
      </c>
      <c r="M245" s="128" t="str">
        <f t="shared" si="52"/>
        <v/>
      </c>
      <c r="N245" s="128" t="str">
        <f t="shared" si="53"/>
        <v/>
      </c>
      <c r="O245" s="127">
        <f t="shared" si="43"/>
        <v>0</v>
      </c>
    </row>
    <row r="246" spans="1:15" x14ac:dyDescent="0.3">
      <c r="A246"/>
      <c r="B246" t="s">
        <v>1382</v>
      </c>
      <c r="C246" t="s">
        <v>1368</v>
      </c>
      <c r="D246" s="19"/>
      <c r="E246" s="21"/>
      <c r="F246" s="32"/>
      <c r="G246" s="21" t="s">
        <v>23</v>
      </c>
      <c r="H246" s="21"/>
      <c r="I246" s="21"/>
      <c r="J246" s="21"/>
      <c r="K246" s="21"/>
      <c r="L246" s="128" t="str">
        <f t="shared" si="51"/>
        <v/>
      </c>
      <c r="M246" s="128" t="str">
        <f t="shared" si="52"/>
        <v/>
      </c>
      <c r="N246" s="128" t="str">
        <f t="shared" si="53"/>
        <v/>
      </c>
      <c r="O246" s="127">
        <f t="shared" si="43"/>
        <v>0</v>
      </c>
    </row>
    <row r="247" spans="1:15" x14ac:dyDescent="0.3">
      <c r="A247"/>
      <c r="B247" s="11"/>
      <c r="C247" s="11"/>
      <c r="D247" s="19"/>
      <c r="E247" s="21"/>
      <c r="F247" s="32"/>
      <c r="G247" s="21"/>
      <c r="H247" s="21"/>
      <c r="I247" s="21"/>
      <c r="J247" s="21"/>
      <c r="K247" s="31" t="s">
        <v>1247</v>
      </c>
      <c r="L247" s="128" t="str">
        <f t="shared" si="51"/>
        <v/>
      </c>
      <c r="M247" s="128" t="str">
        <f t="shared" si="52"/>
        <v/>
      </c>
      <c r="N247" s="128" t="str">
        <f t="shared" si="53"/>
        <v/>
      </c>
      <c r="O247" s="127">
        <f t="shared" si="43"/>
        <v>0</v>
      </c>
    </row>
    <row r="248" spans="1:15" x14ac:dyDescent="0.3">
      <c r="A248"/>
      <c r="B248" s="11"/>
      <c r="C248" s="11" t="s">
        <v>419</v>
      </c>
      <c r="D248" s="26"/>
      <c r="E248" s="27"/>
      <c r="F248" s="27"/>
      <c r="G248" s="27"/>
      <c r="H248" s="28" t="s">
        <v>1063</v>
      </c>
      <c r="I248" s="27"/>
      <c r="J248" s="27"/>
      <c r="K248" s="27"/>
      <c r="L248" s="126">
        <f>SUM(L249:L253)</f>
        <v>0</v>
      </c>
      <c r="M248" s="126">
        <f>SUM(M249:M253)</f>
        <v>0</v>
      </c>
      <c r="N248" s="126">
        <f>SUM(N249:N253)</f>
        <v>0</v>
      </c>
      <c r="O248" s="127">
        <f t="shared" si="43"/>
        <v>0</v>
      </c>
    </row>
    <row r="249" spans="1:15" x14ac:dyDescent="0.3">
      <c r="A249"/>
      <c r="B249" s="11"/>
      <c r="C249" s="11" t="s">
        <v>420</v>
      </c>
      <c r="D249" s="26"/>
      <c r="E249" s="27"/>
      <c r="F249" s="33"/>
      <c r="G249" s="27"/>
      <c r="H249" s="27"/>
      <c r="I249" s="27" t="s">
        <v>21</v>
      </c>
      <c r="J249" s="27"/>
      <c r="K249" s="27"/>
      <c r="L249" s="128" t="str">
        <f>IFERROR(VLOOKUP(A249,IC_LN_BS,12,0),"")</f>
        <v/>
      </c>
      <c r="M249" s="128" t="str">
        <f>IFERROR(VLOOKUP(A249,IC_LN_BS,13,0),"")</f>
        <v/>
      </c>
      <c r="N249" s="128" t="str">
        <f>IFERROR(VLOOKUP(A249,IC_LN_BS,14,0),"")</f>
        <v/>
      </c>
      <c r="O249" s="127">
        <f t="shared" si="43"/>
        <v>0</v>
      </c>
    </row>
    <row r="250" spans="1:15" x14ac:dyDescent="0.3">
      <c r="A250"/>
      <c r="B250" s="11"/>
      <c r="C250" s="11" t="s">
        <v>421</v>
      </c>
      <c r="D250" s="26"/>
      <c r="E250" s="27"/>
      <c r="F250" s="33"/>
      <c r="G250" s="27"/>
      <c r="H250" s="27"/>
      <c r="I250" s="27" t="s">
        <v>28</v>
      </c>
      <c r="J250" s="27"/>
      <c r="K250" s="27"/>
      <c r="L250" s="128" t="str">
        <f>IFERROR(VLOOKUP(A250,IC_LN_BS,12,0),"")</f>
        <v/>
      </c>
      <c r="M250" s="128" t="str">
        <f>IFERROR(VLOOKUP(A250,IC_LN_BS,13,0),"")</f>
        <v/>
      </c>
      <c r="N250" s="128" t="str">
        <f>IFERROR(VLOOKUP(A250,IC_LN_BS,14,0),"")</f>
        <v/>
      </c>
      <c r="O250" s="127">
        <f t="shared" si="43"/>
        <v>0</v>
      </c>
    </row>
    <row r="251" spans="1:15" x14ac:dyDescent="0.3">
      <c r="A251"/>
      <c r="B251" s="11"/>
      <c r="C251" s="11" t="s">
        <v>422</v>
      </c>
      <c r="D251" s="26"/>
      <c r="E251" s="27"/>
      <c r="F251" s="33"/>
      <c r="G251" s="27"/>
      <c r="H251" s="27"/>
      <c r="I251" s="27" t="s">
        <v>65</v>
      </c>
      <c r="J251" s="27"/>
      <c r="K251" s="27"/>
      <c r="L251" s="128" t="str">
        <f>IFERROR(VLOOKUP(A251,IC_LN_BS,12,0),"")</f>
        <v/>
      </c>
      <c r="M251" s="128" t="str">
        <f>IFERROR(VLOOKUP(A251,IC_LN_BS,13,0),"")</f>
        <v/>
      </c>
      <c r="N251" s="128" t="str">
        <f>IFERROR(VLOOKUP(A251,IC_LN_BS,14,0),"")</f>
        <v/>
      </c>
      <c r="O251" s="127">
        <f t="shared" si="43"/>
        <v>0</v>
      </c>
    </row>
    <row r="252" spans="1:15" x14ac:dyDescent="0.3">
      <c r="A252"/>
      <c r="B252" s="11"/>
      <c r="C252" s="11" t="s">
        <v>423</v>
      </c>
      <c r="D252" s="26"/>
      <c r="E252" s="27"/>
      <c r="F252" s="33"/>
      <c r="G252" s="27"/>
      <c r="H252" s="27"/>
      <c r="I252" s="27" t="s">
        <v>279</v>
      </c>
      <c r="J252" s="27"/>
      <c r="K252" s="27"/>
      <c r="L252" s="128" t="str">
        <f>IFERROR(VLOOKUP(A252,IC_LN_BS,12,0),"")</f>
        <v/>
      </c>
      <c r="M252" s="128" t="str">
        <f>IFERROR(VLOOKUP(A252,IC_LN_BS,13,0),"")</f>
        <v/>
      </c>
      <c r="N252" s="128" t="str">
        <f>IFERROR(VLOOKUP(A252,IC_LN_BS,14,0),"")</f>
        <v/>
      </c>
      <c r="O252" s="127">
        <f t="shared" si="43"/>
        <v>0</v>
      </c>
    </row>
    <row r="253" spans="1:15" x14ac:dyDescent="0.3">
      <c r="A253"/>
      <c r="B253" s="11"/>
      <c r="C253" s="11" t="s">
        <v>424</v>
      </c>
      <c r="D253" s="26"/>
      <c r="E253" s="27"/>
      <c r="F253" s="33"/>
      <c r="G253" s="27"/>
      <c r="H253" s="27"/>
      <c r="I253" s="27" t="s">
        <v>23</v>
      </c>
      <c r="J253" s="27"/>
      <c r="K253" s="27"/>
      <c r="L253" s="128" t="str">
        <f>IFERROR(VLOOKUP(A253,IC_LN_BS,12,0),"")</f>
        <v/>
      </c>
      <c r="M253" s="128" t="str">
        <f>IFERROR(VLOOKUP(A253,IC_LN_BS,13,0),"")</f>
        <v/>
      </c>
      <c r="N253" s="128" t="str">
        <f>IFERROR(VLOOKUP(A253,IC_LN_BS,14,0),"")</f>
        <v/>
      </c>
      <c r="O253" s="127">
        <f t="shared" si="43"/>
        <v>0</v>
      </c>
    </row>
    <row r="254" spans="1:15" x14ac:dyDescent="0.3">
      <c r="A254" s="11"/>
      <c r="B254" s="11"/>
      <c r="C254"/>
      <c r="D254" s="19" t="s">
        <v>1277</v>
      </c>
      <c r="E254" s="20"/>
      <c r="F254" s="20"/>
      <c r="G254" s="21"/>
      <c r="H254" s="21"/>
      <c r="I254" s="21"/>
      <c r="J254" s="21"/>
      <c r="K254" s="21"/>
      <c r="L254" s="126">
        <f>SUM(L255,L269,L282)</f>
        <v>0</v>
      </c>
      <c r="M254" s="126">
        <f>SUM(M255,M269,M282)</f>
        <v>0</v>
      </c>
      <c r="N254" s="126">
        <f>SUM(N255,N269,N282)</f>
        <v>0</v>
      </c>
      <c r="O254" s="127">
        <f t="shared" si="43"/>
        <v>0</v>
      </c>
    </row>
    <row r="255" spans="1:15" x14ac:dyDescent="0.3">
      <c r="A255"/>
      <c r="B255"/>
      <c r="C255" t="s">
        <v>89</v>
      </c>
      <c r="D255" s="19"/>
      <c r="E255" s="20">
        <v>1</v>
      </c>
      <c r="F255" s="20" t="s">
        <v>1286</v>
      </c>
      <c r="G255" s="21"/>
      <c r="H255" s="21"/>
      <c r="I255" s="21"/>
      <c r="J255" s="21"/>
      <c r="K255" s="21"/>
      <c r="L255" s="126">
        <f>SUM(L256:L264,L267)</f>
        <v>0</v>
      </c>
      <c r="M255" s="126">
        <f>SUM(M256:M264,M267)</f>
        <v>0</v>
      </c>
      <c r="N255" s="126">
        <f>SUM(N256:N264,N267)</f>
        <v>0</v>
      </c>
      <c r="O255" s="127">
        <f t="shared" si="43"/>
        <v>0</v>
      </c>
    </row>
    <row r="256" spans="1:15" x14ac:dyDescent="0.3">
      <c r="A256" s="2"/>
      <c r="B256"/>
      <c r="C256" t="s">
        <v>1366</v>
      </c>
      <c r="D256" s="19"/>
      <c r="E256" s="20"/>
      <c r="F256" s="21"/>
      <c r="G256" s="21" t="s">
        <v>21</v>
      </c>
      <c r="H256" s="21"/>
      <c r="I256" s="21"/>
      <c r="J256" s="21"/>
      <c r="K256" s="21"/>
      <c r="L256" s="128" t="str">
        <f t="shared" ref="L256:L263" si="54">IFERROR(VLOOKUP(A256,IC_LN_BS,7,0),"")</f>
        <v/>
      </c>
      <c r="M256" s="128" t="str">
        <f t="shared" ref="M256:M263" si="55">IFERROR(VLOOKUP(A256,IC_LN_BS,8,0),"")</f>
        <v/>
      </c>
      <c r="N256" s="128" t="str">
        <f t="shared" ref="N256:N263" si="56">IFERROR(VLOOKUP(A256,IC_LN_BS,9,0),"")</f>
        <v/>
      </c>
      <c r="O256" s="127">
        <f t="shared" si="43"/>
        <v>0</v>
      </c>
    </row>
    <row r="257" spans="1:15" x14ac:dyDescent="0.3">
      <c r="A257" s="2" t="s">
        <v>196</v>
      </c>
      <c r="B257"/>
      <c r="C257" t="s">
        <v>1367</v>
      </c>
      <c r="D257" s="19"/>
      <c r="E257" s="20"/>
      <c r="F257" s="21"/>
      <c r="G257" s="21" t="s">
        <v>28</v>
      </c>
      <c r="H257" s="21"/>
      <c r="I257" s="21"/>
      <c r="J257" s="21"/>
      <c r="K257" s="21"/>
      <c r="L257" s="128">
        <f t="shared" si="54"/>
        <v>0</v>
      </c>
      <c r="M257" s="128">
        <f t="shared" si="55"/>
        <v>0</v>
      </c>
      <c r="N257" s="128">
        <f t="shared" si="56"/>
        <v>0</v>
      </c>
      <c r="O257" s="127">
        <f t="shared" si="43"/>
        <v>0</v>
      </c>
    </row>
    <row r="258" spans="1:15" x14ac:dyDescent="0.3">
      <c r="A258" s="2"/>
      <c r="B258"/>
      <c r="C258" t="s">
        <v>1369</v>
      </c>
      <c r="D258" s="19"/>
      <c r="E258" s="20"/>
      <c r="F258" s="21"/>
      <c r="G258" s="21" t="s">
        <v>61</v>
      </c>
      <c r="H258" s="21"/>
      <c r="I258" s="21"/>
      <c r="J258" s="21"/>
      <c r="K258" s="21"/>
      <c r="L258" s="128" t="str">
        <f t="shared" si="54"/>
        <v/>
      </c>
      <c r="M258" s="128" t="str">
        <f t="shared" si="55"/>
        <v/>
      </c>
      <c r="N258" s="128" t="str">
        <f t="shared" si="56"/>
        <v/>
      </c>
      <c r="O258" s="127">
        <f t="shared" ref="O258:O319" si="57">SUM(L258,N258)</f>
        <v>0</v>
      </c>
    </row>
    <row r="259" spans="1:15" x14ac:dyDescent="0.3">
      <c r="A259" s="2"/>
      <c r="B259"/>
      <c r="C259" t="s">
        <v>1370</v>
      </c>
      <c r="D259" s="19"/>
      <c r="E259" s="20"/>
      <c r="F259" s="21"/>
      <c r="G259" s="21" t="s">
        <v>62</v>
      </c>
      <c r="H259" s="21"/>
      <c r="I259" s="21"/>
      <c r="J259" s="21"/>
      <c r="K259" s="21"/>
      <c r="L259" s="128" t="str">
        <f t="shared" si="54"/>
        <v/>
      </c>
      <c r="M259" s="128" t="str">
        <f t="shared" si="55"/>
        <v/>
      </c>
      <c r="N259" s="128" t="str">
        <f t="shared" si="56"/>
        <v/>
      </c>
      <c r="O259" s="127">
        <f t="shared" si="57"/>
        <v>0</v>
      </c>
    </row>
    <row r="260" spans="1:15" x14ac:dyDescent="0.3">
      <c r="A260" s="2"/>
      <c r="B260"/>
      <c r="C260" t="s">
        <v>1371</v>
      </c>
      <c r="D260" s="19"/>
      <c r="E260" s="20"/>
      <c r="F260" s="21"/>
      <c r="G260" s="21" t="s">
        <v>63</v>
      </c>
      <c r="H260" s="21"/>
      <c r="I260" s="21"/>
      <c r="J260" s="21"/>
      <c r="K260" s="21"/>
      <c r="L260" s="128" t="str">
        <f t="shared" si="54"/>
        <v/>
      </c>
      <c r="M260" s="128" t="str">
        <f t="shared" si="55"/>
        <v/>
      </c>
      <c r="N260" s="128" t="str">
        <f t="shared" si="56"/>
        <v/>
      </c>
      <c r="O260" s="127">
        <f t="shared" si="57"/>
        <v>0</v>
      </c>
    </row>
    <row r="261" spans="1:15" x14ac:dyDescent="0.3">
      <c r="A261" s="2" t="s">
        <v>198</v>
      </c>
      <c r="B261"/>
      <c r="C261" t="s">
        <v>1372</v>
      </c>
      <c r="D261" s="19"/>
      <c r="E261" s="20"/>
      <c r="F261" s="21"/>
      <c r="G261" s="21" t="s">
        <v>64</v>
      </c>
      <c r="H261" s="21"/>
      <c r="I261" s="21"/>
      <c r="J261" s="21"/>
      <c r="K261" s="21"/>
      <c r="L261" s="128">
        <f t="shared" si="54"/>
        <v>0</v>
      </c>
      <c r="M261" s="128">
        <f t="shared" si="55"/>
        <v>0</v>
      </c>
      <c r="N261" s="128">
        <f t="shared" si="56"/>
        <v>0</v>
      </c>
      <c r="O261" s="127">
        <f t="shared" si="57"/>
        <v>0</v>
      </c>
    </row>
    <row r="262" spans="1:15" x14ac:dyDescent="0.3">
      <c r="A262" s="2" t="s">
        <v>203</v>
      </c>
      <c r="B262"/>
      <c r="C262" t="s">
        <v>1373</v>
      </c>
      <c r="D262" s="19"/>
      <c r="E262" s="20"/>
      <c r="F262" s="21"/>
      <c r="G262" s="21" t="s">
        <v>65</v>
      </c>
      <c r="H262" s="21"/>
      <c r="I262" s="21"/>
      <c r="J262" s="21"/>
      <c r="K262" s="21"/>
      <c r="L262" s="128">
        <f t="shared" si="54"/>
        <v>0</v>
      </c>
      <c r="M262" s="128">
        <f t="shared" si="55"/>
        <v>0</v>
      </c>
      <c r="N262" s="128">
        <f t="shared" si="56"/>
        <v>0</v>
      </c>
      <c r="O262" s="127">
        <f t="shared" si="57"/>
        <v>0</v>
      </c>
    </row>
    <row r="263" spans="1:15" x14ac:dyDescent="0.3">
      <c r="A263" s="2"/>
      <c r="B263"/>
      <c r="C263" t="s">
        <v>1374</v>
      </c>
      <c r="D263" s="19"/>
      <c r="E263" s="20"/>
      <c r="F263" s="21"/>
      <c r="G263" s="21" t="s">
        <v>185</v>
      </c>
      <c r="H263" s="21"/>
      <c r="I263" s="21"/>
      <c r="J263" s="21"/>
      <c r="K263" s="21"/>
      <c r="L263" s="128" t="str">
        <f t="shared" si="54"/>
        <v/>
      </c>
      <c r="M263" s="128" t="str">
        <f t="shared" si="55"/>
        <v/>
      </c>
      <c r="N263" s="128" t="str">
        <f t="shared" si="56"/>
        <v/>
      </c>
      <c r="O263" s="127">
        <f t="shared" si="57"/>
        <v>0</v>
      </c>
    </row>
    <row r="264" spans="1:15" x14ac:dyDescent="0.3">
      <c r="A264" s="2"/>
      <c r="B264"/>
      <c r="C264" t="s">
        <v>1374</v>
      </c>
      <c r="D264" s="19"/>
      <c r="E264" s="20"/>
      <c r="F264" s="21"/>
      <c r="G264" s="21" t="s">
        <v>187</v>
      </c>
      <c r="H264" s="21"/>
      <c r="I264" s="21"/>
      <c r="J264" s="21"/>
      <c r="K264" s="21"/>
      <c r="L264" s="126">
        <f>SUM(L265:L266)</f>
        <v>0</v>
      </c>
      <c r="M264" s="126">
        <f>SUM(M265:M266)</f>
        <v>0</v>
      </c>
      <c r="N264" s="126">
        <f>SUM(N265:N266)</f>
        <v>0</v>
      </c>
      <c r="O264" s="127">
        <f t="shared" si="57"/>
        <v>0</v>
      </c>
    </row>
    <row r="265" spans="1:15" x14ac:dyDescent="0.3">
      <c r="A265" s="2" t="s">
        <v>208</v>
      </c>
      <c r="B265"/>
      <c r="C265"/>
      <c r="D265" s="19"/>
      <c r="E265" s="20"/>
      <c r="F265" s="21"/>
      <c r="G265" s="21"/>
      <c r="H265" s="21" t="s">
        <v>190</v>
      </c>
      <c r="I265" s="21"/>
      <c r="J265" s="21"/>
      <c r="K265" s="21"/>
      <c r="L265" s="128">
        <f>IFERROR(VLOOKUP(A265,IC_LN_BS,7,0),"")</f>
        <v>0</v>
      </c>
      <c r="M265" s="128">
        <f>IFERROR(VLOOKUP(A265,IC_LN_BS,8,0),"")</f>
        <v>0</v>
      </c>
      <c r="N265" s="128">
        <f>IFERROR(VLOOKUP(A265,IC_LN_BS,9,0),"")</f>
        <v>0</v>
      </c>
      <c r="O265" s="127">
        <f t="shared" si="57"/>
        <v>0</v>
      </c>
    </row>
    <row r="266" spans="1:15" x14ac:dyDescent="0.3">
      <c r="A266" s="2" t="s">
        <v>210</v>
      </c>
      <c r="B266"/>
      <c r="C266"/>
      <c r="D266" s="19"/>
      <c r="E266" s="20"/>
      <c r="F266" s="21"/>
      <c r="G266" s="21"/>
      <c r="H266" s="21" t="s">
        <v>193</v>
      </c>
      <c r="I266" s="21"/>
      <c r="J266" s="21"/>
      <c r="K266" s="21"/>
      <c r="L266" s="128">
        <f>IFERROR(VLOOKUP(A266,IC_LN_BS,7,0),"")</f>
        <v>0</v>
      </c>
      <c r="M266" s="128">
        <f>IFERROR(VLOOKUP(A266,IC_LN_BS,8,0),"")</f>
        <v>0</v>
      </c>
      <c r="N266" s="128">
        <f>IFERROR(VLOOKUP(A266,IC_LN_BS,9,0),"")</f>
        <v>0</v>
      </c>
      <c r="O266" s="127">
        <f t="shared" si="57"/>
        <v>0</v>
      </c>
    </row>
    <row r="267" spans="1:15" x14ac:dyDescent="0.3">
      <c r="A267" s="2" t="s">
        <v>212</v>
      </c>
      <c r="B267"/>
      <c r="C267" t="s">
        <v>1368</v>
      </c>
      <c r="D267" s="19"/>
      <c r="E267" s="20"/>
      <c r="F267" s="21"/>
      <c r="G267" s="21" t="s">
        <v>23</v>
      </c>
      <c r="H267" s="21"/>
      <c r="I267" s="21"/>
      <c r="J267" s="21"/>
      <c r="K267" s="21"/>
      <c r="L267" s="128">
        <f>IFERROR(VLOOKUP(A267,IC_LN_BS,7,0),"")</f>
        <v>0</v>
      </c>
      <c r="M267" s="128">
        <f>IFERROR(VLOOKUP(A267,IC_LN_BS,8,0),"")</f>
        <v>0</v>
      </c>
      <c r="N267" s="128">
        <f>IFERROR(VLOOKUP(A267,IC_LN_BS,9,0),"")</f>
        <v>0</v>
      </c>
      <c r="O267" s="127">
        <f t="shared" si="57"/>
        <v>0</v>
      </c>
    </row>
    <row r="268" spans="1:15" x14ac:dyDescent="0.3">
      <c r="A268" s="2" t="s">
        <v>1289</v>
      </c>
      <c r="B268" s="11"/>
      <c r="C268" t="s">
        <v>89</v>
      </c>
      <c r="D268" s="19"/>
      <c r="E268" s="20"/>
      <c r="F268" s="21"/>
      <c r="G268" s="21"/>
      <c r="H268" s="21"/>
      <c r="I268" s="21"/>
      <c r="J268" s="21"/>
      <c r="K268" s="31" t="s">
        <v>1247</v>
      </c>
      <c r="L268" s="128">
        <f>IFERROR(VLOOKUP(A268,IC_LN_BS,7,0),"")</f>
        <v>0</v>
      </c>
      <c r="M268" s="128">
        <f>IFERROR(VLOOKUP(A268,IC_LN_BS,8,0),"")</f>
        <v>0</v>
      </c>
      <c r="N268" s="128">
        <f>IFERROR(VLOOKUP(A268,IC_LN_BS,9,0),"")</f>
        <v>0</v>
      </c>
      <c r="O268" s="127">
        <f t="shared" si="57"/>
        <v>0</v>
      </c>
    </row>
    <row r="269" spans="1:15" x14ac:dyDescent="0.3">
      <c r="A269" s="1"/>
      <c r="B269"/>
      <c r="C269" t="s">
        <v>195</v>
      </c>
      <c r="D269" s="26"/>
      <c r="E269" s="27"/>
      <c r="F269" s="27"/>
      <c r="G269" s="27"/>
      <c r="H269" s="28" t="s">
        <v>1063</v>
      </c>
      <c r="I269" s="28"/>
      <c r="J269" s="27"/>
      <c r="K269" s="27"/>
      <c r="L269" s="126">
        <f>SUM(L270:L278,L281)</f>
        <v>0</v>
      </c>
      <c r="M269" s="126">
        <f>SUM(M270:M278,M281)</f>
        <v>0</v>
      </c>
      <c r="N269" s="126">
        <f>SUM(N270:N278,N281)</f>
        <v>0</v>
      </c>
      <c r="O269" s="127">
        <f t="shared" si="57"/>
        <v>0</v>
      </c>
    </row>
    <row r="270" spans="1:15" x14ac:dyDescent="0.3">
      <c r="A270" s="2"/>
      <c r="B270" s="11"/>
      <c r="C270" t="s">
        <v>197</v>
      </c>
      <c r="D270" s="26"/>
      <c r="E270" s="28"/>
      <c r="F270" s="27"/>
      <c r="G270" s="27"/>
      <c r="H270" s="27"/>
      <c r="I270" s="27" t="s">
        <v>21</v>
      </c>
      <c r="J270" s="27"/>
      <c r="K270" s="27"/>
      <c r="L270" s="128" t="str">
        <f t="shared" ref="L270:L277" si="58">IFERROR(VLOOKUP(A270,IC_LN_BS,12,0),"")</f>
        <v/>
      </c>
      <c r="M270" s="128" t="str">
        <f t="shared" ref="M270:M277" si="59">IFERROR(VLOOKUP(A270,IC_LN_BS,13,0),"")</f>
        <v/>
      </c>
      <c r="N270" s="128" t="str">
        <f t="shared" ref="N270:N277" si="60">IFERROR(VLOOKUP(A270,IC_LN_BS,14,0),"")</f>
        <v/>
      </c>
      <c r="O270" s="127">
        <f t="shared" si="57"/>
        <v>0</v>
      </c>
    </row>
    <row r="271" spans="1:15" x14ac:dyDescent="0.3">
      <c r="A271" s="2" t="s">
        <v>196</v>
      </c>
      <c r="B271" s="11"/>
      <c r="C271" t="s">
        <v>199</v>
      </c>
      <c r="D271" s="26"/>
      <c r="E271" s="28"/>
      <c r="F271" s="27"/>
      <c r="G271" s="27"/>
      <c r="H271" s="27"/>
      <c r="I271" s="27" t="s">
        <v>28</v>
      </c>
      <c r="J271" s="27"/>
      <c r="K271" s="27"/>
      <c r="L271" s="128">
        <f t="shared" si="58"/>
        <v>0</v>
      </c>
      <c r="M271" s="128">
        <f t="shared" si="59"/>
        <v>0</v>
      </c>
      <c r="N271" s="128">
        <f t="shared" si="60"/>
        <v>0</v>
      </c>
      <c r="O271" s="127">
        <f t="shared" si="57"/>
        <v>0</v>
      </c>
    </row>
    <row r="272" spans="1:15" x14ac:dyDescent="0.3">
      <c r="A272" s="2"/>
      <c r="B272" s="11"/>
      <c r="C272" t="s">
        <v>200</v>
      </c>
      <c r="D272" s="26"/>
      <c r="E272" s="28"/>
      <c r="F272" s="27"/>
      <c r="G272" s="27"/>
      <c r="H272" s="27"/>
      <c r="I272" s="27" t="s">
        <v>61</v>
      </c>
      <c r="J272" s="27"/>
      <c r="K272" s="27"/>
      <c r="L272" s="128" t="str">
        <f t="shared" si="58"/>
        <v/>
      </c>
      <c r="M272" s="128" t="str">
        <f t="shared" si="59"/>
        <v/>
      </c>
      <c r="N272" s="128" t="str">
        <f t="shared" si="60"/>
        <v/>
      </c>
      <c r="O272" s="127">
        <f t="shared" si="57"/>
        <v>0</v>
      </c>
    </row>
    <row r="273" spans="1:15" x14ac:dyDescent="0.3">
      <c r="A273" s="2"/>
      <c r="B273" s="11"/>
      <c r="C273" t="s">
        <v>201</v>
      </c>
      <c r="D273" s="26"/>
      <c r="E273" s="28"/>
      <c r="F273" s="27"/>
      <c r="G273" s="27"/>
      <c r="H273" s="27"/>
      <c r="I273" s="27" t="s">
        <v>62</v>
      </c>
      <c r="J273" s="27"/>
      <c r="K273" s="27"/>
      <c r="L273" s="128" t="str">
        <f t="shared" si="58"/>
        <v/>
      </c>
      <c r="M273" s="128" t="str">
        <f t="shared" si="59"/>
        <v/>
      </c>
      <c r="N273" s="128" t="str">
        <f t="shared" si="60"/>
        <v/>
      </c>
      <c r="O273" s="127">
        <f t="shared" si="57"/>
        <v>0</v>
      </c>
    </row>
    <row r="274" spans="1:15" x14ac:dyDescent="0.3">
      <c r="A274" s="2"/>
      <c r="B274" s="11"/>
      <c r="C274" t="s">
        <v>202</v>
      </c>
      <c r="D274" s="26"/>
      <c r="E274" s="28"/>
      <c r="F274" s="27"/>
      <c r="G274" s="27"/>
      <c r="H274" s="27"/>
      <c r="I274" s="27" t="s">
        <v>63</v>
      </c>
      <c r="J274" s="27"/>
      <c r="K274" s="27"/>
      <c r="L274" s="128" t="str">
        <f t="shared" si="58"/>
        <v/>
      </c>
      <c r="M274" s="128" t="str">
        <f t="shared" si="59"/>
        <v/>
      </c>
      <c r="N274" s="128" t="str">
        <f t="shared" si="60"/>
        <v/>
      </c>
      <c r="O274" s="127">
        <f t="shared" si="57"/>
        <v>0</v>
      </c>
    </row>
    <row r="275" spans="1:15" x14ac:dyDescent="0.3">
      <c r="A275" s="2" t="s">
        <v>198</v>
      </c>
      <c r="B275" s="11"/>
      <c r="C275" t="s">
        <v>204</v>
      </c>
      <c r="D275" s="26"/>
      <c r="E275" s="28"/>
      <c r="F275" s="27"/>
      <c r="G275" s="27"/>
      <c r="H275" s="27"/>
      <c r="I275" s="27" t="s">
        <v>64</v>
      </c>
      <c r="J275" s="27"/>
      <c r="K275" s="27"/>
      <c r="L275" s="128">
        <f t="shared" si="58"/>
        <v>0</v>
      </c>
      <c r="M275" s="128">
        <f t="shared" si="59"/>
        <v>0</v>
      </c>
      <c r="N275" s="128">
        <f t="shared" si="60"/>
        <v>0</v>
      </c>
      <c r="O275" s="127">
        <f t="shared" si="57"/>
        <v>0</v>
      </c>
    </row>
    <row r="276" spans="1:15" x14ac:dyDescent="0.3">
      <c r="A276" s="2" t="s">
        <v>203</v>
      </c>
      <c r="B276" s="11"/>
      <c r="C276" t="s">
        <v>205</v>
      </c>
      <c r="D276" s="26"/>
      <c r="E276" s="28"/>
      <c r="F276" s="27"/>
      <c r="G276" s="27"/>
      <c r="H276" s="27"/>
      <c r="I276" s="27" t="s">
        <v>65</v>
      </c>
      <c r="J276" s="27"/>
      <c r="K276" s="27"/>
      <c r="L276" s="128">
        <f t="shared" si="58"/>
        <v>0</v>
      </c>
      <c r="M276" s="128">
        <f t="shared" si="59"/>
        <v>0</v>
      </c>
      <c r="N276" s="128">
        <f t="shared" si="60"/>
        <v>0</v>
      </c>
      <c r="O276" s="127">
        <f t="shared" si="57"/>
        <v>0</v>
      </c>
    </row>
    <row r="277" spans="1:15" x14ac:dyDescent="0.3">
      <c r="A277" s="2"/>
      <c r="B277" s="11"/>
      <c r="C277" t="s">
        <v>207</v>
      </c>
      <c r="D277" s="26"/>
      <c r="E277" s="28"/>
      <c r="F277" s="27"/>
      <c r="G277" s="27"/>
      <c r="H277" s="27"/>
      <c r="I277" s="27" t="s">
        <v>185</v>
      </c>
      <c r="J277" s="27"/>
      <c r="K277" s="27"/>
      <c r="L277" s="128" t="str">
        <f t="shared" si="58"/>
        <v/>
      </c>
      <c r="M277" s="128" t="str">
        <f t="shared" si="59"/>
        <v/>
      </c>
      <c r="N277" s="128" t="str">
        <f t="shared" si="60"/>
        <v/>
      </c>
      <c r="O277" s="127">
        <f t="shared" si="57"/>
        <v>0</v>
      </c>
    </row>
    <row r="278" spans="1:15" x14ac:dyDescent="0.3">
      <c r="A278" s="2"/>
      <c r="B278" s="11"/>
      <c r="C278" t="s">
        <v>209</v>
      </c>
      <c r="D278" s="26"/>
      <c r="E278" s="28"/>
      <c r="F278" s="27"/>
      <c r="G278" s="27"/>
      <c r="H278" s="27"/>
      <c r="I278" s="27" t="s">
        <v>187</v>
      </c>
      <c r="J278" s="27"/>
      <c r="K278" s="27"/>
      <c r="L278" s="126">
        <f>SUM(L279:L280)</f>
        <v>0</v>
      </c>
      <c r="M278" s="126">
        <f>SUM(M279:M280)</f>
        <v>0</v>
      </c>
      <c r="N278" s="126">
        <f>SUM(N279:N280)</f>
        <v>0</v>
      </c>
      <c r="O278" s="127">
        <f t="shared" si="57"/>
        <v>0</v>
      </c>
    </row>
    <row r="279" spans="1:15" x14ac:dyDescent="0.3">
      <c r="A279" s="2" t="s">
        <v>208</v>
      </c>
      <c r="B279" s="11"/>
      <c r="C279" t="s">
        <v>211</v>
      </c>
      <c r="D279" s="26"/>
      <c r="E279" s="28"/>
      <c r="F279" s="27"/>
      <c r="G279" s="27"/>
      <c r="H279" s="27"/>
      <c r="I279" s="27"/>
      <c r="J279" s="27" t="s">
        <v>190</v>
      </c>
      <c r="K279" s="27"/>
      <c r="L279" s="128">
        <f>IFERROR(VLOOKUP(A279,IC_LN_BS,12,0),"")</f>
        <v>0</v>
      </c>
      <c r="M279" s="128">
        <f>IFERROR(VLOOKUP(A279,IC_LN_BS,13,0),"")</f>
        <v>0</v>
      </c>
      <c r="N279" s="128">
        <f>IFERROR(VLOOKUP(A279,IC_LN_BS,14,0),"")</f>
        <v>0</v>
      </c>
      <c r="O279" s="127">
        <f t="shared" si="57"/>
        <v>0</v>
      </c>
    </row>
    <row r="280" spans="1:15" x14ac:dyDescent="0.3">
      <c r="A280" s="2" t="s">
        <v>210</v>
      </c>
      <c r="B280" s="11"/>
      <c r="C280" t="s">
        <v>213</v>
      </c>
      <c r="D280" s="26"/>
      <c r="E280" s="28"/>
      <c r="F280" s="27"/>
      <c r="G280" s="27"/>
      <c r="H280" s="27"/>
      <c r="I280" s="27"/>
      <c r="J280" s="27" t="s">
        <v>193</v>
      </c>
      <c r="K280" s="27"/>
      <c r="L280" s="128">
        <f>IFERROR(VLOOKUP(A280,IC_LN_BS,12,0),"")</f>
        <v>0</v>
      </c>
      <c r="M280" s="128">
        <f>IFERROR(VLOOKUP(A280,IC_LN_BS,13,0),"")</f>
        <v>0</v>
      </c>
      <c r="N280" s="128">
        <f>IFERROR(VLOOKUP(A280,IC_LN_BS,14,0),"")</f>
        <v>0</v>
      </c>
      <c r="O280" s="127">
        <f t="shared" si="57"/>
        <v>0</v>
      </c>
    </row>
    <row r="281" spans="1:15" x14ac:dyDescent="0.3">
      <c r="A281" s="2" t="s">
        <v>212</v>
      </c>
      <c r="B281" s="11"/>
      <c r="C281" t="s">
        <v>214</v>
      </c>
      <c r="D281" s="26"/>
      <c r="E281" s="28"/>
      <c r="F281" s="27"/>
      <c r="G281" s="27"/>
      <c r="H281" s="27"/>
      <c r="I281" s="27" t="s">
        <v>23</v>
      </c>
      <c r="J281" s="27"/>
      <c r="K281" s="27"/>
      <c r="L281" s="128">
        <f>IFERROR(VLOOKUP(A281,IC_LN_BS,12,0),"")</f>
        <v>0</v>
      </c>
      <c r="M281" s="128">
        <f>IFERROR(VLOOKUP(A281,IC_LN_BS,13,0),"")</f>
        <v>0</v>
      </c>
      <c r="N281" s="128">
        <f>IFERROR(VLOOKUP(A281,IC_LN_BS,14,0),"")</f>
        <v>0</v>
      </c>
      <c r="O281" s="127">
        <f t="shared" si="57"/>
        <v>0</v>
      </c>
    </row>
    <row r="282" spans="1:15" x14ac:dyDescent="0.3">
      <c r="A282"/>
      <c r="B282"/>
      <c r="C282" t="s">
        <v>1374</v>
      </c>
      <c r="D282" s="19"/>
      <c r="E282" s="20">
        <v>2</v>
      </c>
      <c r="F282" s="20" t="s">
        <v>1250</v>
      </c>
      <c r="G282" s="21"/>
      <c r="H282" s="21"/>
      <c r="I282" s="21"/>
      <c r="J282" s="21"/>
      <c r="K282" s="21"/>
      <c r="L282" s="126">
        <f>SUM(L283:L284)</f>
        <v>0</v>
      </c>
      <c r="M282" s="126">
        <f>SUM(M283:M284)</f>
        <v>0</v>
      </c>
      <c r="N282" s="126">
        <f>SUM(N283:N284)</f>
        <v>0</v>
      </c>
      <c r="O282" s="127">
        <f t="shared" si="57"/>
        <v>0</v>
      </c>
    </row>
    <row r="283" spans="1:15" x14ac:dyDescent="0.3">
      <c r="A283"/>
      <c r="B283" s="11"/>
      <c r="C283" t="s">
        <v>215</v>
      </c>
      <c r="D283" s="19"/>
      <c r="E283" s="21"/>
      <c r="F283" s="21"/>
      <c r="G283" s="21" t="s">
        <v>190</v>
      </c>
      <c r="H283" s="21"/>
      <c r="I283" s="21"/>
      <c r="J283" s="21"/>
      <c r="K283" s="21"/>
      <c r="L283" s="128" t="str">
        <f>IFERROR(VLOOKUP(A283,IC_LN_BS,7,0),"")</f>
        <v/>
      </c>
      <c r="M283" s="128" t="str">
        <f>IFERROR(VLOOKUP(A283,IC_LN_BS,8,0),"")</f>
        <v/>
      </c>
      <c r="N283" s="128" t="str">
        <f>IFERROR(VLOOKUP(A283,IC_LN_BS,9,0),"")</f>
        <v/>
      </c>
      <c r="O283" s="127">
        <f t="shared" si="57"/>
        <v>0</v>
      </c>
    </row>
    <row r="284" spans="1:15" ht="15" thickBot="1" x14ac:dyDescent="0.35">
      <c r="A284"/>
      <c r="B284" s="11"/>
      <c r="C284" t="s">
        <v>216</v>
      </c>
      <c r="D284" s="57"/>
      <c r="E284" s="58"/>
      <c r="F284" s="58"/>
      <c r="G284" s="58" t="s">
        <v>193</v>
      </c>
      <c r="H284" s="58"/>
      <c r="I284" s="58"/>
      <c r="J284" s="58"/>
      <c r="K284" s="58"/>
      <c r="L284" s="129" t="str">
        <f>IFERROR(VLOOKUP(A284,IC_LN_BS,7,0),"")</f>
        <v/>
      </c>
      <c r="M284" s="129" t="str">
        <f>IFERROR(VLOOKUP(A284,IC_LN_BS,8,0),"")</f>
        <v/>
      </c>
      <c r="N284" s="129" t="str">
        <f>IFERROR(VLOOKUP(A284,IC_LN_BS,9,0),"")</f>
        <v/>
      </c>
      <c r="O284" s="130">
        <f t="shared" si="57"/>
        <v>0</v>
      </c>
    </row>
    <row r="285" spans="1:15" ht="15" thickBot="1" x14ac:dyDescent="0.35">
      <c r="A285"/>
      <c r="B285"/>
      <c r="C285" t="s">
        <v>217</v>
      </c>
      <c r="D285" s="140" t="s">
        <v>218</v>
      </c>
      <c r="E285" s="141"/>
      <c r="F285" s="141"/>
      <c r="G285" s="141"/>
      <c r="H285" s="141"/>
      <c r="I285" s="141"/>
      <c r="J285" s="141"/>
      <c r="K285" s="141"/>
      <c r="L285" s="148">
        <f>SUM(L286,L290)</f>
        <v>0</v>
      </c>
      <c r="M285" s="148">
        <f>SUM(M286,M290)</f>
        <v>0</v>
      </c>
      <c r="N285" s="148">
        <f>SUM(N286,N290)</f>
        <v>0</v>
      </c>
      <c r="O285" s="149">
        <f t="shared" si="57"/>
        <v>0</v>
      </c>
    </row>
    <row r="286" spans="1:15" ht="30" customHeight="1" x14ac:dyDescent="0.3">
      <c r="A286"/>
      <c r="B286"/>
      <c r="C286" t="s">
        <v>219</v>
      </c>
      <c r="D286" s="151" t="s">
        <v>8</v>
      </c>
      <c r="E286" s="642" t="s">
        <v>1290</v>
      </c>
      <c r="F286" s="642"/>
      <c r="G286" s="642"/>
      <c r="H286" s="642"/>
      <c r="I286" s="642"/>
      <c r="J286" s="642"/>
      <c r="K286" s="642"/>
      <c r="L286" s="138">
        <f>SUM(L287:L289)</f>
        <v>0</v>
      </c>
      <c r="M286" s="138">
        <f>SUM(M287:M289)</f>
        <v>0</v>
      </c>
      <c r="N286" s="138">
        <f>SUM(N287:N289)</f>
        <v>0</v>
      </c>
      <c r="O286" s="139">
        <f t="shared" si="57"/>
        <v>0</v>
      </c>
    </row>
    <row r="287" spans="1:15" x14ac:dyDescent="0.3">
      <c r="A287" s="1" t="s">
        <v>220</v>
      </c>
      <c r="B287" s="11"/>
      <c r="C287" t="s">
        <v>223</v>
      </c>
      <c r="D287" s="19"/>
      <c r="E287" s="32"/>
      <c r="F287" s="21" t="s">
        <v>224</v>
      </c>
      <c r="G287" s="21"/>
      <c r="H287" s="21"/>
      <c r="I287" s="21"/>
      <c r="J287" s="21"/>
      <c r="K287" s="21"/>
      <c r="L287" s="128">
        <f>IFERROR(VLOOKUP(A287,IC_LN_BS,7,0),"")</f>
        <v>0</v>
      </c>
      <c r="M287" s="128">
        <f>IFERROR(VLOOKUP(A287,IC_LN_BS,8,0),"")</f>
        <v>0</v>
      </c>
      <c r="N287" s="128">
        <f>IFERROR(VLOOKUP(A287,IC_LN_BS,9,0),"")</f>
        <v>0</v>
      </c>
      <c r="O287" s="127">
        <f t="shared" si="57"/>
        <v>0</v>
      </c>
    </row>
    <row r="288" spans="1:15" x14ac:dyDescent="0.3">
      <c r="A288" s="1" t="s">
        <v>225</v>
      </c>
      <c r="B288" s="11"/>
      <c r="C288" t="s">
        <v>12</v>
      </c>
      <c r="D288" s="19"/>
      <c r="E288" s="32"/>
      <c r="F288" s="21" t="s">
        <v>228</v>
      </c>
      <c r="G288" s="21"/>
      <c r="H288" s="21"/>
      <c r="I288" s="21"/>
      <c r="J288" s="21"/>
      <c r="K288" s="21"/>
      <c r="L288" s="128">
        <f>IFERROR(VLOOKUP(A288,IC_LN_BS,7,0),"")</f>
        <v>0</v>
      </c>
      <c r="M288" s="128">
        <f>IFERROR(VLOOKUP(A288,IC_LN_BS,8,0),"")</f>
        <v>0</v>
      </c>
      <c r="N288" s="128">
        <f>IFERROR(VLOOKUP(A288,IC_LN_BS,9,0),"")</f>
        <v>0</v>
      </c>
      <c r="O288" s="127">
        <f t="shared" si="57"/>
        <v>0</v>
      </c>
    </row>
    <row r="289" spans="1:15" x14ac:dyDescent="0.3">
      <c r="A289" s="1" t="s">
        <v>229</v>
      </c>
      <c r="B289" s="11"/>
      <c r="C289" t="s">
        <v>230</v>
      </c>
      <c r="D289" s="19"/>
      <c r="E289" s="32"/>
      <c r="F289" s="21" t="s">
        <v>231</v>
      </c>
      <c r="G289" s="21"/>
      <c r="H289" s="21"/>
      <c r="I289" s="21"/>
      <c r="J289" s="21"/>
      <c r="K289" s="21"/>
      <c r="L289" s="128">
        <f>IFERROR(VLOOKUP(A289,IC_LN_BS,7,0),"")</f>
        <v>0</v>
      </c>
      <c r="M289" s="128">
        <f>IFERROR(VLOOKUP(A289,IC_LN_BS,8,0),"")</f>
        <v>0</v>
      </c>
      <c r="N289" s="128">
        <f>IFERROR(VLOOKUP(A289,IC_LN_BS,9,0),"")</f>
        <v>0</v>
      </c>
      <c r="O289" s="127">
        <f t="shared" si="57"/>
        <v>0</v>
      </c>
    </row>
    <row r="290" spans="1:15" x14ac:dyDescent="0.3">
      <c r="A290" s="13"/>
      <c r="B290" s="37"/>
      <c r="C290" t="s">
        <v>232</v>
      </c>
      <c r="D290" s="19" t="s">
        <v>14</v>
      </c>
      <c r="E290" s="20" t="s">
        <v>233</v>
      </c>
      <c r="F290" s="21"/>
      <c r="G290" s="21"/>
      <c r="H290" s="21"/>
      <c r="I290" s="21"/>
      <c r="J290" s="21"/>
      <c r="K290" s="21"/>
      <c r="L290" s="126">
        <f>SUM(L291:L293)</f>
        <v>0</v>
      </c>
      <c r="M290" s="126">
        <f>SUM(M291:M293)</f>
        <v>0</v>
      </c>
      <c r="N290" s="126">
        <f>SUM(N291:N293)</f>
        <v>0</v>
      </c>
      <c r="O290" s="127">
        <f t="shared" si="57"/>
        <v>0</v>
      </c>
    </row>
    <row r="291" spans="1:15" x14ac:dyDescent="0.3">
      <c r="A291" s="3" t="s">
        <v>234</v>
      </c>
      <c r="B291" s="37"/>
      <c r="C291" t="s">
        <v>152</v>
      </c>
      <c r="D291" s="19"/>
      <c r="E291" s="32"/>
      <c r="F291" s="21" t="s">
        <v>224</v>
      </c>
      <c r="G291" s="21"/>
      <c r="H291" s="21"/>
      <c r="I291" s="21"/>
      <c r="J291" s="21"/>
      <c r="K291" s="21"/>
      <c r="L291" s="128">
        <f>IFERROR(VLOOKUP(A291,IC_LN_BS,7,0),"")</f>
        <v>0</v>
      </c>
      <c r="M291" s="128">
        <f>IFERROR(VLOOKUP(A291,IC_LN_BS,8,0),"")</f>
        <v>0</v>
      </c>
      <c r="N291" s="128">
        <f>IFERROR(VLOOKUP(A291,IC_LN_BS,9,0),"")</f>
        <v>0</v>
      </c>
      <c r="O291" s="127">
        <f t="shared" si="57"/>
        <v>0</v>
      </c>
    </row>
    <row r="292" spans="1:15" x14ac:dyDescent="0.3">
      <c r="A292" s="3" t="s">
        <v>235</v>
      </c>
      <c r="B292" s="37"/>
      <c r="C292" t="s">
        <v>155</v>
      </c>
      <c r="D292" s="19"/>
      <c r="E292" s="32"/>
      <c r="F292" s="21" t="s">
        <v>228</v>
      </c>
      <c r="G292" s="21"/>
      <c r="H292" s="21"/>
      <c r="I292" s="21"/>
      <c r="J292" s="21"/>
      <c r="K292" s="21"/>
      <c r="L292" s="128">
        <f>IFERROR(VLOOKUP(A292,IC_LN_BS,7,0),"")</f>
        <v>0</v>
      </c>
      <c r="M292" s="128">
        <f>IFERROR(VLOOKUP(A292,IC_LN_BS,8,0),"")</f>
        <v>0</v>
      </c>
      <c r="N292" s="128">
        <f>IFERROR(VLOOKUP(A292,IC_LN_BS,9,0),"")</f>
        <v>0</v>
      </c>
      <c r="O292" s="127">
        <f t="shared" si="57"/>
        <v>0</v>
      </c>
    </row>
    <row r="293" spans="1:15" ht="15" thickBot="1" x14ac:dyDescent="0.35">
      <c r="A293" s="3" t="s">
        <v>236</v>
      </c>
      <c r="B293" s="37"/>
      <c r="C293" t="s">
        <v>158</v>
      </c>
      <c r="D293" s="57"/>
      <c r="E293" s="152"/>
      <c r="F293" s="58" t="s">
        <v>231</v>
      </c>
      <c r="G293" s="58"/>
      <c r="H293" s="58"/>
      <c r="I293" s="58"/>
      <c r="J293" s="58"/>
      <c r="K293" s="58"/>
      <c r="L293" s="129">
        <f>IFERROR(VLOOKUP(A293,IC_LN_BS,7,0),"")</f>
        <v>0</v>
      </c>
      <c r="M293" s="129">
        <f>IFERROR(VLOOKUP(A293,IC_LN_BS,8,0),"")</f>
        <v>0</v>
      </c>
      <c r="N293" s="129">
        <f>IFERROR(VLOOKUP(A293,IC_LN_BS,9,0),"")</f>
        <v>0</v>
      </c>
      <c r="O293" s="130">
        <f t="shared" si="57"/>
        <v>0</v>
      </c>
    </row>
    <row r="294" spans="1:15" ht="15" thickBot="1" x14ac:dyDescent="0.35">
      <c r="A294"/>
      <c r="B294"/>
      <c r="C294" t="s">
        <v>1192</v>
      </c>
      <c r="D294" s="140" t="s">
        <v>241</v>
      </c>
      <c r="E294" s="141"/>
      <c r="F294" s="141"/>
      <c r="G294" s="141"/>
      <c r="H294" s="141"/>
      <c r="I294" s="141"/>
      <c r="J294" s="141"/>
      <c r="K294" s="141"/>
      <c r="L294" s="148">
        <f>SUM(L296,L307)</f>
        <v>0</v>
      </c>
      <c r="M294" s="148">
        <f>SUM(M296,M307)</f>
        <v>0</v>
      </c>
      <c r="N294" s="148">
        <f>SUM(N296,N307)</f>
        <v>0</v>
      </c>
      <c r="O294" s="149">
        <f t="shared" si="57"/>
        <v>0</v>
      </c>
    </row>
    <row r="295" spans="1:15" x14ac:dyDescent="0.3">
      <c r="A295"/>
      <c r="B295"/>
      <c r="C295" t="s">
        <v>1193</v>
      </c>
      <c r="D295" s="144"/>
      <c r="E295" s="145"/>
      <c r="F295" s="145"/>
      <c r="G295" s="146"/>
      <c r="H295" s="146" t="s">
        <v>1301</v>
      </c>
      <c r="I295" s="145"/>
      <c r="J295" s="145"/>
      <c r="K295" s="145"/>
      <c r="L295" s="138">
        <f>SUM(L299,L305,L310,L317)</f>
        <v>0</v>
      </c>
      <c r="M295" s="138">
        <f>SUM(M299,M305,M310,M317)</f>
        <v>0</v>
      </c>
      <c r="N295" s="138">
        <f>SUM(N299,N305,N310,N317)</f>
        <v>0</v>
      </c>
      <c r="O295" s="139">
        <f t="shared" si="57"/>
        <v>0</v>
      </c>
    </row>
    <row r="296" spans="1:15" x14ac:dyDescent="0.3">
      <c r="A296"/>
      <c r="B296"/>
      <c r="C296" t="s">
        <v>221</v>
      </c>
      <c r="D296" s="19" t="s">
        <v>8</v>
      </c>
      <c r="E296" s="20" t="s">
        <v>242</v>
      </c>
      <c r="F296" s="21"/>
      <c r="G296" s="21"/>
      <c r="H296" s="21"/>
      <c r="I296" s="21"/>
      <c r="J296" s="21"/>
      <c r="K296" s="21"/>
      <c r="L296" s="126">
        <f>SUM(L297,L306)</f>
        <v>0</v>
      </c>
      <c r="M296" s="126">
        <f>SUM(M297,M306)</f>
        <v>0</v>
      </c>
      <c r="N296" s="126">
        <f>SUM(N297,N306)</f>
        <v>0</v>
      </c>
      <c r="O296" s="127">
        <f t="shared" si="57"/>
        <v>0</v>
      </c>
    </row>
    <row r="297" spans="1:15" x14ac:dyDescent="0.3">
      <c r="A297"/>
      <c r="B297"/>
      <c r="C297" t="s">
        <v>243</v>
      </c>
      <c r="D297" s="19"/>
      <c r="E297" s="20">
        <v>1</v>
      </c>
      <c r="F297" s="20" t="s">
        <v>244</v>
      </c>
      <c r="G297" s="21"/>
      <c r="H297" s="21"/>
      <c r="I297" s="21"/>
      <c r="J297" s="21"/>
      <c r="K297" s="21"/>
      <c r="L297" s="126">
        <f>SUM(L298:L304)</f>
        <v>0</v>
      </c>
      <c r="M297" s="126">
        <f>SUM(M298:M304)</f>
        <v>0</v>
      </c>
      <c r="N297" s="126">
        <f>SUM(N298:N304)</f>
        <v>0</v>
      </c>
      <c r="O297" s="127">
        <f t="shared" si="57"/>
        <v>0</v>
      </c>
    </row>
    <row r="298" spans="1:15" x14ac:dyDescent="0.3">
      <c r="A298" s="2" t="s">
        <v>189</v>
      </c>
      <c r="B298" s="11"/>
      <c r="C298" t="s">
        <v>245</v>
      </c>
      <c r="D298" s="19"/>
      <c r="E298" s="21"/>
      <c r="F298" s="32"/>
      <c r="G298" s="21" t="s">
        <v>21</v>
      </c>
      <c r="H298" s="21"/>
      <c r="I298" s="21"/>
      <c r="J298" s="21"/>
      <c r="K298" s="21"/>
      <c r="L298" s="128">
        <f t="shared" ref="L298:L306" si="61">IFERROR(VLOOKUP(A298,IC_LN_BS,7,0),"")</f>
        <v>0</v>
      </c>
      <c r="M298" s="128">
        <f t="shared" ref="M298:M306" si="62">IFERROR(VLOOKUP(A298,IC_LN_BS,8,0),"")</f>
        <v>0</v>
      </c>
      <c r="N298" s="128">
        <f t="shared" ref="N298:N306" si="63">IFERROR(VLOOKUP(A298,IC_LN_BS,9,0),"")</f>
        <v>0</v>
      </c>
      <c r="O298" s="127">
        <f t="shared" si="57"/>
        <v>0</v>
      </c>
    </row>
    <row r="299" spans="1:15" x14ac:dyDescent="0.3">
      <c r="A299" s="2" t="s">
        <v>192</v>
      </c>
      <c r="B299" s="11"/>
      <c r="C299" t="s">
        <v>246</v>
      </c>
      <c r="D299" s="19"/>
      <c r="E299" s="21"/>
      <c r="F299" s="32"/>
      <c r="G299" s="21" t="s">
        <v>28</v>
      </c>
      <c r="H299" s="21"/>
      <c r="I299" s="21"/>
      <c r="J299" s="21"/>
      <c r="K299" s="21"/>
      <c r="L299" s="128">
        <f t="shared" si="61"/>
        <v>0</v>
      </c>
      <c r="M299" s="128">
        <f t="shared" si="62"/>
        <v>0</v>
      </c>
      <c r="N299" s="128">
        <f t="shared" si="63"/>
        <v>0</v>
      </c>
      <c r="O299" s="127">
        <f t="shared" si="57"/>
        <v>0</v>
      </c>
    </row>
    <row r="300" spans="1:15" x14ac:dyDescent="0.3">
      <c r="A300" s="2" t="s">
        <v>247</v>
      </c>
      <c r="B300" s="11"/>
      <c r="C300" t="s">
        <v>248</v>
      </c>
      <c r="D300" s="19"/>
      <c r="E300" s="21"/>
      <c r="F300" s="32"/>
      <c r="G300" s="21" t="s">
        <v>62</v>
      </c>
      <c r="H300" s="21"/>
      <c r="I300" s="21"/>
      <c r="J300" s="21"/>
      <c r="K300" s="21"/>
      <c r="L300" s="128">
        <f t="shared" si="61"/>
        <v>0</v>
      </c>
      <c r="M300" s="128">
        <f t="shared" si="62"/>
        <v>0</v>
      </c>
      <c r="N300" s="128">
        <f t="shared" si="63"/>
        <v>0</v>
      </c>
      <c r="O300" s="127">
        <f t="shared" si="57"/>
        <v>0</v>
      </c>
    </row>
    <row r="301" spans="1:15" x14ac:dyDescent="0.3">
      <c r="A301" s="2" t="s">
        <v>249</v>
      </c>
      <c r="B301" s="11"/>
      <c r="C301" t="s">
        <v>250</v>
      </c>
      <c r="D301" s="19"/>
      <c r="E301" s="21"/>
      <c r="F301" s="32"/>
      <c r="G301" s="21" t="s">
        <v>63</v>
      </c>
      <c r="H301" s="21"/>
      <c r="I301" s="21"/>
      <c r="J301" s="21"/>
      <c r="K301" s="21"/>
      <c r="L301" s="128">
        <f t="shared" si="61"/>
        <v>0</v>
      </c>
      <c r="M301" s="128">
        <f t="shared" si="62"/>
        <v>0</v>
      </c>
      <c r="N301" s="128">
        <f t="shared" si="63"/>
        <v>0</v>
      </c>
      <c r="O301" s="127">
        <f t="shared" si="57"/>
        <v>0</v>
      </c>
    </row>
    <row r="302" spans="1:15" x14ac:dyDescent="0.3">
      <c r="A302" s="2" t="s">
        <v>251</v>
      </c>
      <c r="B302" s="11"/>
      <c r="C302" t="s">
        <v>252</v>
      </c>
      <c r="D302" s="19"/>
      <c r="E302" s="21"/>
      <c r="F302" s="32"/>
      <c r="G302" s="21" t="s">
        <v>64</v>
      </c>
      <c r="H302" s="21"/>
      <c r="I302" s="21"/>
      <c r="J302" s="21"/>
      <c r="K302" s="21"/>
      <c r="L302" s="128">
        <f t="shared" si="61"/>
        <v>0</v>
      </c>
      <c r="M302" s="128">
        <f t="shared" si="62"/>
        <v>0</v>
      </c>
      <c r="N302" s="128">
        <f t="shared" si="63"/>
        <v>0</v>
      </c>
      <c r="O302" s="127">
        <f t="shared" si="57"/>
        <v>0</v>
      </c>
    </row>
    <row r="303" spans="1:15" x14ac:dyDescent="0.3">
      <c r="A303" s="2" t="s">
        <v>253</v>
      </c>
      <c r="B303" s="11"/>
      <c r="C303" t="s">
        <v>254</v>
      </c>
      <c r="D303" s="19"/>
      <c r="E303" s="21"/>
      <c r="F303" s="32"/>
      <c r="G303" s="21" t="s">
        <v>65</v>
      </c>
      <c r="H303" s="21"/>
      <c r="I303" s="21"/>
      <c r="J303" s="21"/>
      <c r="K303" s="21"/>
      <c r="L303" s="128">
        <f t="shared" si="61"/>
        <v>0</v>
      </c>
      <c r="M303" s="128">
        <f t="shared" si="62"/>
        <v>0</v>
      </c>
      <c r="N303" s="128">
        <f t="shared" si="63"/>
        <v>0</v>
      </c>
      <c r="O303" s="127">
        <f t="shared" si="57"/>
        <v>0</v>
      </c>
    </row>
    <row r="304" spans="1:15" x14ac:dyDescent="0.3">
      <c r="A304" s="2" t="s">
        <v>255</v>
      </c>
      <c r="B304" s="11"/>
      <c r="C304" t="s">
        <v>256</v>
      </c>
      <c r="D304" s="19"/>
      <c r="E304" s="21"/>
      <c r="F304" s="32"/>
      <c r="G304" s="21" t="s">
        <v>23</v>
      </c>
      <c r="H304" s="21"/>
      <c r="I304" s="21"/>
      <c r="J304" s="21"/>
      <c r="K304" s="21"/>
      <c r="L304" s="128">
        <f t="shared" si="61"/>
        <v>0</v>
      </c>
      <c r="M304" s="128">
        <f t="shared" si="62"/>
        <v>0</v>
      </c>
      <c r="N304" s="128">
        <f t="shared" si="63"/>
        <v>0</v>
      </c>
      <c r="O304" s="127">
        <f t="shared" si="57"/>
        <v>0</v>
      </c>
    </row>
    <row r="305" spans="1:15" x14ac:dyDescent="0.3">
      <c r="A305" s="4" t="s">
        <v>1291</v>
      </c>
      <c r="B305" s="11"/>
      <c r="C305"/>
      <c r="D305" s="19"/>
      <c r="E305" s="21"/>
      <c r="F305" s="32"/>
      <c r="G305" s="21"/>
      <c r="H305" s="21"/>
      <c r="I305" s="21"/>
      <c r="J305" s="21"/>
      <c r="K305" s="31" t="s">
        <v>1247</v>
      </c>
      <c r="L305" s="128">
        <f t="shared" si="61"/>
        <v>0</v>
      </c>
      <c r="M305" s="128">
        <f t="shared" si="62"/>
        <v>0</v>
      </c>
      <c r="N305" s="128">
        <f t="shared" si="63"/>
        <v>0</v>
      </c>
      <c r="O305" s="127">
        <f t="shared" si="57"/>
        <v>0</v>
      </c>
    </row>
    <row r="306" spans="1:15" x14ac:dyDescent="0.3">
      <c r="A306" s="1" t="s">
        <v>257</v>
      </c>
      <c r="B306" s="11"/>
      <c r="C306" t="s">
        <v>258</v>
      </c>
      <c r="D306" s="19"/>
      <c r="E306" s="20">
        <v>2</v>
      </c>
      <c r="F306" s="20" t="s">
        <v>259</v>
      </c>
      <c r="G306" s="21"/>
      <c r="H306" s="21"/>
      <c r="I306" s="21"/>
      <c r="J306" s="21"/>
      <c r="K306" s="21"/>
      <c r="L306" s="128">
        <f t="shared" si="61"/>
        <v>0</v>
      </c>
      <c r="M306" s="128">
        <f t="shared" si="62"/>
        <v>0</v>
      </c>
      <c r="N306" s="128">
        <f t="shared" si="63"/>
        <v>0</v>
      </c>
      <c r="O306" s="127">
        <f t="shared" si="57"/>
        <v>0</v>
      </c>
    </row>
    <row r="307" spans="1:15" x14ac:dyDescent="0.3">
      <c r="A307"/>
      <c r="B307"/>
      <c r="C307" t="s">
        <v>226</v>
      </c>
      <c r="D307" s="19" t="s">
        <v>14</v>
      </c>
      <c r="E307" s="20" t="s">
        <v>260</v>
      </c>
      <c r="F307" s="21"/>
      <c r="G307" s="21"/>
      <c r="H307" s="21"/>
      <c r="I307" s="21"/>
      <c r="J307" s="21"/>
      <c r="K307" s="21"/>
      <c r="L307" s="131">
        <f>L308</f>
        <v>0</v>
      </c>
      <c r="M307" s="131">
        <f>M308</f>
        <v>0</v>
      </c>
      <c r="N307" s="131">
        <f>N308</f>
        <v>0</v>
      </c>
      <c r="O307" s="127">
        <f t="shared" si="57"/>
        <v>0</v>
      </c>
    </row>
    <row r="308" spans="1:15" x14ac:dyDescent="0.3">
      <c r="A308"/>
      <c r="B308"/>
      <c r="C308" t="s">
        <v>261</v>
      </c>
      <c r="D308" s="19"/>
      <c r="E308" s="20">
        <v>1</v>
      </c>
      <c r="F308" s="20" t="s">
        <v>262</v>
      </c>
      <c r="G308" s="21"/>
      <c r="H308" s="21"/>
      <c r="I308" s="21"/>
      <c r="J308" s="21"/>
      <c r="K308" s="21"/>
      <c r="L308" s="126">
        <f>SUM(L309:L316)</f>
        <v>0</v>
      </c>
      <c r="M308" s="126">
        <f>SUM(M309:M316)</f>
        <v>0</v>
      </c>
      <c r="N308" s="126">
        <f>SUM(N309:N316)</f>
        <v>0</v>
      </c>
      <c r="O308" s="127">
        <f t="shared" si="57"/>
        <v>0</v>
      </c>
    </row>
    <row r="309" spans="1:15" x14ac:dyDescent="0.3">
      <c r="A309" s="2" t="s">
        <v>263</v>
      </c>
      <c r="B309" s="11"/>
      <c r="C309" t="s">
        <v>264</v>
      </c>
      <c r="D309" s="19"/>
      <c r="E309" s="21"/>
      <c r="F309" s="32"/>
      <c r="G309" s="21" t="s">
        <v>21</v>
      </c>
      <c r="H309" s="21"/>
      <c r="I309" s="21"/>
      <c r="J309" s="21"/>
      <c r="K309" s="21"/>
      <c r="L309" s="128">
        <f t="shared" ref="L309:L317" si="64">IFERROR(VLOOKUP(A309,IC_LN_BS,7,0),"")</f>
        <v>0</v>
      </c>
      <c r="M309" s="128">
        <f t="shared" ref="M309:M317" si="65">IFERROR(VLOOKUP(A309,IC_LN_BS,8,0),"")</f>
        <v>0</v>
      </c>
      <c r="N309" s="128">
        <f t="shared" ref="N309:N317" si="66">IFERROR(VLOOKUP(A309,IC_LN_BS,9,0),"")</f>
        <v>0</v>
      </c>
      <c r="O309" s="127">
        <f t="shared" si="57"/>
        <v>0</v>
      </c>
    </row>
    <row r="310" spans="1:15" x14ac:dyDescent="0.3">
      <c r="A310" s="2" t="s">
        <v>265</v>
      </c>
      <c r="B310" s="11"/>
      <c r="C310" t="s">
        <v>266</v>
      </c>
      <c r="D310" s="19"/>
      <c r="E310" s="21"/>
      <c r="F310" s="32"/>
      <c r="G310" s="21" t="s">
        <v>28</v>
      </c>
      <c r="H310" s="21"/>
      <c r="I310" s="21"/>
      <c r="J310" s="21"/>
      <c r="K310" s="21"/>
      <c r="L310" s="128">
        <f t="shared" si="64"/>
        <v>0</v>
      </c>
      <c r="M310" s="128">
        <f t="shared" si="65"/>
        <v>0</v>
      </c>
      <c r="N310" s="128">
        <f t="shared" si="66"/>
        <v>0</v>
      </c>
      <c r="O310" s="127">
        <f t="shared" si="57"/>
        <v>0</v>
      </c>
    </row>
    <row r="311" spans="1:15" x14ac:dyDescent="0.3">
      <c r="A311" s="2" t="s">
        <v>267</v>
      </c>
      <c r="B311" s="11"/>
      <c r="C311" t="s">
        <v>268</v>
      </c>
      <c r="D311" s="19"/>
      <c r="E311" s="21"/>
      <c r="F311" s="32"/>
      <c r="G311" s="21" t="s">
        <v>61</v>
      </c>
      <c r="H311" s="21"/>
      <c r="I311" s="21"/>
      <c r="J311" s="21"/>
      <c r="K311" s="21"/>
      <c r="L311" s="128">
        <f t="shared" si="64"/>
        <v>0</v>
      </c>
      <c r="M311" s="128">
        <f t="shared" si="65"/>
        <v>0</v>
      </c>
      <c r="N311" s="128">
        <f t="shared" si="66"/>
        <v>0</v>
      </c>
      <c r="O311" s="127">
        <f t="shared" si="57"/>
        <v>0</v>
      </c>
    </row>
    <row r="312" spans="1:15" x14ac:dyDescent="0.3">
      <c r="A312" s="2" t="s">
        <v>269</v>
      </c>
      <c r="B312" s="11"/>
      <c r="C312" t="s">
        <v>270</v>
      </c>
      <c r="D312" s="19"/>
      <c r="E312" s="21"/>
      <c r="F312" s="32"/>
      <c r="G312" s="21" t="s">
        <v>62</v>
      </c>
      <c r="H312" s="21"/>
      <c r="I312" s="21"/>
      <c r="J312" s="21"/>
      <c r="K312" s="21"/>
      <c r="L312" s="128">
        <f t="shared" si="64"/>
        <v>0</v>
      </c>
      <c r="M312" s="128">
        <f t="shared" si="65"/>
        <v>0</v>
      </c>
      <c r="N312" s="128">
        <f t="shared" si="66"/>
        <v>0</v>
      </c>
      <c r="O312" s="127">
        <f t="shared" si="57"/>
        <v>0</v>
      </c>
    </row>
    <row r="313" spans="1:15" x14ac:dyDescent="0.3">
      <c r="A313" s="2" t="s">
        <v>271</v>
      </c>
      <c r="B313" s="11"/>
      <c r="C313" t="s">
        <v>272</v>
      </c>
      <c r="D313" s="19"/>
      <c r="E313" s="21"/>
      <c r="F313" s="32"/>
      <c r="G313" s="21" t="s">
        <v>63</v>
      </c>
      <c r="H313" s="21"/>
      <c r="I313" s="21"/>
      <c r="J313" s="21"/>
      <c r="K313" s="21"/>
      <c r="L313" s="128">
        <f t="shared" si="64"/>
        <v>0</v>
      </c>
      <c r="M313" s="128">
        <f t="shared" si="65"/>
        <v>0</v>
      </c>
      <c r="N313" s="128">
        <f t="shared" si="66"/>
        <v>0</v>
      </c>
      <c r="O313" s="127">
        <f t="shared" si="57"/>
        <v>0</v>
      </c>
    </row>
    <row r="314" spans="1:15" x14ac:dyDescent="0.3">
      <c r="A314" s="2" t="s">
        <v>273</v>
      </c>
      <c r="B314" s="11"/>
      <c r="C314" t="s">
        <v>274</v>
      </c>
      <c r="D314" s="19"/>
      <c r="E314" s="21"/>
      <c r="F314" s="32"/>
      <c r="G314" s="21" t="s">
        <v>64</v>
      </c>
      <c r="H314" s="21"/>
      <c r="I314" s="21"/>
      <c r="J314" s="21"/>
      <c r="K314" s="21"/>
      <c r="L314" s="128">
        <f t="shared" si="64"/>
        <v>0</v>
      </c>
      <c r="M314" s="128">
        <f t="shared" si="65"/>
        <v>0</v>
      </c>
      <c r="N314" s="128">
        <f t="shared" si="66"/>
        <v>0</v>
      </c>
      <c r="O314" s="127">
        <f t="shared" si="57"/>
        <v>0</v>
      </c>
    </row>
    <row r="315" spans="1:15" x14ac:dyDescent="0.3">
      <c r="A315" s="2" t="s">
        <v>275</v>
      </c>
      <c r="B315" s="11"/>
      <c r="C315" t="s">
        <v>276</v>
      </c>
      <c r="D315" s="19"/>
      <c r="E315" s="21"/>
      <c r="F315" s="32"/>
      <c r="G315" s="21" t="s">
        <v>65</v>
      </c>
      <c r="H315" s="21"/>
      <c r="I315" s="21"/>
      <c r="J315" s="21"/>
      <c r="K315" s="21"/>
      <c r="L315" s="128">
        <f t="shared" si="64"/>
        <v>0</v>
      </c>
      <c r="M315" s="128">
        <f t="shared" si="65"/>
        <v>0</v>
      </c>
      <c r="N315" s="128">
        <f t="shared" si="66"/>
        <v>0</v>
      </c>
      <c r="O315" s="127">
        <f t="shared" si="57"/>
        <v>0</v>
      </c>
    </row>
    <row r="316" spans="1:15" x14ac:dyDescent="0.3">
      <c r="A316" s="2" t="s">
        <v>277</v>
      </c>
      <c r="B316" s="11"/>
      <c r="C316" t="s">
        <v>278</v>
      </c>
      <c r="D316" s="19"/>
      <c r="E316" s="21"/>
      <c r="F316" s="32"/>
      <c r="G316" s="21" t="s">
        <v>23</v>
      </c>
      <c r="H316" s="21"/>
      <c r="I316" s="21"/>
      <c r="J316" s="21"/>
      <c r="K316" s="21"/>
      <c r="L316" s="128">
        <f t="shared" si="64"/>
        <v>0</v>
      </c>
      <c r="M316" s="128">
        <f t="shared" si="65"/>
        <v>0</v>
      </c>
      <c r="N316" s="128">
        <f t="shared" si="66"/>
        <v>0</v>
      </c>
      <c r="O316" s="127">
        <f t="shared" si="57"/>
        <v>0</v>
      </c>
    </row>
    <row r="317" spans="1:15" ht="15" thickBot="1" x14ac:dyDescent="0.35">
      <c r="A317" s="153" t="s">
        <v>1292</v>
      </c>
      <c r="B317" s="11"/>
      <c r="C317"/>
      <c r="D317" s="57"/>
      <c r="E317" s="58"/>
      <c r="F317" s="152"/>
      <c r="G317" s="58"/>
      <c r="H317" s="58"/>
      <c r="I317" s="58"/>
      <c r="J317" s="58"/>
      <c r="K317" s="150" t="s">
        <v>1247</v>
      </c>
      <c r="L317" s="129">
        <f t="shared" si="64"/>
        <v>0</v>
      </c>
      <c r="M317" s="129">
        <f t="shared" si="65"/>
        <v>0</v>
      </c>
      <c r="N317" s="129">
        <f t="shared" si="66"/>
        <v>0</v>
      </c>
      <c r="O317" s="130">
        <f t="shared" si="57"/>
        <v>0</v>
      </c>
    </row>
    <row r="318" spans="1:15" ht="15" thickBot="1" x14ac:dyDescent="0.35">
      <c r="A318" s="154"/>
      <c r="B318" s="63"/>
      <c r="C318" s="63" t="s">
        <v>280</v>
      </c>
      <c r="D318" s="155" t="s">
        <v>281</v>
      </c>
      <c r="E318" s="141"/>
      <c r="F318" s="141"/>
      <c r="G318" s="141"/>
      <c r="H318" s="141"/>
      <c r="I318" s="141"/>
      <c r="J318" s="141"/>
      <c r="K318" s="141"/>
      <c r="L318" s="148">
        <f>L321+L347</f>
        <v>0</v>
      </c>
      <c r="M318" s="148">
        <f>M321+M347</f>
        <v>0</v>
      </c>
      <c r="N318" s="148">
        <f>N321+N347</f>
        <v>0</v>
      </c>
      <c r="O318" s="149">
        <f t="shared" si="57"/>
        <v>0</v>
      </c>
    </row>
    <row r="319" spans="1:15" x14ac:dyDescent="0.3">
      <c r="A319"/>
      <c r="B319"/>
      <c r="C319" t="s">
        <v>1194</v>
      </c>
      <c r="D319" s="144"/>
      <c r="E319" s="145"/>
      <c r="F319" s="145"/>
      <c r="G319" s="146" t="s">
        <v>1293</v>
      </c>
      <c r="H319" s="145"/>
      <c r="I319" s="145"/>
      <c r="J319" s="145"/>
      <c r="K319" s="145"/>
      <c r="L319" s="138">
        <f>SUM(L325,L329,L332,L335,L338,L341,)</f>
        <v>0</v>
      </c>
      <c r="M319" s="138">
        <f>SUM(M325,M329,M332,M335,M338,M341,)</f>
        <v>0</v>
      </c>
      <c r="N319" s="138">
        <f>SUM(N325,N329,N332,N335,N338,N341,)</f>
        <v>0</v>
      </c>
      <c r="O319" s="147">
        <f t="shared" si="57"/>
        <v>0</v>
      </c>
    </row>
    <row r="320" spans="1:15" x14ac:dyDescent="0.3">
      <c r="A320"/>
      <c r="B320"/>
      <c r="C320" t="s">
        <v>1195</v>
      </c>
      <c r="D320" s="22"/>
      <c r="E320" s="24"/>
      <c r="F320" s="24"/>
      <c r="G320" s="25"/>
      <c r="H320" s="25" t="s">
        <v>1301</v>
      </c>
      <c r="I320" s="24"/>
      <c r="J320" s="24"/>
      <c r="K320" s="24"/>
      <c r="L320" s="126">
        <f>SUM(L325,L329,L332,L335,L338,L341)</f>
        <v>0</v>
      </c>
      <c r="M320" s="126">
        <f>SUM(M325,M329,M332,M335,M338,M341)</f>
        <v>0</v>
      </c>
      <c r="N320" s="126">
        <f>SUM(N325,N329,N332,N335,N338,N341)</f>
        <v>0</v>
      </c>
      <c r="O320" s="133">
        <f t="shared" ref="O320:O384" si="67">SUM(L320,N320)</f>
        <v>0</v>
      </c>
    </row>
    <row r="321" spans="1:15" x14ac:dyDescent="0.3">
      <c r="A321"/>
      <c r="B321"/>
      <c r="C321" t="s">
        <v>282</v>
      </c>
      <c r="D321" s="19" t="s">
        <v>8</v>
      </c>
      <c r="E321" s="20" t="s">
        <v>1294</v>
      </c>
      <c r="F321" s="21"/>
      <c r="G321" s="21"/>
      <c r="H321" s="21"/>
      <c r="I321" s="21"/>
      <c r="J321" s="21"/>
      <c r="K321" s="21"/>
      <c r="L321" s="126">
        <f>SUM(L322,L326,L342,L346)</f>
        <v>0</v>
      </c>
      <c r="M321" s="126">
        <f>SUM(M322,M326,M342,M346)</f>
        <v>0</v>
      </c>
      <c r="N321" s="126">
        <f>SUM(N322,N326,N342,N346)</f>
        <v>0</v>
      </c>
      <c r="O321" s="133">
        <f t="shared" si="67"/>
        <v>0</v>
      </c>
    </row>
    <row r="322" spans="1:15" x14ac:dyDescent="0.3">
      <c r="A322"/>
      <c r="B322"/>
      <c r="C322"/>
      <c r="D322" s="19"/>
      <c r="E322" s="20">
        <v>1</v>
      </c>
      <c r="F322" s="20" t="s">
        <v>283</v>
      </c>
      <c r="G322" s="21"/>
      <c r="H322" s="21"/>
      <c r="I322" s="21"/>
      <c r="J322" s="21"/>
      <c r="K322" s="21"/>
      <c r="L322" s="126">
        <f>L323</f>
        <v>0</v>
      </c>
      <c r="M322" s="126">
        <f>M323</f>
        <v>0</v>
      </c>
      <c r="N322" s="126">
        <f>N323</f>
        <v>0</v>
      </c>
      <c r="O322" s="127">
        <f t="shared" si="67"/>
        <v>0</v>
      </c>
    </row>
    <row r="323" spans="1:15" x14ac:dyDescent="0.3">
      <c r="A323"/>
      <c r="B323"/>
      <c r="C323" t="s">
        <v>76</v>
      </c>
      <c r="D323" s="19"/>
      <c r="E323" s="20"/>
      <c r="F323" s="20"/>
      <c r="G323" s="38" t="s">
        <v>1295</v>
      </c>
      <c r="H323" s="20" t="s">
        <v>284</v>
      </c>
      <c r="I323" s="21"/>
      <c r="J323" s="21"/>
      <c r="K323" s="21"/>
      <c r="L323" s="126">
        <f>SUM(L324:L325)</f>
        <v>0</v>
      </c>
      <c r="M323" s="126">
        <f>SUM(M324:M325)</f>
        <v>0</v>
      </c>
      <c r="N323" s="126">
        <f>SUM(N324:N325)</f>
        <v>0</v>
      </c>
      <c r="O323" s="127">
        <f t="shared" si="67"/>
        <v>0</v>
      </c>
    </row>
    <row r="324" spans="1:15" x14ac:dyDescent="0.3">
      <c r="A324" s="1" t="s">
        <v>282</v>
      </c>
      <c r="B324"/>
      <c r="C324" t="s">
        <v>285</v>
      </c>
      <c r="D324" s="19"/>
      <c r="E324" s="21"/>
      <c r="F324" s="21"/>
      <c r="G324" s="39"/>
      <c r="H324" s="21"/>
      <c r="I324" s="21" t="s">
        <v>28</v>
      </c>
      <c r="J324" s="21"/>
      <c r="K324" s="21"/>
      <c r="L324" s="128">
        <f>IFERROR(VLOOKUP(A324,IC_LN_BS,7,0),"")</f>
        <v>0</v>
      </c>
      <c r="M324" s="128">
        <f>IFERROR(VLOOKUP(A324,IC_LN_BS,8,0),"")</f>
        <v>0</v>
      </c>
      <c r="N324" s="128">
        <f>IFERROR(VLOOKUP(A324,IC_LN_BS,9,0),"")</f>
        <v>0</v>
      </c>
      <c r="O324" s="127">
        <f t="shared" si="67"/>
        <v>0</v>
      </c>
    </row>
    <row r="325" spans="1:15" x14ac:dyDescent="0.3">
      <c r="A325" s="1" t="s">
        <v>286</v>
      </c>
      <c r="B325"/>
      <c r="C325" t="s">
        <v>287</v>
      </c>
      <c r="D325" s="19"/>
      <c r="E325" s="21"/>
      <c r="F325" s="21"/>
      <c r="G325" s="39"/>
      <c r="H325" s="21"/>
      <c r="I325" s="21" t="s">
        <v>23</v>
      </c>
      <c r="J325" s="21"/>
      <c r="K325" s="21"/>
      <c r="L325" s="128">
        <f>IFERROR(VLOOKUP(A325,IC_LN_BS,7,0),"")</f>
        <v>0</v>
      </c>
      <c r="M325" s="128">
        <f>IFERROR(VLOOKUP(A325,IC_LN_BS,8,0),"")</f>
        <v>0</v>
      </c>
      <c r="N325" s="128">
        <f>IFERROR(VLOOKUP(A325,IC_LN_BS,9,0),"")</f>
        <v>0</v>
      </c>
      <c r="O325" s="127">
        <f t="shared" si="67"/>
        <v>0</v>
      </c>
    </row>
    <row r="326" spans="1:15" x14ac:dyDescent="0.3">
      <c r="A326"/>
      <c r="B326"/>
      <c r="C326" t="s">
        <v>286</v>
      </c>
      <c r="D326" s="19"/>
      <c r="E326" s="20">
        <v>2</v>
      </c>
      <c r="F326" s="20" t="s">
        <v>288</v>
      </c>
      <c r="G326" s="39"/>
      <c r="H326" s="21"/>
      <c r="I326" s="21"/>
      <c r="J326" s="21"/>
      <c r="K326" s="21"/>
      <c r="L326" s="126">
        <f>SUM(L327,L330,L333,L336,L339)</f>
        <v>0</v>
      </c>
      <c r="M326" s="126">
        <f>SUM(M327,M330,M333,M336,M339)</f>
        <v>0</v>
      </c>
      <c r="N326" s="126">
        <f>SUM(N327,N330,N333,N336,N339)</f>
        <v>0</v>
      </c>
      <c r="O326" s="127">
        <f t="shared" si="67"/>
        <v>0</v>
      </c>
    </row>
    <row r="327" spans="1:15" x14ac:dyDescent="0.3">
      <c r="A327"/>
      <c r="B327"/>
      <c r="C327" t="s">
        <v>101</v>
      </c>
      <c r="D327" s="19"/>
      <c r="E327" s="20"/>
      <c r="F327" s="20"/>
      <c r="G327" s="38" t="s">
        <v>1295</v>
      </c>
      <c r="H327" s="20" t="s">
        <v>289</v>
      </c>
      <c r="I327" s="21"/>
      <c r="J327" s="21"/>
      <c r="K327" s="21"/>
      <c r="L327" s="126">
        <f>SUM(L328:L329)</f>
        <v>0</v>
      </c>
      <c r="M327" s="126">
        <f>SUM(M328:M329)</f>
        <v>0</v>
      </c>
      <c r="N327" s="126">
        <f>SUM(N328:N329)</f>
        <v>0</v>
      </c>
      <c r="O327" s="127">
        <f t="shared" si="67"/>
        <v>0</v>
      </c>
    </row>
    <row r="328" spans="1:15" x14ac:dyDescent="0.3">
      <c r="A328" s="1" t="s">
        <v>219</v>
      </c>
      <c r="B328"/>
      <c r="C328" t="s">
        <v>290</v>
      </c>
      <c r="D328" s="19"/>
      <c r="E328" s="20"/>
      <c r="F328" s="20"/>
      <c r="G328" s="38"/>
      <c r="H328" s="20"/>
      <c r="I328" s="21" t="s">
        <v>28</v>
      </c>
      <c r="J328" s="21"/>
      <c r="K328" s="21"/>
      <c r="L328" s="128">
        <f>IFERROR(VLOOKUP(A328,IC_LN_BS,7,0),"")</f>
        <v>0</v>
      </c>
      <c r="M328" s="128">
        <f>IFERROR(VLOOKUP(A328,IC_LN_BS,8,0),"")</f>
        <v>0</v>
      </c>
      <c r="N328" s="128">
        <f>IFERROR(VLOOKUP(A328,IC_LN_BS,9,0),"")</f>
        <v>0</v>
      </c>
      <c r="O328" s="127">
        <f t="shared" si="67"/>
        <v>0</v>
      </c>
    </row>
    <row r="329" spans="1:15" x14ac:dyDescent="0.3">
      <c r="A329" s="1" t="s">
        <v>232</v>
      </c>
      <c r="B329"/>
      <c r="C329" t="s">
        <v>291</v>
      </c>
      <c r="D329" s="19"/>
      <c r="E329" s="20"/>
      <c r="F329" s="20"/>
      <c r="G329" s="38"/>
      <c r="H329" s="20"/>
      <c r="I329" s="21" t="s">
        <v>23</v>
      </c>
      <c r="J329" s="21"/>
      <c r="K329" s="21"/>
      <c r="L329" s="128">
        <f>IFERROR(VLOOKUP(A329,IC_LN_BS,7,0),"")</f>
        <v>0</v>
      </c>
      <c r="M329" s="128">
        <f>IFERROR(VLOOKUP(A329,IC_LN_BS,8,0),"")</f>
        <v>0</v>
      </c>
      <c r="N329" s="128">
        <f>IFERROR(VLOOKUP(A329,IC_LN_BS,9,0),"")</f>
        <v>0</v>
      </c>
      <c r="O329" s="127">
        <f t="shared" si="67"/>
        <v>0</v>
      </c>
    </row>
    <row r="330" spans="1:15" x14ac:dyDescent="0.3">
      <c r="A330"/>
      <c r="B330"/>
      <c r="C330" t="s">
        <v>104</v>
      </c>
      <c r="D330" s="19"/>
      <c r="E330" s="20"/>
      <c r="F330" s="20"/>
      <c r="G330" s="38" t="s">
        <v>1296</v>
      </c>
      <c r="H330" s="20" t="s">
        <v>292</v>
      </c>
      <c r="I330" s="21"/>
      <c r="J330" s="21"/>
      <c r="K330" s="21"/>
      <c r="L330" s="126">
        <f>SUM(L331:L332)</f>
        <v>0</v>
      </c>
      <c r="M330" s="126">
        <f>SUM(M331:M332)</f>
        <v>0</v>
      </c>
      <c r="N330" s="126">
        <f>SUM(N331:N332)</f>
        <v>0</v>
      </c>
      <c r="O330" s="127">
        <f t="shared" si="67"/>
        <v>0</v>
      </c>
    </row>
    <row r="331" spans="1:15" x14ac:dyDescent="0.3">
      <c r="A331" s="1" t="s">
        <v>221</v>
      </c>
      <c r="B331"/>
      <c r="C331" t="s">
        <v>293</v>
      </c>
      <c r="D331" s="19"/>
      <c r="E331" s="20"/>
      <c r="F331" s="20"/>
      <c r="G331" s="38"/>
      <c r="H331" s="20"/>
      <c r="I331" s="21" t="s">
        <v>28</v>
      </c>
      <c r="J331" s="21"/>
      <c r="K331" s="21"/>
      <c r="L331" s="128">
        <f>IFERROR(VLOOKUP(A331,IC_LN_BS,7,0),"")</f>
        <v>0</v>
      </c>
      <c r="M331" s="128">
        <f>IFERROR(VLOOKUP(A331,IC_LN_BS,8,0),"")</f>
        <v>0</v>
      </c>
      <c r="N331" s="128">
        <f>IFERROR(VLOOKUP(A331,IC_LN_BS,9,0),"")</f>
        <v>0</v>
      </c>
      <c r="O331" s="127">
        <f t="shared" si="67"/>
        <v>0</v>
      </c>
    </row>
    <row r="332" spans="1:15" x14ac:dyDescent="0.3">
      <c r="A332" s="1" t="s">
        <v>226</v>
      </c>
      <c r="B332"/>
      <c r="C332" t="s">
        <v>294</v>
      </c>
      <c r="D332" s="19"/>
      <c r="E332" s="20"/>
      <c r="F332" s="20"/>
      <c r="G332" s="38"/>
      <c r="H332" s="20"/>
      <c r="I332" s="21" t="s">
        <v>23</v>
      </c>
      <c r="J332" s="21"/>
      <c r="K332" s="21"/>
      <c r="L332" s="128">
        <f>IFERROR(VLOOKUP(A332,IC_LN_BS,7,0),"")</f>
        <v>0</v>
      </c>
      <c r="M332" s="128">
        <f>IFERROR(VLOOKUP(A332,IC_LN_BS,8,0),"")</f>
        <v>0</v>
      </c>
      <c r="N332" s="128">
        <f>IFERROR(VLOOKUP(A332,IC_LN_BS,9,0),"")</f>
        <v>0</v>
      </c>
      <c r="O332" s="127">
        <f t="shared" si="67"/>
        <v>0</v>
      </c>
    </row>
    <row r="333" spans="1:15" x14ac:dyDescent="0.3">
      <c r="A333" s="1" t="s">
        <v>295</v>
      </c>
      <c r="B333"/>
      <c r="C333" t="s">
        <v>108</v>
      </c>
      <c r="D333" s="19"/>
      <c r="E333" s="20"/>
      <c r="F333" s="20"/>
      <c r="G333" s="38" t="s">
        <v>1297</v>
      </c>
      <c r="H333" s="20" t="s">
        <v>296</v>
      </c>
      <c r="I333" s="21"/>
      <c r="J333" s="21"/>
      <c r="K333" s="21"/>
      <c r="L333" s="126">
        <f>SUM(L334:L335)</f>
        <v>0</v>
      </c>
      <c r="M333" s="126">
        <f>SUM(M334:M335)</f>
        <v>0</v>
      </c>
      <c r="N333" s="126">
        <f>SUM(N334:N335)</f>
        <v>0</v>
      </c>
      <c r="O333" s="127">
        <f t="shared" si="67"/>
        <v>0</v>
      </c>
    </row>
    <row r="334" spans="1:15" x14ac:dyDescent="0.3">
      <c r="A334" s="1" t="s">
        <v>174</v>
      </c>
      <c r="B334"/>
      <c r="C334" t="s">
        <v>297</v>
      </c>
      <c r="D334" s="19"/>
      <c r="E334" s="20"/>
      <c r="F334" s="20"/>
      <c r="G334" s="38"/>
      <c r="H334" s="20"/>
      <c r="I334" s="21" t="s">
        <v>28</v>
      </c>
      <c r="J334" s="21"/>
      <c r="K334" s="21"/>
      <c r="L334" s="128">
        <f>IFERROR(VLOOKUP(A334,IC_LN_BS,7,0),"")</f>
        <v>0</v>
      </c>
      <c r="M334" s="128">
        <f>IFERROR(VLOOKUP(A334,IC_LN_BS,8,0),"")</f>
        <v>0</v>
      </c>
      <c r="N334" s="128">
        <f>IFERROR(VLOOKUP(A334,IC_LN_BS,9,0),"")</f>
        <v>0</v>
      </c>
      <c r="O334" s="127">
        <f t="shared" si="67"/>
        <v>0</v>
      </c>
    </row>
    <row r="335" spans="1:15" x14ac:dyDescent="0.3">
      <c r="A335" s="1" t="s">
        <v>177</v>
      </c>
      <c r="B335"/>
      <c r="C335" t="s">
        <v>298</v>
      </c>
      <c r="D335" s="19"/>
      <c r="E335" s="20"/>
      <c r="F335" s="20"/>
      <c r="G335" s="38"/>
      <c r="H335" s="20"/>
      <c r="I335" s="21" t="s">
        <v>23</v>
      </c>
      <c r="J335" s="21"/>
      <c r="K335" s="21"/>
      <c r="L335" s="128">
        <f>IFERROR(VLOOKUP(A335,IC_LN_BS,7,0),"")</f>
        <v>0</v>
      </c>
      <c r="M335" s="128">
        <f>IFERROR(VLOOKUP(A335,IC_LN_BS,8,0),"")</f>
        <v>0</v>
      </c>
      <c r="N335" s="128">
        <f>IFERROR(VLOOKUP(A335,IC_LN_BS,9,0),"")</f>
        <v>0</v>
      </c>
      <c r="O335" s="127">
        <f t="shared" si="67"/>
        <v>0</v>
      </c>
    </row>
    <row r="336" spans="1:15" x14ac:dyDescent="0.3">
      <c r="A336" s="1" t="s">
        <v>299</v>
      </c>
      <c r="B336"/>
      <c r="C336" t="s">
        <v>111</v>
      </c>
      <c r="D336" s="19"/>
      <c r="E336" s="20"/>
      <c r="F336" s="20"/>
      <c r="G336" s="38" t="s">
        <v>1298</v>
      </c>
      <c r="H336" s="20" t="s">
        <v>300</v>
      </c>
      <c r="I336" s="21"/>
      <c r="J336" s="21"/>
      <c r="K336" s="21"/>
      <c r="L336" s="126">
        <f>SUM(L337:L338)</f>
        <v>0</v>
      </c>
      <c r="M336" s="126">
        <f>SUM(M337:M338)</f>
        <v>0</v>
      </c>
      <c r="N336" s="126">
        <f>SUM(N337:N338)</f>
        <v>0</v>
      </c>
      <c r="O336" s="127">
        <f t="shared" si="67"/>
        <v>0</v>
      </c>
    </row>
    <row r="337" spans="1:15" x14ac:dyDescent="0.3">
      <c r="A337" s="1" t="s">
        <v>222</v>
      </c>
      <c r="B337"/>
      <c r="C337" t="s">
        <v>301</v>
      </c>
      <c r="D337" s="19"/>
      <c r="E337" s="20"/>
      <c r="F337" s="20"/>
      <c r="G337" s="38"/>
      <c r="H337" s="20"/>
      <c r="I337" s="21" t="s">
        <v>28</v>
      </c>
      <c r="J337" s="21"/>
      <c r="K337" s="21"/>
      <c r="L337" s="128">
        <f>IFERROR(VLOOKUP(A337,IC_LN_BS,7,0),"")</f>
        <v>0</v>
      </c>
      <c r="M337" s="128">
        <f>IFERROR(VLOOKUP(A337,IC_LN_BS,8,0),"")</f>
        <v>0</v>
      </c>
      <c r="N337" s="128">
        <f>IFERROR(VLOOKUP(A337,IC_LN_BS,9,0),"")</f>
        <v>0</v>
      </c>
      <c r="O337" s="127">
        <f t="shared" si="67"/>
        <v>0</v>
      </c>
    </row>
    <row r="338" spans="1:15" x14ac:dyDescent="0.3">
      <c r="A338" s="1" t="s">
        <v>227</v>
      </c>
      <c r="B338"/>
      <c r="C338" t="s">
        <v>302</v>
      </c>
      <c r="D338" s="19"/>
      <c r="E338" s="20"/>
      <c r="F338" s="20"/>
      <c r="G338" s="38"/>
      <c r="H338" s="20"/>
      <c r="I338" s="21" t="s">
        <v>23</v>
      </c>
      <c r="J338" s="21"/>
      <c r="K338" s="21"/>
      <c r="L338" s="128">
        <f>IFERROR(VLOOKUP(A338,IC_LN_BS,7,0),"")</f>
        <v>0</v>
      </c>
      <c r="M338" s="128">
        <f>IFERROR(VLOOKUP(A338,IC_LN_BS,8,0),"")</f>
        <v>0</v>
      </c>
      <c r="N338" s="128">
        <f>IFERROR(VLOOKUP(A338,IC_LN_BS,9,0),"")</f>
        <v>0</v>
      </c>
      <c r="O338" s="127">
        <f t="shared" si="67"/>
        <v>0</v>
      </c>
    </row>
    <row r="339" spans="1:15" x14ac:dyDescent="0.3">
      <c r="A339" s="1" t="s">
        <v>303</v>
      </c>
      <c r="B339"/>
      <c r="C339" t="s">
        <v>114</v>
      </c>
      <c r="D339" s="19"/>
      <c r="E339" s="20"/>
      <c r="F339" s="20"/>
      <c r="G339" s="38" t="s">
        <v>1299</v>
      </c>
      <c r="H339" s="20" t="s">
        <v>1181</v>
      </c>
      <c r="I339" s="21"/>
      <c r="J339" s="21"/>
      <c r="K339" s="21"/>
      <c r="L339" s="126">
        <f>SUM(L340:L341)</f>
        <v>0</v>
      </c>
      <c r="M339" s="126">
        <f>SUM(M340:M341)</f>
        <v>0</v>
      </c>
      <c r="N339" s="126">
        <f>SUM(N340:N341)</f>
        <v>0</v>
      </c>
      <c r="O339" s="127">
        <f t="shared" si="67"/>
        <v>0</v>
      </c>
    </row>
    <row r="340" spans="1:15" x14ac:dyDescent="0.3">
      <c r="A340" s="3" t="s">
        <v>219</v>
      </c>
      <c r="B340"/>
      <c r="C340" t="s">
        <v>304</v>
      </c>
      <c r="D340" s="19"/>
      <c r="E340" s="21"/>
      <c r="F340" s="21"/>
      <c r="G340" s="21"/>
      <c r="H340" s="21"/>
      <c r="I340" s="21" t="s">
        <v>28</v>
      </c>
      <c r="J340" s="21"/>
      <c r="K340" s="21"/>
      <c r="L340" s="128">
        <f>IFERROR(VLOOKUP(A340,IC_LN_BS,12,0),"")</f>
        <v>0</v>
      </c>
      <c r="M340" s="128">
        <f>IFERROR(VLOOKUP(A340,IC_LN_BS,13,0),"")</f>
        <v>0</v>
      </c>
      <c r="N340" s="128">
        <f>IFERROR(VLOOKUP(A340,IC_LN_BS,14,0),"")</f>
        <v>0</v>
      </c>
      <c r="O340" s="127">
        <f t="shared" si="67"/>
        <v>0</v>
      </c>
    </row>
    <row r="341" spans="1:15" x14ac:dyDescent="0.3">
      <c r="A341" s="3" t="s">
        <v>232</v>
      </c>
      <c r="B341"/>
      <c r="C341" t="s">
        <v>305</v>
      </c>
      <c r="D341" s="19"/>
      <c r="E341" s="21"/>
      <c r="F341" s="21"/>
      <c r="G341" s="21"/>
      <c r="H341" s="21"/>
      <c r="I341" s="21" t="s">
        <v>23</v>
      </c>
      <c r="J341" s="21"/>
      <c r="K341" s="21"/>
      <c r="L341" s="128" t="str">
        <f>IFERROR(VLOOKUP(A341,IC_LN_BS,12,0),"")</f>
        <v/>
      </c>
      <c r="M341" s="128" t="str">
        <f>IFERROR(VLOOKUP(A341,IC_LN_BS,13,0),"")</f>
        <v/>
      </c>
      <c r="N341" s="128" t="str">
        <f>IFERROR(VLOOKUP(A341,IC_LN_BS,14,0),"")</f>
        <v/>
      </c>
      <c r="O341" s="127">
        <f t="shared" si="67"/>
        <v>0</v>
      </c>
    </row>
    <row r="342" spans="1:15" x14ac:dyDescent="0.3">
      <c r="A342"/>
      <c r="B342"/>
      <c r="C342" t="s">
        <v>307</v>
      </c>
      <c r="D342" s="19"/>
      <c r="E342" s="20">
        <v>3</v>
      </c>
      <c r="F342" s="20" t="s">
        <v>308</v>
      </c>
      <c r="G342" s="21"/>
      <c r="H342" s="21"/>
      <c r="I342" s="21"/>
      <c r="J342" s="21"/>
      <c r="K342" s="21"/>
      <c r="L342" s="126">
        <f>SUM(L343:L345)</f>
        <v>0</v>
      </c>
      <c r="M342" s="126">
        <f>SUM(M343:M345)</f>
        <v>0</v>
      </c>
      <c r="N342" s="126">
        <f>SUM(N343:N345)</f>
        <v>0</v>
      </c>
      <c r="O342" s="127">
        <f t="shared" si="67"/>
        <v>0</v>
      </c>
    </row>
    <row r="343" spans="1:15" x14ac:dyDescent="0.3">
      <c r="A343" s="12"/>
      <c r="B343" s="37"/>
      <c r="C343" t="s">
        <v>237</v>
      </c>
      <c r="D343" s="19"/>
      <c r="E343" s="21"/>
      <c r="F343" s="21"/>
      <c r="G343" s="21" t="s">
        <v>1302</v>
      </c>
      <c r="H343" s="21"/>
      <c r="I343" s="21"/>
      <c r="J343" s="21"/>
      <c r="K343" s="21"/>
      <c r="L343" s="128" t="str">
        <f>IFERROR(VLOOKUP(A343,IC_LN_BS,7,0),"")</f>
        <v/>
      </c>
      <c r="M343" s="128" t="str">
        <f>IFERROR(VLOOKUP(A343,IC_LN_BS,8,0),"")</f>
        <v/>
      </c>
      <c r="N343" s="128" t="str">
        <f>IFERROR(VLOOKUP(A343,IC_LN_BS,9,0),"")</f>
        <v/>
      </c>
      <c r="O343" s="127">
        <f t="shared" si="67"/>
        <v>0</v>
      </c>
    </row>
    <row r="344" spans="1:15" x14ac:dyDescent="0.3">
      <c r="A344" s="12"/>
      <c r="B344" s="37"/>
      <c r="C344" t="s">
        <v>238</v>
      </c>
      <c r="D344" s="19"/>
      <c r="E344" s="21"/>
      <c r="F344" s="21"/>
      <c r="G344" s="21" t="s">
        <v>1303</v>
      </c>
      <c r="H344" s="21"/>
      <c r="I344" s="21"/>
      <c r="J344" s="21"/>
      <c r="K344" s="21"/>
      <c r="L344" s="128" t="str">
        <f>IFERROR(VLOOKUP(A344,IC_LN_BS,7,0),"")</f>
        <v/>
      </c>
      <c r="M344" s="128" t="str">
        <f>IFERROR(VLOOKUP(A344,IC_LN_BS,8,0),"")</f>
        <v/>
      </c>
      <c r="N344" s="128" t="str">
        <f>IFERROR(VLOOKUP(A344,IC_LN_BS,9,0),"")</f>
        <v/>
      </c>
      <c r="O344" s="127">
        <f t="shared" si="67"/>
        <v>0</v>
      </c>
    </row>
    <row r="345" spans="1:15" x14ac:dyDescent="0.3">
      <c r="A345" s="12"/>
      <c r="B345"/>
      <c r="C345" t="s">
        <v>354</v>
      </c>
      <c r="D345" s="19"/>
      <c r="E345" s="21"/>
      <c r="F345" s="21"/>
      <c r="G345" s="21" t="s">
        <v>1304</v>
      </c>
      <c r="H345" s="21"/>
      <c r="I345" s="21"/>
      <c r="J345" s="21"/>
      <c r="K345" s="21"/>
      <c r="L345" s="128" t="str">
        <f>IFERROR(VLOOKUP(A345,IC_LN_BS,7,0),"")</f>
        <v/>
      </c>
      <c r="M345" s="128" t="str">
        <f>IFERROR(VLOOKUP(A345,IC_LN_BS,8,0),"")</f>
        <v/>
      </c>
      <c r="N345" s="128" t="str">
        <f>IFERROR(VLOOKUP(A345,IC_LN_BS,9,0),"")</f>
        <v/>
      </c>
      <c r="O345" s="127">
        <f t="shared" si="67"/>
        <v>0</v>
      </c>
    </row>
    <row r="346" spans="1:15" x14ac:dyDescent="0.3">
      <c r="A346"/>
      <c r="B346"/>
      <c r="C346" t="s">
        <v>312</v>
      </c>
      <c r="D346" s="19"/>
      <c r="E346" s="20">
        <v>4</v>
      </c>
      <c r="F346" s="20" t="s">
        <v>314</v>
      </c>
      <c r="G346" s="21"/>
      <c r="H346" s="21"/>
      <c r="I346" s="21"/>
      <c r="J346" s="21"/>
      <c r="K346" s="21"/>
      <c r="L346" s="134"/>
      <c r="M346" s="134"/>
      <c r="N346" s="134"/>
      <c r="O346" s="135">
        <f t="shared" si="67"/>
        <v>0</v>
      </c>
    </row>
    <row r="347" spans="1:15" x14ac:dyDescent="0.3">
      <c r="A347"/>
      <c r="B347"/>
      <c r="C347" t="s">
        <v>309</v>
      </c>
      <c r="D347" s="19" t="s">
        <v>14</v>
      </c>
      <c r="E347" s="20" t="s">
        <v>310</v>
      </c>
      <c r="F347" s="21"/>
      <c r="G347" s="21"/>
      <c r="H347" s="21"/>
      <c r="I347" s="21"/>
      <c r="J347" s="21"/>
      <c r="K347" s="21"/>
      <c r="L347" s="126">
        <f>L348</f>
        <v>0</v>
      </c>
      <c r="M347" s="126">
        <f>M348</f>
        <v>0</v>
      </c>
      <c r="N347" s="126">
        <f>N348</f>
        <v>0</v>
      </c>
      <c r="O347" s="127">
        <f t="shared" si="67"/>
        <v>0</v>
      </c>
    </row>
    <row r="348" spans="1:15" ht="15" thickBot="1" x14ac:dyDescent="0.35">
      <c r="A348" s="13" t="s">
        <v>1058</v>
      </c>
      <c r="B348"/>
      <c r="C348" t="s">
        <v>311</v>
      </c>
      <c r="D348" s="57"/>
      <c r="E348" s="58"/>
      <c r="F348" s="58" t="s">
        <v>1060</v>
      </c>
      <c r="G348" s="58"/>
      <c r="H348" s="58"/>
      <c r="I348" s="58"/>
      <c r="J348" s="58"/>
      <c r="K348" s="58"/>
      <c r="L348" s="129">
        <f>IFERROR(VLOOKUP(A348,IC_LN_BS,7,0),"")</f>
        <v>0</v>
      </c>
      <c r="M348" s="129">
        <f>IFERROR(VLOOKUP(A348,IC_LN_BS,8,0),"")</f>
        <v>0</v>
      </c>
      <c r="N348" s="129">
        <f>IFERROR(VLOOKUP(A348,IC_LN_BS,9,0),"")</f>
        <v>0</v>
      </c>
      <c r="O348" s="130">
        <f t="shared" si="67"/>
        <v>0</v>
      </c>
    </row>
    <row r="349" spans="1:15" ht="15" thickBot="1" x14ac:dyDescent="0.35">
      <c r="A349"/>
      <c r="B349"/>
      <c r="C349" t="s">
        <v>295</v>
      </c>
      <c r="D349" s="140" t="s">
        <v>317</v>
      </c>
      <c r="E349" s="141"/>
      <c r="F349" s="141"/>
      <c r="G349" s="141"/>
      <c r="H349" s="141"/>
      <c r="I349" s="141"/>
      <c r="J349" s="141"/>
      <c r="K349" s="141"/>
      <c r="L349" s="148">
        <f>L352</f>
        <v>0</v>
      </c>
      <c r="M349" s="148">
        <f>M352</f>
        <v>0</v>
      </c>
      <c r="N349" s="148">
        <f>N352</f>
        <v>0</v>
      </c>
      <c r="O349" s="149">
        <f t="shared" si="67"/>
        <v>0</v>
      </c>
    </row>
    <row r="350" spans="1:15" x14ac:dyDescent="0.3">
      <c r="A350"/>
      <c r="B350"/>
      <c r="C350" t="s">
        <v>1196</v>
      </c>
      <c r="D350" s="144"/>
      <c r="E350" s="145"/>
      <c r="F350" s="145"/>
      <c r="G350" s="146" t="s">
        <v>1293</v>
      </c>
      <c r="H350" s="145"/>
      <c r="I350" s="145"/>
      <c r="J350" s="145"/>
      <c r="K350" s="145"/>
      <c r="L350" s="138">
        <f t="shared" ref="L350:N351" si="68">L360</f>
        <v>0</v>
      </c>
      <c r="M350" s="138">
        <f t="shared" si="68"/>
        <v>0</v>
      </c>
      <c r="N350" s="138">
        <f t="shared" si="68"/>
        <v>0</v>
      </c>
      <c r="O350" s="147">
        <f t="shared" si="67"/>
        <v>0</v>
      </c>
    </row>
    <row r="351" spans="1:15" x14ac:dyDescent="0.3">
      <c r="A351"/>
      <c r="B351"/>
      <c r="C351" t="s">
        <v>1197</v>
      </c>
      <c r="D351" s="22"/>
      <c r="E351" s="24"/>
      <c r="F351" s="24"/>
      <c r="G351" s="25"/>
      <c r="H351" s="25" t="s">
        <v>1301</v>
      </c>
      <c r="I351" s="24"/>
      <c r="J351" s="24"/>
      <c r="K351" s="24"/>
      <c r="L351" s="126">
        <f t="shared" si="68"/>
        <v>0</v>
      </c>
      <c r="M351" s="126">
        <f t="shared" si="68"/>
        <v>0</v>
      </c>
      <c r="N351" s="126">
        <f t="shared" si="68"/>
        <v>0</v>
      </c>
      <c r="O351" s="133">
        <f t="shared" si="67"/>
        <v>0</v>
      </c>
    </row>
    <row r="352" spans="1:15" x14ac:dyDescent="0.3">
      <c r="A352"/>
      <c r="B352"/>
      <c r="C352" s="11" t="s">
        <v>174</v>
      </c>
      <c r="D352" s="19">
        <v>1</v>
      </c>
      <c r="E352" s="20" t="s">
        <v>318</v>
      </c>
      <c r="F352" s="21"/>
      <c r="G352" s="21"/>
      <c r="H352" s="21"/>
      <c r="I352" s="21"/>
      <c r="J352" s="21"/>
      <c r="K352" s="21"/>
      <c r="L352" s="126">
        <f>SUM(L353:L360)</f>
        <v>0</v>
      </c>
      <c r="M352" s="126">
        <f>SUM(M353:M360)</f>
        <v>0</v>
      </c>
      <c r="N352" s="126">
        <f>SUM(N353:N360)</f>
        <v>0</v>
      </c>
      <c r="O352" s="127">
        <f t="shared" si="67"/>
        <v>0</v>
      </c>
    </row>
    <row r="353" spans="1:15" x14ac:dyDescent="0.3">
      <c r="A353" s="1" t="s">
        <v>319</v>
      </c>
      <c r="B353" s="11"/>
      <c r="C353" s="11" t="s">
        <v>320</v>
      </c>
      <c r="D353" s="19"/>
      <c r="E353" s="32"/>
      <c r="F353" s="21" t="s">
        <v>21</v>
      </c>
      <c r="G353" s="21"/>
      <c r="H353" s="21"/>
      <c r="I353" s="21"/>
      <c r="J353" s="21"/>
      <c r="K353" s="21"/>
      <c r="L353" s="128">
        <f t="shared" ref="L353:L361" si="69">IFERROR(VLOOKUP(A353,IC_LN_BS,7,0),"")</f>
        <v>0</v>
      </c>
      <c r="M353" s="128">
        <f t="shared" ref="M353:M361" si="70">IFERROR(VLOOKUP(A353,IC_LN_BS,8,0),"")</f>
        <v>0</v>
      </c>
      <c r="N353" s="128">
        <f t="shared" ref="N353:N361" si="71">IFERROR(VLOOKUP(A353,IC_LN_BS,9,0),"")</f>
        <v>0</v>
      </c>
      <c r="O353" s="127">
        <f t="shared" si="67"/>
        <v>0</v>
      </c>
    </row>
    <row r="354" spans="1:15" x14ac:dyDescent="0.3">
      <c r="A354" s="1" t="s">
        <v>321</v>
      </c>
      <c r="B354" s="11"/>
      <c r="C354" s="11" t="s">
        <v>322</v>
      </c>
      <c r="D354" s="19"/>
      <c r="E354" s="32"/>
      <c r="F354" s="21" t="s">
        <v>28</v>
      </c>
      <c r="G354" s="21"/>
      <c r="H354" s="21"/>
      <c r="I354" s="21"/>
      <c r="J354" s="21"/>
      <c r="K354" s="21"/>
      <c r="L354" s="128">
        <f t="shared" si="69"/>
        <v>0</v>
      </c>
      <c r="M354" s="128">
        <f t="shared" si="70"/>
        <v>0</v>
      </c>
      <c r="N354" s="128">
        <f t="shared" si="71"/>
        <v>0</v>
      </c>
      <c r="O354" s="127">
        <f t="shared" si="67"/>
        <v>0</v>
      </c>
    </row>
    <row r="355" spans="1:15" x14ac:dyDescent="0.3">
      <c r="A355"/>
      <c r="B355" s="11"/>
      <c r="C355" s="11" t="s">
        <v>324</v>
      </c>
      <c r="D355" s="19"/>
      <c r="E355" s="32"/>
      <c r="F355" s="21" t="s">
        <v>315</v>
      </c>
      <c r="G355" s="21"/>
      <c r="H355" s="21"/>
      <c r="I355" s="21"/>
      <c r="J355" s="21"/>
      <c r="K355" s="21"/>
      <c r="L355" s="128" t="str">
        <f t="shared" si="69"/>
        <v/>
      </c>
      <c r="M355" s="128" t="str">
        <f t="shared" si="70"/>
        <v/>
      </c>
      <c r="N355" s="128" t="str">
        <f t="shared" si="71"/>
        <v/>
      </c>
      <c r="O355" s="127">
        <f t="shared" si="67"/>
        <v>0</v>
      </c>
    </row>
    <row r="356" spans="1:15" x14ac:dyDescent="0.3">
      <c r="A356"/>
      <c r="B356" s="11"/>
      <c r="C356" s="11" t="s">
        <v>326</v>
      </c>
      <c r="D356" s="19"/>
      <c r="E356" s="32"/>
      <c r="F356" s="21" t="s">
        <v>63</v>
      </c>
      <c r="G356" s="21"/>
      <c r="H356" s="21"/>
      <c r="I356" s="21"/>
      <c r="J356" s="21"/>
      <c r="K356" s="21"/>
      <c r="L356" s="128" t="str">
        <f t="shared" si="69"/>
        <v/>
      </c>
      <c r="M356" s="128" t="str">
        <f t="shared" si="70"/>
        <v/>
      </c>
      <c r="N356" s="128" t="str">
        <f t="shared" si="71"/>
        <v/>
      </c>
      <c r="O356" s="127">
        <f t="shared" si="67"/>
        <v>0</v>
      </c>
    </row>
    <row r="357" spans="1:15" x14ac:dyDescent="0.3">
      <c r="A357"/>
      <c r="B357" s="11"/>
      <c r="C357" s="11" t="s">
        <v>327</v>
      </c>
      <c r="D357" s="19"/>
      <c r="E357" s="32"/>
      <c r="F357" s="21" t="s">
        <v>64</v>
      </c>
      <c r="G357" s="21"/>
      <c r="H357" s="21"/>
      <c r="I357" s="21"/>
      <c r="J357" s="21"/>
      <c r="K357" s="21"/>
      <c r="L357" s="128" t="str">
        <f t="shared" si="69"/>
        <v/>
      </c>
      <c r="M357" s="128" t="str">
        <f t="shared" si="70"/>
        <v/>
      </c>
      <c r="N357" s="128" t="str">
        <f t="shared" si="71"/>
        <v/>
      </c>
      <c r="O357" s="127">
        <f t="shared" si="67"/>
        <v>0</v>
      </c>
    </row>
    <row r="358" spans="1:15" x14ac:dyDescent="0.3">
      <c r="A358" s="1" t="s">
        <v>323</v>
      </c>
      <c r="B358" s="11"/>
      <c r="C358" s="11" t="s">
        <v>328</v>
      </c>
      <c r="D358" s="19"/>
      <c r="E358" s="32"/>
      <c r="F358" s="21" t="s">
        <v>65</v>
      </c>
      <c r="G358" s="21"/>
      <c r="H358" s="21"/>
      <c r="I358" s="21"/>
      <c r="J358" s="21"/>
      <c r="K358" s="21"/>
      <c r="L358" s="128">
        <f t="shared" si="69"/>
        <v>0</v>
      </c>
      <c r="M358" s="128">
        <f t="shared" si="70"/>
        <v>0</v>
      </c>
      <c r="N358" s="128">
        <f t="shared" si="71"/>
        <v>0</v>
      </c>
      <c r="O358" s="127">
        <f t="shared" si="67"/>
        <v>0</v>
      </c>
    </row>
    <row r="359" spans="1:15" x14ac:dyDescent="0.3">
      <c r="A359"/>
      <c r="B359" s="11"/>
      <c r="C359" s="11" t="s">
        <v>329</v>
      </c>
      <c r="D359" s="19"/>
      <c r="E359" s="32"/>
      <c r="F359" s="21" t="s">
        <v>66</v>
      </c>
      <c r="G359" s="21"/>
      <c r="H359" s="21"/>
      <c r="I359" s="21"/>
      <c r="J359" s="21"/>
      <c r="K359" s="21"/>
      <c r="L359" s="128" t="str">
        <f t="shared" si="69"/>
        <v/>
      </c>
      <c r="M359" s="128" t="str">
        <f t="shared" si="70"/>
        <v/>
      </c>
      <c r="N359" s="128" t="str">
        <f t="shared" si="71"/>
        <v/>
      </c>
      <c r="O359" s="127">
        <f t="shared" si="67"/>
        <v>0</v>
      </c>
    </row>
    <row r="360" spans="1:15" x14ac:dyDescent="0.3">
      <c r="A360" s="1" t="s">
        <v>325</v>
      </c>
      <c r="B360" s="11"/>
      <c r="C360" s="11" t="s">
        <v>330</v>
      </c>
      <c r="D360" s="19"/>
      <c r="E360" s="32"/>
      <c r="F360" s="21" t="s">
        <v>23</v>
      </c>
      <c r="G360" s="21"/>
      <c r="H360" s="21"/>
      <c r="I360" s="21"/>
      <c r="J360" s="21"/>
      <c r="K360" s="21"/>
      <c r="L360" s="128">
        <f t="shared" si="69"/>
        <v>0</v>
      </c>
      <c r="M360" s="128">
        <f t="shared" si="70"/>
        <v>0</v>
      </c>
      <c r="N360" s="128">
        <f t="shared" si="71"/>
        <v>0</v>
      </c>
      <c r="O360" s="127">
        <f t="shared" si="67"/>
        <v>0</v>
      </c>
    </row>
    <row r="361" spans="1:15" ht="15" thickBot="1" x14ac:dyDescent="0.35">
      <c r="A361" s="1" t="s">
        <v>1305</v>
      </c>
      <c r="B361" s="13"/>
      <c r="C361" s="11"/>
      <c r="D361" s="57"/>
      <c r="E361" s="152"/>
      <c r="F361" s="58"/>
      <c r="G361" s="58"/>
      <c r="H361" s="58"/>
      <c r="I361" s="58"/>
      <c r="J361" s="58"/>
      <c r="K361" s="150" t="s">
        <v>1247</v>
      </c>
      <c r="L361" s="129">
        <f t="shared" si="69"/>
        <v>0</v>
      </c>
      <c r="M361" s="129">
        <f t="shared" si="70"/>
        <v>0</v>
      </c>
      <c r="N361" s="129">
        <f t="shared" si="71"/>
        <v>0</v>
      </c>
      <c r="O361" s="130">
        <f t="shared" si="67"/>
        <v>0</v>
      </c>
    </row>
    <row r="362" spans="1:15" ht="15" thickBot="1" x14ac:dyDescent="0.35">
      <c r="A362"/>
      <c r="B362"/>
      <c r="C362" t="s">
        <v>299</v>
      </c>
      <c r="D362" s="140" t="s">
        <v>331</v>
      </c>
      <c r="E362" s="141"/>
      <c r="F362" s="141"/>
      <c r="G362" s="141"/>
      <c r="H362" s="141"/>
      <c r="I362" s="141"/>
      <c r="J362" s="141"/>
      <c r="K362" s="141"/>
      <c r="L362" s="148">
        <f>SUM(L364,L452)</f>
        <v>0</v>
      </c>
      <c r="M362" s="148">
        <f>SUM(M364,M452)</f>
        <v>0</v>
      </c>
      <c r="N362" s="148">
        <f>SUM(N364,N452)</f>
        <v>0</v>
      </c>
      <c r="O362" s="149">
        <f t="shared" si="67"/>
        <v>0</v>
      </c>
    </row>
    <row r="363" spans="1:15" x14ac:dyDescent="0.3">
      <c r="A363"/>
      <c r="B363"/>
      <c r="C363" t="s">
        <v>1350</v>
      </c>
      <c r="D363" s="144"/>
      <c r="E363" s="145"/>
      <c r="F363" s="145"/>
      <c r="G363" s="146"/>
      <c r="H363" s="146" t="s">
        <v>1321</v>
      </c>
      <c r="I363" s="145"/>
      <c r="J363" s="145"/>
      <c r="K363" s="145"/>
      <c r="L363" s="138">
        <f>SUM(L375,L386,L392,L393,L405,L417,L422,L450)</f>
        <v>0</v>
      </c>
      <c r="M363" s="138">
        <f>SUM(M375,M386,M392,M393,M405,M417,M422,M450)</f>
        <v>0</v>
      </c>
      <c r="N363" s="138">
        <f>SUM(N375,N386,N392,N393,N405,N417,N422,N450)</f>
        <v>0</v>
      </c>
      <c r="O363" s="147">
        <f t="shared" si="67"/>
        <v>0</v>
      </c>
    </row>
    <row r="364" spans="1:15" x14ac:dyDescent="0.3">
      <c r="A364"/>
      <c r="B364"/>
      <c r="C364" s="11" t="s">
        <v>222</v>
      </c>
      <c r="D364" s="19" t="s">
        <v>8</v>
      </c>
      <c r="E364" s="20" t="s">
        <v>332</v>
      </c>
      <c r="F364" s="20"/>
      <c r="G364" s="20"/>
      <c r="H364" s="21"/>
      <c r="I364" s="21"/>
      <c r="J364" s="21"/>
      <c r="K364" s="21"/>
      <c r="L364" s="126">
        <f>SUM(L365,L394)</f>
        <v>0</v>
      </c>
      <c r="M364" s="126">
        <f>SUM(M365,M394)</f>
        <v>0</v>
      </c>
      <c r="N364" s="126">
        <f>SUM(N365,N394)</f>
        <v>0</v>
      </c>
      <c r="O364" s="133">
        <f t="shared" si="67"/>
        <v>0</v>
      </c>
    </row>
    <row r="365" spans="1:15" x14ac:dyDescent="0.3">
      <c r="A365"/>
      <c r="B365"/>
      <c r="C365" s="11" t="s">
        <v>77</v>
      </c>
      <c r="D365" s="19"/>
      <c r="E365" s="20">
        <v>1</v>
      </c>
      <c r="F365" s="20" t="s">
        <v>333</v>
      </c>
      <c r="G365" s="20"/>
      <c r="H365" s="21"/>
      <c r="I365" s="21"/>
      <c r="J365" s="21"/>
      <c r="K365" s="21"/>
      <c r="L365" s="126">
        <f>SUM(L366,L388,L377)</f>
        <v>0</v>
      </c>
      <c r="M365" s="126">
        <f>SUM(M366,M388,M377)</f>
        <v>0</v>
      </c>
      <c r="N365" s="126">
        <f>SUM(N366,N388,N377)</f>
        <v>0</v>
      </c>
      <c r="O365" s="133">
        <f t="shared" si="67"/>
        <v>0</v>
      </c>
    </row>
    <row r="366" spans="1:15" x14ac:dyDescent="0.3">
      <c r="A366"/>
      <c r="B366"/>
      <c r="C366" s="11" t="s">
        <v>334</v>
      </c>
      <c r="D366" s="19"/>
      <c r="E366" s="21"/>
      <c r="F366" s="20" t="s">
        <v>1295</v>
      </c>
      <c r="G366" s="20" t="s">
        <v>336</v>
      </c>
      <c r="H366" s="20"/>
      <c r="I366" s="21"/>
      <c r="J366" s="21"/>
      <c r="K366" s="21"/>
      <c r="L366" s="126">
        <f>SUM(L367:L376)</f>
        <v>0</v>
      </c>
      <c r="M366" s="126">
        <f>SUM(M367:M376)</f>
        <v>0</v>
      </c>
      <c r="N366" s="126">
        <f>SUM(N367:N376)</f>
        <v>0</v>
      </c>
      <c r="O366" s="133">
        <f t="shared" si="67"/>
        <v>0</v>
      </c>
    </row>
    <row r="367" spans="1:15" x14ac:dyDescent="0.3">
      <c r="A367"/>
      <c r="B367" s="11"/>
      <c r="C367" s="11" t="s">
        <v>337</v>
      </c>
      <c r="D367" s="19"/>
      <c r="E367" s="21"/>
      <c r="F367" s="21"/>
      <c r="G367" s="21"/>
      <c r="H367" s="21" t="s">
        <v>21</v>
      </c>
      <c r="I367" s="21"/>
      <c r="J367" s="21"/>
      <c r="K367" s="21"/>
      <c r="L367" s="128" t="str">
        <f t="shared" ref="L367:L376" si="72">IFERROR(VLOOKUP(A367,IC_LN_BS,7,0),"")</f>
        <v/>
      </c>
      <c r="M367" s="128" t="str">
        <f t="shared" ref="M367:M376" si="73">IFERROR(VLOOKUP(A367,IC_LN_BS,8,0),"")</f>
        <v/>
      </c>
      <c r="N367" s="128" t="str">
        <f t="shared" ref="N367:N376" si="74">IFERROR(VLOOKUP(A367,IC_LN_BS,9,0),"")</f>
        <v/>
      </c>
      <c r="O367" s="127">
        <f t="shared" si="67"/>
        <v>0</v>
      </c>
    </row>
    <row r="368" spans="1:15" x14ac:dyDescent="0.3">
      <c r="A368"/>
      <c r="B368" s="11"/>
      <c r="C368" s="11" t="s">
        <v>338</v>
      </c>
      <c r="D368" s="19"/>
      <c r="E368" s="21"/>
      <c r="F368" s="21"/>
      <c r="G368" s="21"/>
      <c r="H368" s="21" t="s">
        <v>28</v>
      </c>
      <c r="I368" s="21"/>
      <c r="J368" s="21"/>
      <c r="K368" s="21"/>
      <c r="L368" s="128" t="str">
        <f t="shared" si="72"/>
        <v/>
      </c>
      <c r="M368" s="128" t="str">
        <f t="shared" si="73"/>
        <v/>
      </c>
      <c r="N368" s="128" t="str">
        <f t="shared" si="74"/>
        <v/>
      </c>
      <c r="O368" s="127">
        <f t="shared" si="67"/>
        <v>0</v>
      </c>
    </row>
    <row r="369" spans="1:15" x14ac:dyDescent="0.3">
      <c r="A369"/>
      <c r="B369" s="11"/>
      <c r="C369" s="11" t="s">
        <v>339</v>
      </c>
      <c r="D369" s="19"/>
      <c r="E369" s="21"/>
      <c r="F369" s="21"/>
      <c r="G369" s="21"/>
      <c r="H369" s="21" t="s">
        <v>61</v>
      </c>
      <c r="I369" s="21"/>
      <c r="J369" s="21"/>
      <c r="K369" s="21"/>
      <c r="L369" s="128" t="str">
        <f t="shared" si="72"/>
        <v/>
      </c>
      <c r="M369" s="128" t="str">
        <f t="shared" si="73"/>
        <v/>
      </c>
      <c r="N369" s="128" t="str">
        <f t="shared" si="74"/>
        <v/>
      </c>
      <c r="O369" s="127">
        <f t="shared" si="67"/>
        <v>0</v>
      </c>
    </row>
    <row r="370" spans="1:15" x14ac:dyDescent="0.3">
      <c r="A370"/>
      <c r="B370" s="11"/>
      <c r="C370" s="11" t="s">
        <v>340</v>
      </c>
      <c r="D370" s="19"/>
      <c r="E370" s="21"/>
      <c r="F370" s="21"/>
      <c r="G370" s="21"/>
      <c r="H370" s="21" t="s">
        <v>315</v>
      </c>
      <c r="I370" s="21"/>
      <c r="J370" s="21"/>
      <c r="K370" s="21"/>
      <c r="L370" s="128" t="str">
        <f t="shared" si="72"/>
        <v/>
      </c>
      <c r="M370" s="128" t="str">
        <f t="shared" si="73"/>
        <v/>
      </c>
      <c r="N370" s="128" t="str">
        <f t="shared" si="74"/>
        <v/>
      </c>
      <c r="O370" s="127">
        <f t="shared" si="67"/>
        <v>0</v>
      </c>
    </row>
    <row r="371" spans="1:15" x14ac:dyDescent="0.3">
      <c r="A371"/>
      <c r="B371" s="11"/>
      <c r="C371" s="11" t="s">
        <v>341</v>
      </c>
      <c r="D371" s="19"/>
      <c r="E371" s="21"/>
      <c r="F371" s="21"/>
      <c r="G371" s="21"/>
      <c r="H371" s="21" t="s">
        <v>63</v>
      </c>
      <c r="I371" s="21"/>
      <c r="J371" s="21"/>
      <c r="K371" s="21"/>
      <c r="L371" s="128" t="str">
        <f t="shared" si="72"/>
        <v/>
      </c>
      <c r="M371" s="128" t="str">
        <f t="shared" si="73"/>
        <v/>
      </c>
      <c r="N371" s="128" t="str">
        <f t="shared" si="74"/>
        <v/>
      </c>
      <c r="O371" s="127">
        <f t="shared" si="67"/>
        <v>0</v>
      </c>
    </row>
    <row r="372" spans="1:15" x14ac:dyDescent="0.3">
      <c r="A372"/>
      <c r="B372" s="11"/>
      <c r="C372" s="11" t="s">
        <v>342</v>
      </c>
      <c r="D372" s="19"/>
      <c r="E372" s="21"/>
      <c r="F372" s="21"/>
      <c r="G372" s="21"/>
      <c r="H372" s="21" t="s">
        <v>64</v>
      </c>
      <c r="I372" s="21"/>
      <c r="J372" s="21"/>
      <c r="K372" s="21"/>
      <c r="L372" s="128" t="str">
        <f t="shared" si="72"/>
        <v/>
      </c>
      <c r="M372" s="128" t="str">
        <f t="shared" si="73"/>
        <v/>
      </c>
      <c r="N372" s="128" t="str">
        <f t="shared" si="74"/>
        <v/>
      </c>
      <c r="O372" s="127">
        <f t="shared" si="67"/>
        <v>0</v>
      </c>
    </row>
    <row r="373" spans="1:15" x14ac:dyDescent="0.3">
      <c r="A373"/>
      <c r="B373" s="11"/>
      <c r="C373" s="11" t="s">
        <v>343</v>
      </c>
      <c r="D373" s="19"/>
      <c r="E373" s="21"/>
      <c r="F373" s="21"/>
      <c r="G373" s="21"/>
      <c r="H373" s="21" t="s">
        <v>65</v>
      </c>
      <c r="I373" s="21"/>
      <c r="J373" s="21"/>
      <c r="K373" s="21"/>
      <c r="L373" s="128" t="str">
        <f t="shared" si="72"/>
        <v/>
      </c>
      <c r="M373" s="128" t="str">
        <f t="shared" si="73"/>
        <v/>
      </c>
      <c r="N373" s="128" t="str">
        <f t="shared" si="74"/>
        <v/>
      </c>
      <c r="O373" s="127">
        <f t="shared" si="67"/>
        <v>0</v>
      </c>
    </row>
    <row r="374" spans="1:15" x14ac:dyDescent="0.3">
      <c r="A374"/>
      <c r="B374"/>
      <c r="C374" s="11" t="s">
        <v>344</v>
      </c>
      <c r="D374" s="19"/>
      <c r="E374" s="21"/>
      <c r="F374" s="21"/>
      <c r="G374" s="21"/>
      <c r="H374" s="21" t="s">
        <v>185</v>
      </c>
      <c r="I374" s="21"/>
      <c r="J374" s="21"/>
      <c r="K374" s="21"/>
      <c r="L374" s="128" t="str">
        <f t="shared" si="72"/>
        <v/>
      </c>
      <c r="M374" s="128" t="str">
        <f t="shared" si="73"/>
        <v/>
      </c>
      <c r="N374" s="128" t="str">
        <f t="shared" si="74"/>
        <v/>
      </c>
      <c r="O374" s="127">
        <f t="shared" si="67"/>
        <v>0</v>
      </c>
    </row>
    <row r="375" spans="1:15" x14ac:dyDescent="0.3">
      <c r="A375"/>
      <c r="B375" s="11"/>
      <c r="C375" s="11" t="s">
        <v>345</v>
      </c>
      <c r="D375" s="19"/>
      <c r="E375" s="21"/>
      <c r="F375" s="21"/>
      <c r="G375" s="21"/>
      <c r="H375" s="21" t="s">
        <v>316</v>
      </c>
      <c r="I375" s="21"/>
      <c r="J375" s="21"/>
      <c r="K375" s="21"/>
      <c r="L375" s="128" t="str">
        <f t="shared" si="72"/>
        <v/>
      </c>
      <c r="M375" s="128" t="str">
        <f t="shared" si="73"/>
        <v/>
      </c>
      <c r="N375" s="128" t="str">
        <f t="shared" si="74"/>
        <v/>
      </c>
      <c r="O375" s="127">
        <f t="shared" si="67"/>
        <v>0</v>
      </c>
    </row>
    <row r="376" spans="1:15" x14ac:dyDescent="0.3">
      <c r="A376"/>
      <c r="B376" s="11"/>
      <c r="C376" s="11" t="s">
        <v>346</v>
      </c>
      <c r="D376" s="19"/>
      <c r="E376" s="21"/>
      <c r="F376" s="21"/>
      <c r="G376" s="21"/>
      <c r="H376" s="21" t="s">
        <v>23</v>
      </c>
      <c r="I376" s="21"/>
      <c r="J376" s="21"/>
      <c r="K376" s="21"/>
      <c r="L376" s="128" t="str">
        <f t="shared" si="72"/>
        <v/>
      </c>
      <c r="M376" s="128" t="str">
        <f t="shared" si="73"/>
        <v/>
      </c>
      <c r="N376" s="128" t="str">
        <f t="shared" si="74"/>
        <v/>
      </c>
      <c r="O376" s="127">
        <f t="shared" si="67"/>
        <v>0</v>
      </c>
    </row>
    <row r="377" spans="1:15" x14ac:dyDescent="0.3">
      <c r="A377"/>
      <c r="B377"/>
      <c r="C377" s="11" t="s">
        <v>334</v>
      </c>
      <c r="D377" s="26"/>
      <c r="E377" s="27"/>
      <c r="F377" s="27"/>
      <c r="G377" s="28"/>
      <c r="H377" s="27"/>
      <c r="I377" s="28" t="s">
        <v>1063</v>
      </c>
      <c r="J377" s="27"/>
      <c r="K377" s="27"/>
      <c r="L377" s="126">
        <f>SUM(L378:L387)</f>
        <v>0</v>
      </c>
      <c r="M377" s="126">
        <f>SUM(M378:M387)</f>
        <v>0</v>
      </c>
      <c r="N377" s="126">
        <f>SUM(N378:N387)</f>
        <v>0</v>
      </c>
      <c r="O377" s="127">
        <f t="shared" si="67"/>
        <v>0</v>
      </c>
    </row>
    <row r="378" spans="1:15" x14ac:dyDescent="0.3">
      <c r="A378"/>
      <c r="B378" s="11"/>
      <c r="C378" s="11" t="s">
        <v>337</v>
      </c>
      <c r="D378" s="26"/>
      <c r="E378" s="27"/>
      <c r="F378" s="27"/>
      <c r="G378" s="27"/>
      <c r="H378" s="27"/>
      <c r="I378" s="27"/>
      <c r="J378" s="27" t="s">
        <v>21</v>
      </c>
      <c r="K378" s="27"/>
      <c r="L378" s="128" t="str">
        <f t="shared" ref="L378:L387" si="75">IFERROR(VLOOKUP(A378,IC_LN_BS,12,0),"")</f>
        <v/>
      </c>
      <c r="M378" s="128" t="str">
        <f t="shared" ref="M378:M387" si="76">IFERROR(VLOOKUP(A378,IC_LN_BS,13,0),"")</f>
        <v/>
      </c>
      <c r="N378" s="128" t="str">
        <f t="shared" ref="N378:N387" si="77">IFERROR(VLOOKUP(A378,IC_LN_BS,14,0),"")</f>
        <v/>
      </c>
      <c r="O378" s="127">
        <f t="shared" si="67"/>
        <v>0</v>
      </c>
    </row>
    <row r="379" spans="1:15" x14ac:dyDescent="0.3">
      <c r="A379"/>
      <c r="B379" s="11"/>
      <c r="C379" s="11" t="s">
        <v>338</v>
      </c>
      <c r="D379" s="26"/>
      <c r="E379" s="27"/>
      <c r="F379" s="27"/>
      <c r="G379" s="27"/>
      <c r="H379" s="27"/>
      <c r="I379" s="27"/>
      <c r="J379" s="27" t="s">
        <v>28</v>
      </c>
      <c r="K379" s="27"/>
      <c r="L379" s="128" t="str">
        <f t="shared" si="75"/>
        <v/>
      </c>
      <c r="M379" s="128" t="str">
        <f t="shared" si="76"/>
        <v/>
      </c>
      <c r="N379" s="128" t="str">
        <f t="shared" si="77"/>
        <v/>
      </c>
      <c r="O379" s="127">
        <f t="shared" si="67"/>
        <v>0</v>
      </c>
    </row>
    <row r="380" spans="1:15" x14ac:dyDescent="0.3">
      <c r="A380"/>
      <c r="B380" s="11"/>
      <c r="C380" s="11" t="s">
        <v>339</v>
      </c>
      <c r="D380" s="26"/>
      <c r="E380" s="27"/>
      <c r="F380" s="27"/>
      <c r="G380" s="27"/>
      <c r="H380" s="27"/>
      <c r="I380" s="27"/>
      <c r="J380" s="27" t="s">
        <v>61</v>
      </c>
      <c r="K380" s="27"/>
      <c r="L380" s="128" t="str">
        <f t="shared" si="75"/>
        <v/>
      </c>
      <c r="M380" s="128" t="str">
        <f t="shared" si="76"/>
        <v/>
      </c>
      <c r="N380" s="128" t="str">
        <f t="shared" si="77"/>
        <v/>
      </c>
      <c r="O380" s="127">
        <f t="shared" si="67"/>
        <v>0</v>
      </c>
    </row>
    <row r="381" spans="1:15" x14ac:dyDescent="0.3">
      <c r="A381"/>
      <c r="B381" s="11"/>
      <c r="C381" s="11" t="s">
        <v>340</v>
      </c>
      <c r="D381" s="26"/>
      <c r="E381" s="27"/>
      <c r="F381" s="27"/>
      <c r="G381" s="27"/>
      <c r="H381" s="27"/>
      <c r="I381" s="27"/>
      <c r="J381" s="27" t="s">
        <v>315</v>
      </c>
      <c r="K381" s="27"/>
      <c r="L381" s="128" t="str">
        <f t="shared" si="75"/>
        <v/>
      </c>
      <c r="M381" s="128" t="str">
        <f t="shared" si="76"/>
        <v/>
      </c>
      <c r="N381" s="128" t="str">
        <f t="shared" si="77"/>
        <v/>
      </c>
      <c r="O381" s="127">
        <f t="shared" si="67"/>
        <v>0</v>
      </c>
    </row>
    <row r="382" spans="1:15" x14ac:dyDescent="0.3">
      <c r="A382"/>
      <c r="B382" s="11"/>
      <c r="C382" s="11" t="s">
        <v>341</v>
      </c>
      <c r="D382" s="26"/>
      <c r="E382" s="27"/>
      <c r="F382" s="27"/>
      <c r="G382" s="27"/>
      <c r="H382" s="27"/>
      <c r="I382" s="27"/>
      <c r="J382" s="27" t="s">
        <v>63</v>
      </c>
      <c r="K382" s="27"/>
      <c r="L382" s="128" t="str">
        <f t="shared" si="75"/>
        <v/>
      </c>
      <c r="M382" s="128" t="str">
        <f t="shared" si="76"/>
        <v/>
      </c>
      <c r="N382" s="128" t="str">
        <f t="shared" si="77"/>
        <v/>
      </c>
      <c r="O382" s="127">
        <f t="shared" si="67"/>
        <v>0</v>
      </c>
    </row>
    <row r="383" spans="1:15" x14ac:dyDescent="0.3">
      <c r="A383"/>
      <c r="B383" s="11"/>
      <c r="C383" s="11" t="s">
        <v>342</v>
      </c>
      <c r="D383" s="26"/>
      <c r="E383" s="27"/>
      <c r="F383" s="27"/>
      <c r="G383" s="27"/>
      <c r="H383" s="27"/>
      <c r="I383" s="27"/>
      <c r="J383" s="27" t="s">
        <v>64</v>
      </c>
      <c r="K383" s="27"/>
      <c r="L383" s="128" t="str">
        <f t="shared" si="75"/>
        <v/>
      </c>
      <c r="M383" s="128" t="str">
        <f t="shared" si="76"/>
        <v/>
      </c>
      <c r="N383" s="128" t="str">
        <f t="shared" si="77"/>
        <v/>
      </c>
      <c r="O383" s="127">
        <f t="shared" si="67"/>
        <v>0</v>
      </c>
    </row>
    <row r="384" spans="1:15" x14ac:dyDescent="0.3">
      <c r="A384"/>
      <c r="B384" s="11"/>
      <c r="C384" s="11" t="s">
        <v>343</v>
      </c>
      <c r="D384" s="26"/>
      <c r="E384" s="27"/>
      <c r="F384" s="27"/>
      <c r="G384" s="27"/>
      <c r="H384" s="27"/>
      <c r="I384" s="27"/>
      <c r="J384" s="27" t="s">
        <v>65</v>
      </c>
      <c r="K384" s="27"/>
      <c r="L384" s="128" t="str">
        <f t="shared" si="75"/>
        <v/>
      </c>
      <c r="M384" s="128" t="str">
        <f t="shared" si="76"/>
        <v/>
      </c>
      <c r="N384" s="128" t="str">
        <f t="shared" si="77"/>
        <v/>
      </c>
      <c r="O384" s="127">
        <f t="shared" si="67"/>
        <v>0</v>
      </c>
    </row>
    <row r="385" spans="1:15" x14ac:dyDescent="0.3">
      <c r="A385"/>
      <c r="B385"/>
      <c r="C385" s="11" t="s">
        <v>344</v>
      </c>
      <c r="D385" s="26"/>
      <c r="E385" s="27"/>
      <c r="F385" s="27"/>
      <c r="G385" s="27"/>
      <c r="H385" s="27"/>
      <c r="I385" s="27"/>
      <c r="J385" s="27" t="s">
        <v>185</v>
      </c>
      <c r="K385" s="27"/>
      <c r="L385" s="128" t="str">
        <f t="shared" si="75"/>
        <v/>
      </c>
      <c r="M385" s="128" t="str">
        <f t="shared" si="76"/>
        <v/>
      </c>
      <c r="N385" s="128" t="str">
        <f t="shared" si="77"/>
        <v/>
      </c>
      <c r="O385" s="127">
        <f t="shared" ref="O385:O448" si="78">SUM(L385,N385)</f>
        <v>0</v>
      </c>
    </row>
    <row r="386" spans="1:15" x14ac:dyDescent="0.3">
      <c r="A386"/>
      <c r="B386" s="11"/>
      <c r="C386" s="11" t="s">
        <v>345</v>
      </c>
      <c r="D386" s="26"/>
      <c r="E386" s="27"/>
      <c r="F386" s="27"/>
      <c r="G386" s="27"/>
      <c r="H386" s="27"/>
      <c r="I386" s="27"/>
      <c r="J386" s="27" t="s">
        <v>316</v>
      </c>
      <c r="K386" s="27"/>
      <c r="L386" s="128" t="str">
        <f t="shared" si="75"/>
        <v/>
      </c>
      <c r="M386" s="128" t="str">
        <f t="shared" si="76"/>
        <v/>
      </c>
      <c r="N386" s="128" t="str">
        <f t="shared" si="77"/>
        <v/>
      </c>
      <c r="O386" s="127">
        <f t="shared" si="78"/>
        <v>0</v>
      </c>
    </row>
    <row r="387" spans="1:15" x14ac:dyDescent="0.3">
      <c r="A387"/>
      <c r="B387" s="11"/>
      <c r="C387" s="11" t="s">
        <v>346</v>
      </c>
      <c r="D387" s="26"/>
      <c r="E387" s="27"/>
      <c r="F387" s="27"/>
      <c r="G387" s="27"/>
      <c r="H387" s="27"/>
      <c r="I387" s="27"/>
      <c r="J387" s="27" t="s">
        <v>23</v>
      </c>
      <c r="K387" s="27"/>
      <c r="L387" s="128" t="str">
        <f t="shared" si="75"/>
        <v/>
      </c>
      <c r="M387" s="128" t="str">
        <f t="shared" si="76"/>
        <v/>
      </c>
      <c r="N387" s="128" t="str">
        <f t="shared" si="77"/>
        <v/>
      </c>
      <c r="O387" s="127">
        <f t="shared" si="78"/>
        <v>0</v>
      </c>
    </row>
    <row r="388" spans="1:15" x14ac:dyDescent="0.3">
      <c r="A388" s="2"/>
      <c r="B388"/>
      <c r="C388" s="11" t="s">
        <v>347</v>
      </c>
      <c r="D388" s="19"/>
      <c r="E388" s="21"/>
      <c r="F388" s="20" t="s">
        <v>348</v>
      </c>
      <c r="G388" s="20" t="s">
        <v>349</v>
      </c>
      <c r="H388" s="20"/>
      <c r="I388" s="20"/>
      <c r="J388" s="20"/>
      <c r="K388" s="20"/>
      <c r="L388" s="126">
        <f>SUM(L389:L393)</f>
        <v>0</v>
      </c>
      <c r="M388" s="126">
        <f>SUM(M389:M393)</f>
        <v>0</v>
      </c>
      <c r="N388" s="126">
        <f>SUM(N389:N393)</f>
        <v>0</v>
      </c>
      <c r="O388" s="127">
        <f t="shared" si="78"/>
        <v>0</v>
      </c>
    </row>
    <row r="389" spans="1:15" x14ac:dyDescent="0.3">
      <c r="A389" s="3" t="s">
        <v>350</v>
      </c>
      <c r="B389"/>
      <c r="C389" t="s">
        <v>351</v>
      </c>
      <c r="D389" s="19"/>
      <c r="E389" s="21"/>
      <c r="F389" s="21"/>
      <c r="G389" s="32"/>
      <c r="H389" s="21" t="s">
        <v>1306</v>
      </c>
      <c r="I389" s="21"/>
      <c r="J389" s="21"/>
      <c r="K389" s="21"/>
      <c r="L389" s="128">
        <f>IFERROR(VLOOKUP(A389,IC_LN_BS,7,0),"")</f>
        <v>0</v>
      </c>
      <c r="M389" s="128">
        <f>IFERROR(VLOOKUP(A389,IC_LN_BS,8,0),"")</f>
        <v>0</v>
      </c>
      <c r="N389" s="128">
        <f>IFERROR(VLOOKUP(A389,IC_LN_BS,9,0),"")</f>
        <v>0</v>
      </c>
      <c r="O389" s="127">
        <f t="shared" si="78"/>
        <v>0</v>
      </c>
    </row>
    <row r="390" spans="1:15" x14ac:dyDescent="0.3">
      <c r="A390" s="12"/>
      <c r="B390"/>
      <c r="C390" t="s">
        <v>355</v>
      </c>
      <c r="D390" s="19"/>
      <c r="E390" s="21"/>
      <c r="F390" s="21"/>
      <c r="G390" s="21"/>
      <c r="H390" s="21" t="s">
        <v>1308</v>
      </c>
      <c r="I390" s="21"/>
      <c r="J390" s="21"/>
      <c r="K390" s="21"/>
      <c r="L390" s="128" t="str">
        <f>IFERROR(VLOOKUP(A390,IC_LN_BS,7,0),"")</f>
        <v/>
      </c>
      <c r="M390" s="128" t="str">
        <f>IFERROR(VLOOKUP(A390,IC_LN_BS,8,0),"")</f>
        <v/>
      </c>
      <c r="N390" s="128" t="str">
        <f>IFERROR(VLOOKUP(A390,IC_LN_BS,9,0),"")</f>
        <v/>
      </c>
      <c r="O390" s="127">
        <f t="shared" si="78"/>
        <v>0</v>
      </c>
    </row>
    <row r="391" spans="1:15" x14ac:dyDescent="0.3">
      <c r="A391"/>
      <c r="B391"/>
      <c r="C391" s="11" t="s">
        <v>487</v>
      </c>
      <c r="D391" s="19"/>
      <c r="E391" s="21"/>
      <c r="F391" s="21"/>
      <c r="G391" s="21"/>
      <c r="H391" s="21" t="s">
        <v>1307</v>
      </c>
      <c r="I391" s="21"/>
      <c r="J391" s="21"/>
      <c r="K391" s="21"/>
      <c r="L391" s="128" t="str">
        <f>IFERROR(VLOOKUP(A391,IC_LN_BS,7,0),"")</f>
        <v/>
      </c>
      <c r="M391" s="128" t="str">
        <f>IFERROR(VLOOKUP(A391,IC_LN_BS,8,0),"")</f>
        <v/>
      </c>
      <c r="N391" s="128" t="str">
        <f>IFERROR(VLOOKUP(A391,IC_LN_BS,9,0),"")</f>
        <v/>
      </c>
      <c r="O391" s="127">
        <f t="shared" si="78"/>
        <v>0</v>
      </c>
    </row>
    <row r="392" spans="1:15" x14ac:dyDescent="0.3">
      <c r="A392" s="3" t="s">
        <v>352</v>
      </c>
      <c r="B392"/>
      <c r="C392" t="s">
        <v>353</v>
      </c>
      <c r="D392" s="19"/>
      <c r="E392" s="21"/>
      <c r="F392" s="21"/>
      <c r="G392" s="32"/>
      <c r="H392" s="21" t="s">
        <v>1309</v>
      </c>
      <c r="I392" s="21"/>
      <c r="J392" s="21"/>
      <c r="K392" s="21"/>
      <c r="L392" s="128">
        <f>IFERROR(VLOOKUP(A392,IC_LN_BS,7,0),"")</f>
        <v>0</v>
      </c>
      <c r="M392" s="128">
        <f>IFERROR(VLOOKUP(A392,IC_LN_BS,8,0),"")</f>
        <v>0</v>
      </c>
      <c r="N392" s="128">
        <f>IFERROR(VLOOKUP(A392,IC_LN_BS,9,0),"")</f>
        <v>0</v>
      </c>
      <c r="O392" s="127">
        <f t="shared" si="78"/>
        <v>0</v>
      </c>
    </row>
    <row r="393" spans="1:15" x14ac:dyDescent="0.3">
      <c r="A393" s="12"/>
      <c r="B393"/>
      <c r="C393" t="s">
        <v>356</v>
      </c>
      <c r="D393" s="19"/>
      <c r="E393" s="21"/>
      <c r="F393" s="21"/>
      <c r="G393" s="21"/>
      <c r="H393" s="21" t="s">
        <v>1310</v>
      </c>
      <c r="I393" s="21"/>
      <c r="J393" s="21"/>
      <c r="K393" s="21"/>
      <c r="L393" s="128" t="str">
        <f>IFERROR(VLOOKUP(A393,IC_LN_BS,7,0),"")</f>
        <v/>
      </c>
      <c r="M393" s="128" t="str">
        <f>IFERROR(VLOOKUP(A393,IC_LN_BS,8,0),"")</f>
        <v/>
      </c>
      <c r="N393" s="128" t="str">
        <f>IFERROR(VLOOKUP(A393,IC_LN_BS,9,0),"")</f>
        <v/>
      </c>
      <c r="O393" s="127">
        <f t="shared" si="78"/>
        <v>0</v>
      </c>
    </row>
    <row r="394" spans="1:15" x14ac:dyDescent="0.3">
      <c r="A394" s="12"/>
      <c r="B394"/>
      <c r="C394" s="11" t="s">
        <v>79</v>
      </c>
      <c r="D394" s="19"/>
      <c r="E394" s="20">
        <v>2</v>
      </c>
      <c r="F394" s="20" t="s">
        <v>357</v>
      </c>
      <c r="G394" s="21"/>
      <c r="H394" s="21"/>
      <c r="I394" s="21"/>
      <c r="J394" s="21"/>
      <c r="K394" s="21"/>
      <c r="L394" s="126">
        <f>SUM(L395,L407,L419,L424,L431,L439,L440,L441,L442)</f>
        <v>0</v>
      </c>
      <c r="M394" s="126">
        <f>SUM(M395,M407,M419,M424,M431,M439,M440,M441,M442)</f>
        <v>0</v>
      </c>
      <c r="N394" s="126">
        <f>SUM(N395,N407,N419,N424,N431,N439,N440,N441,N442)</f>
        <v>0</v>
      </c>
      <c r="O394" s="127">
        <f t="shared" si="78"/>
        <v>0</v>
      </c>
    </row>
    <row r="395" spans="1:15" x14ac:dyDescent="0.3">
      <c r="A395"/>
      <c r="B395"/>
      <c r="C395" t="s">
        <v>358</v>
      </c>
      <c r="D395" s="19"/>
      <c r="E395" s="21"/>
      <c r="F395" s="38" t="s">
        <v>1295</v>
      </c>
      <c r="G395" s="20" t="s">
        <v>1504</v>
      </c>
      <c r="H395" s="20"/>
      <c r="I395" s="21"/>
      <c r="J395" s="21"/>
      <c r="K395" s="21"/>
      <c r="L395" s="126">
        <f>SUM(L396:L406)</f>
        <v>0</v>
      </c>
      <c r="M395" s="126">
        <f>SUM(M396:M406)</f>
        <v>0</v>
      </c>
      <c r="N395" s="126">
        <f>SUM(N396:N406)</f>
        <v>0</v>
      </c>
      <c r="O395" s="127">
        <f t="shared" si="78"/>
        <v>0</v>
      </c>
    </row>
    <row r="396" spans="1:15" x14ac:dyDescent="0.3">
      <c r="A396" s="2" t="s">
        <v>170</v>
      </c>
      <c r="B396"/>
      <c r="C396" t="s">
        <v>359</v>
      </c>
      <c r="D396" s="19"/>
      <c r="E396" s="21"/>
      <c r="F396" s="38"/>
      <c r="G396" s="32"/>
      <c r="H396" s="21" t="s">
        <v>19</v>
      </c>
      <c r="I396" s="21"/>
      <c r="J396" s="21"/>
      <c r="K396" s="21"/>
      <c r="L396" s="128">
        <f t="shared" ref="L396:L406" si="79">IFERROR(VLOOKUP(A396,IC_LN_BS,7,0),"")</f>
        <v>0</v>
      </c>
      <c r="M396" s="128">
        <f t="shared" ref="M396:M406" si="80">IFERROR(VLOOKUP(A396,IC_LN_BS,8,0),"")</f>
        <v>0</v>
      </c>
      <c r="N396" s="128">
        <f t="shared" ref="N396:N406" si="81">IFERROR(VLOOKUP(A396,IC_LN_BS,9,0),"")</f>
        <v>0</v>
      </c>
      <c r="O396" s="127">
        <f t="shared" si="78"/>
        <v>0</v>
      </c>
    </row>
    <row r="397" spans="1:15" x14ac:dyDescent="0.3">
      <c r="A397" s="2" t="s">
        <v>181</v>
      </c>
      <c r="B397"/>
      <c r="C397" t="s">
        <v>360</v>
      </c>
      <c r="D397" s="19"/>
      <c r="E397" s="21"/>
      <c r="F397" s="38"/>
      <c r="G397" s="32"/>
      <c r="H397" s="21" t="s">
        <v>21</v>
      </c>
      <c r="I397" s="21"/>
      <c r="J397" s="21"/>
      <c r="K397" s="21"/>
      <c r="L397" s="128">
        <f t="shared" si="79"/>
        <v>0</v>
      </c>
      <c r="M397" s="128">
        <f t="shared" si="80"/>
        <v>0</v>
      </c>
      <c r="N397" s="128">
        <f t="shared" si="81"/>
        <v>0</v>
      </c>
      <c r="O397" s="127">
        <f t="shared" si="78"/>
        <v>0</v>
      </c>
    </row>
    <row r="398" spans="1:15" x14ac:dyDescent="0.3">
      <c r="A398" s="2" t="s">
        <v>214</v>
      </c>
      <c r="B398"/>
      <c r="C398" t="s">
        <v>361</v>
      </c>
      <c r="D398" s="19"/>
      <c r="E398" s="21"/>
      <c r="F398" s="38"/>
      <c r="G398" s="32"/>
      <c r="H398" s="21" t="s">
        <v>28</v>
      </c>
      <c r="I398" s="21"/>
      <c r="J398" s="21"/>
      <c r="K398" s="21"/>
      <c r="L398" s="128">
        <f t="shared" si="79"/>
        <v>0</v>
      </c>
      <c r="M398" s="128">
        <f t="shared" si="80"/>
        <v>0</v>
      </c>
      <c r="N398" s="128">
        <f t="shared" si="81"/>
        <v>0</v>
      </c>
      <c r="O398" s="127">
        <f t="shared" si="78"/>
        <v>0</v>
      </c>
    </row>
    <row r="399" spans="1:15" x14ac:dyDescent="0.3">
      <c r="A399" s="2" t="s">
        <v>362</v>
      </c>
      <c r="B399"/>
      <c r="C399" t="s">
        <v>363</v>
      </c>
      <c r="D399" s="19"/>
      <c r="E399" s="21"/>
      <c r="F399" s="38"/>
      <c r="G399" s="32"/>
      <c r="H399" s="21" t="s">
        <v>61</v>
      </c>
      <c r="I399" s="21"/>
      <c r="J399" s="21"/>
      <c r="K399" s="21"/>
      <c r="L399" s="128">
        <f t="shared" si="79"/>
        <v>0</v>
      </c>
      <c r="M399" s="128">
        <f t="shared" si="80"/>
        <v>0</v>
      </c>
      <c r="N399" s="128">
        <f t="shared" si="81"/>
        <v>0</v>
      </c>
      <c r="O399" s="127">
        <f t="shared" si="78"/>
        <v>0</v>
      </c>
    </row>
    <row r="400" spans="1:15" x14ac:dyDescent="0.3">
      <c r="A400" s="2" t="s">
        <v>364</v>
      </c>
      <c r="B400"/>
      <c r="C400" t="s">
        <v>365</v>
      </c>
      <c r="D400" s="19"/>
      <c r="E400" s="21"/>
      <c r="F400" s="38"/>
      <c r="G400" s="32"/>
      <c r="H400" s="21" t="s">
        <v>62</v>
      </c>
      <c r="I400" s="21"/>
      <c r="J400" s="21"/>
      <c r="K400" s="21"/>
      <c r="L400" s="128">
        <f t="shared" si="79"/>
        <v>0</v>
      </c>
      <c r="M400" s="128">
        <f t="shared" si="80"/>
        <v>0</v>
      </c>
      <c r="N400" s="128">
        <f t="shared" si="81"/>
        <v>0</v>
      </c>
      <c r="O400" s="127">
        <f t="shared" si="78"/>
        <v>0</v>
      </c>
    </row>
    <row r="401" spans="1:15" x14ac:dyDescent="0.3">
      <c r="A401" s="2" t="s">
        <v>366</v>
      </c>
      <c r="B401"/>
      <c r="C401" t="s">
        <v>367</v>
      </c>
      <c r="D401" s="19"/>
      <c r="E401" s="21"/>
      <c r="F401" s="38"/>
      <c r="G401" s="32"/>
      <c r="H401" s="21" t="s">
        <v>63</v>
      </c>
      <c r="I401" s="21"/>
      <c r="J401" s="21"/>
      <c r="K401" s="21"/>
      <c r="L401" s="128">
        <f t="shared" si="79"/>
        <v>0</v>
      </c>
      <c r="M401" s="128">
        <f t="shared" si="80"/>
        <v>0</v>
      </c>
      <c r="N401" s="128">
        <f t="shared" si="81"/>
        <v>0</v>
      </c>
      <c r="O401" s="127">
        <f t="shared" si="78"/>
        <v>0</v>
      </c>
    </row>
    <row r="402" spans="1:15" x14ac:dyDescent="0.3">
      <c r="A402" s="2" t="s">
        <v>368</v>
      </c>
      <c r="B402"/>
      <c r="C402" t="s">
        <v>369</v>
      </c>
      <c r="D402" s="19"/>
      <c r="E402" s="21"/>
      <c r="F402" s="38"/>
      <c r="G402" s="32"/>
      <c r="H402" s="21" t="s">
        <v>64</v>
      </c>
      <c r="I402" s="21"/>
      <c r="J402" s="21"/>
      <c r="K402" s="21"/>
      <c r="L402" s="128">
        <f t="shared" si="79"/>
        <v>0</v>
      </c>
      <c r="M402" s="128">
        <f t="shared" si="80"/>
        <v>0</v>
      </c>
      <c r="N402" s="128">
        <f t="shared" si="81"/>
        <v>0</v>
      </c>
      <c r="O402" s="127">
        <f t="shared" si="78"/>
        <v>0</v>
      </c>
    </row>
    <row r="403" spans="1:15" x14ac:dyDescent="0.3">
      <c r="A403" s="2" t="s">
        <v>370</v>
      </c>
      <c r="B403"/>
      <c r="C403" t="s">
        <v>371</v>
      </c>
      <c r="D403" s="19"/>
      <c r="E403" s="21"/>
      <c r="F403" s="38"/>
      <c r="G403" s="32"/>
      <c r="H403" s="21" t="s">
        <v>65</v>
      </c>
      <c r="I403" s="21"/>
      <c r="J403" s="21"/>
      <c r="K403" s="21"/>
      <c r="L403" s="128">
        <f t="shared" si="79"/>
        <v>0</v>
      </c>
      <c r="M403" s="128">
        <f t="shared" si="80"/>
        <v>0</v>
      </c>
      <c r="N403" s="128">
        <f t="shared" si="81"/>
        <v>0</v>
      </c>
      <c r="O403" s="127">
        <f t="shared" si="78"/>
        <v>0</v>
      </c>
    </row>
    <row r="404" spans="1:15" x14ac:dyDescent="0.3">
      <c r="A404" s="2"/>
      <c r="B404"/>
      <c r="C404" t="s">
        <v>372</v>
      </c>
      <c r="D404" s="19"/>
      <c r="E404" s="21"/>
      <c r="F404" s="38"/>
      <c r="G404" s="32"/>
      <c r="H404" s="21" t="s">
        <v>185</v>
      </c>
      <c r="I404" s="21"/>
      <c r="J404" s="21"/>
      <c r="K404" s="21"/>
      <c r="L404" s="128" t="str">
        <f t="shared" si="79"/>
        <v/>
      </c>
      <c r="M404" s="128" t="str">
        <f t="shared" si="80"/>
        <v/>
      </c>
      <c r="N404" s="128" t="str">
        <f t="shared" si="81"/>
        <v/>
      </c>
      <c r="O404" s="127">
        <f t="shared" si="78"/>
        <v>0</v>
      </c>
    </row>
    <row r="405" spans="1:15" x14ac:dyDescent="0.3">
      <c r="A405" s="2" t="s">
        <v>373</v>
      </c>
      <c r="B405"/>
      <c r="C405" t="s">
        <v>374</v>
      </c>
      <c r="D405" s="19"/>
      <c r="E405" s="21"/>
      <c r="F405" s="38"/>
      <c r="G405" s="32"/>
      <c r="H405" s="21" t="s">
        <v>316</v>
      </c>
      <c r="I405" s="21"/>
      <c r="J405" s="21"/>
      <c r="K405" s="21"/>
      <c r="L405" s="128">
        <f t="shared" si="79"/>
        <v>0</v>
      </c>
      <c r="M405" s="128">
        <f t="shared" si="80"/>
        <v>0</v>
      </c>
      <c r="N405" s="128">
        <f t="shared" si="81"/>
        <v>0</v>
      </c>
      <c r="O405" s="127">
        <f t="shared" si="78"/>
        <v>0</v>
      </c>
    </row>
    <row r="406" spans="1:15" x14ac:dyDescent="0.3">
      <c r="A406" s="2" t="s">
        <v>375</v>
      </c>
      <c r="B406"/>
      <c r="C406" t="s">
        <v>376</v>
      </c>
      <c r="D406" s="19"/>
      <c r="E406" s="21"/>
      <c r="F406" s="38"/>
      <c r="G406" s="32"/>
      <c r="H406" s="21" t="s">
        <v>23</v>
      </c>
      <c r="I406" s="21"/>
      <c r="J406" s="21"/>
      <c r="K406" s="21"/>
      <c r="L406" s="128">
        <f t="shared" si="79"/>
        <v>0</v>
      </c>
      <c r="M406" s="128">
        <f t="shared" si="80"/>
        <v>0</v>
      </c>
      <c r="N406" s="128">
        <f t="shared" si="81"/>
        <v>0</v>
      </c>
      <c r="O406" s="127">
        <f t="shared" si="78"/>
        <v>0</v>
      </c>
    </row>
    <row r="407" spans="1:15" x14ac:dyDescent="0.3">
      <c r="A407"/>
      <c r="B407"/>
      <c r="C407" t="s">
        <v>358</v>
      </c>
      <c r="D407" s="26"/>
      <c r="E407" s="27"/>
      <c r="F407" s="40"/>
      <c r="G407" s="27"/>
      <c r="H407" s="28"/>
      <c r="I407" s="28" t="s">
        <v>1063</v>
      </c>
      <c r="J407" s="27"/>
      <c r="K407" s="27"/>
      <c r="L407" s="126">
        <f>SUM(L408:L418)</f>
        <v>0</v>
      </c>
      <c r="M407" s="126">
        <f>SUM(M408:M418)</f>
        <v>0</v>
      </c>
      <c r="N407" s="126">
        <f>SUM(N408:N418)</f>
        <v>0</v>
      </c>
      <c r="O407" s="127">
        <f t="shared" si="78"/>
        <v>0</v>
      </c>
    </row>
    <row r="408" spans="1:15" x14ac:dyDescent="0.3">
      <c r="A408" s="2"/>
      <c r="B408"/>
      <c r="C408" t="s">
        <v>359</v>
      </c>
      <c r="D408" s="26"/>
      <c r="E408" s="27"/>
      <c r="F408" s="40"/>
      <c r="G408" s="33"/>
      <c r="H408" s="27"/>
      <c r="I408" s="27"/>
      <c r="J408" s="27" t="s">
        <v>19</v>
      </c>
      <c r="K408" s="27"/>
      <c r="L408" s="128" t="str">
        <f t="shared" ref="L408:L418" si="82">IFERROR(VLOOKUP(A408,IC_LN_BS,12,0),"")</f>
        <v/>
      </c>
      <c r="M408" s="128" t="str">
        <f t="shared" ref="M408:M418" si="83">IFERROR(VLOOKUP(A408,IC_LN_BS,13,0),"")</f>
        <v/>
      </c>
      <c r="N408" s="128" t="str">
        <f t="shared" ref="N408:N418" si="84">IFERROR(VLOOKUP(A408,IC_LN_BS,14,0),"")</f>
        <v/>
      </c>
      <c r="O408" s="127">
        <f t="shared" si="78"/>
        <v>0</v>
      </c>
    </row>
    <row r="409" spans="1:15" x14ac:dyDescent="0.3">
      <c r="A409" s="2"/>
      <c r="B409"/>
      <c r="C409" t="s">
        <v>360</v>
      </c>
      <c r="D409" s="26"/>
      <c r="E409" s="27"/>
      <c r="F409" s="40"/>
      <c r="G409" s="33"/>
      <c r="H409" s="27"/>
      <c r="I409" s="27"/>
      <c r="J409" s="27" t="s">
        <v>21</v>
      </c>
      <c r="K409" s="27"/>
      <c r="L409" s="128" t="str">
        <f t="shared" si="82"/>
        <v/>
      </c>
      <c r="M409" s="128" t="str">
        <f t="shared" si="83"/>
        <v/>
      </c>
      <c r="N409" s="128" t="str">
        <f t="shared" si="84"/>
        <v/>
      </c>
      <c r="O409" s="127">
        <f t="shared" si="78"/>
        <v>0</v>
      </c>
    </row>
    <row r="410" spans="1:15" x14ac:dyDescent="0.3">
      <c r="A410" s="2"/>
      <c r="B410"/>
      <c r="C410" t="s">
        <v>361</v>
      </c>
      <c r="D410" s="26"/>
      <c r="E410" s="27"/>
      <c r="F410" s="40"/>
      <c r="G410" s="33"/>
      <c r="H410" s="27"/>
      <c r="I410" s="27"/>
      <c r="J410" s="27" t="s">
        <v>28</v>
      </c>
      <c r="K410" s="27"/>
      <c r="L410" s="128" t="str">
        <f t="shared" si="82"/>
        <v/>
      </c>
      <c r="M410" s="128" t="str">
        <f t="shared" si="83"/>
        <v/>
      </c>
      <c r="N410" s="128" t="str">
        <f t="shared" si="84"/>
        <v/>
      </c>
      <c r="O410" s="127">
        <f t="shared" si="78"/>
        <v>0</v>
      </c>
    </row>
    <row r="411" spans="1:15" x14ac:dyDescent="0.3">
      <c r="A411" s="2"/>
      <c r="B411"/>
      <c r="C411" t="s">
        <v>363</v>
      </c>
      <c r="D411" s="26"/>
      <c r="E411" s="27"/>
      <c r="F411" s="40"/>
      <c r="G411" s="33"/>
      <c r="H411" s="27"/>
      <c r="I411" s="27"/>
      <c r="J411" s="27" t="s">
        <v>61</v>
      </c>
      <c r="K411" s="27"/>
      <c r="L411" s="128" t="str">
        <f t="shared" si="82"/>
        <v/>
      </c>
      <c r="M411" s="128" t="str">
        <f t="shared" si="83"/>
        <v/>
      </c>
      <c r="N411" s="128" t="str">
        <f t="shared" si="84"/>
        <v/>
      </c>
      <c r="O411" s="127">
        <f t="shared" si="78"/>
        <v>0</v>
      </c>
    </row>
    <row r="412" spans="1:15" x14ac:dyDescent="0.3">
      <c r="A412" s="2"/>
      <c r="B412"/>
      <c r="C412" t="s">
        <v>365</v>
      </c>
      <c r="D412" s="26"/>
      <c r="E412" s="27"/>
      <c r="F412" s="40"/>
      <c r="G412" s="33"/>
      <c r="H412" s="27"/>
      <c r="I412" s="27"/>
      <c r="J412" s="27" t="s">
        <v>62</v>
      </c>
      <c r="K412" s="27"/>
      <c r="L412" s="128" t="str">
        <f t="shared" si="82"/>
        <v/>
      </c>
      <c r="M412" s="128" t="str">
        <f t="shared" si="83"/>
        <v/>
      </c>
      <c r="N412" s="128" t="str">
        <f t="shared" si="84"/>
        <v/>
      </c>
      <c r="O412" s="127">
        <f t="shared" si="78"/>
        <v>0</v>
      </c>
    </row>
    <row r="413" spans="1:15" x14ac:dyDescent="0.3">
      <c r="A413" s="2"/>
      <c r="B413"/>
      <c r="C413" t="s">
        <v>367</v>
      </c>
      <c r="D413" s="26"/>
      <c r="E413" s="27"/>
      <c r="F413" s="40"/>
      <c r="G413" s="33"/>
      <c r="H413" s="27"/>
      <c r="I413" s="27"/>
      <c r="J413" s="27" t="s">
        <v>63</v>
      </c>
      <c r="K413" s="27"/>
      <c r="L413" s="128" t="str">
        <f t="shared" si="82"/>
        <v/>
      </c>
      <c r="M413" s="128" t="str">
        <f t="shared" si="83"/>
        <v/>
      </c>
      <c r="N413" s="128" t="str">
        <f t="shared" si="84"/>
        <v/>
      </c>
      <c r="O413" s="127">
        <f t="shared" si="78"/>
        <v>0</v>
      </c>
    </row>
    <row r="414" spans="1:15" x14ac:dyDescent="0.3">
      <c r="A414" s="2"/>
      <c r="B414"/>
      <c r="C414" t="s">
        <v>369</v>
      </c>
      <c r="D414" s="26"/>
      <c r="E414" s="27"/>
      <c r="F414" s="40"/>
      <c r="G414" s="33"/>
      <c r="H414" s="27"/>
      <c r="I414" s="27"/>
      <c r="J414" s="27" t="s">
        <v>64</v>
      </c>
      <c r="K414" s="27"/>
      <c r="L414" s="128" t="str">
        <f t="shared" si="82"/>
        <v/>
      </c>
      <c r="M414" s="128" t="str">
        <f t="shared" si="83"/>
        <v/>
      </c>
      <c r="N414" s="128" t="str">
        <f t="shared" si="84"/>
        <v/>
      </c>
      <c r="O414" s="127">
        <f t="shared" si="78"/>
        <v>0</v>
      </c>
    </row>
    <row r="415" spans="1:15" x14ac:dyDescent="0.3">
      <c r="A415" s="2"/>
      <c r="B415"/>
      <c r="C415" t="s">
        <v>371</v>
      </c>
      <c r="D415" s="26"/>
      <c r="E415" s="27"/>
      <c r="F415" s="40"/>
      <c r="G415" s="33"/>
      <c r="H415" s="27"/>
      <c r="I415" s="27"/>
      <c r="J415" s="27" t="s">
        <v>65</v>
      </c>
      <c r="K415" s="27"/>
      <c r="L415" s="128" t="str">
        <f t="shared" si="82"/>
        <v/>
      </c>
      <c r="M415" s="128" t="str">
        <f t="shared" si="83"/>
        <v/>
      </c>
      <c r="N415" s="128" t="str">
        <f t="shared" si="84"/>
        <v/>
      </c>
      <c r="O415" s="127">
        <f t="shared" si="78"/>
        <v>0</v>
      </c>
    </row>
    <row r="416" spans="1:15" x14ac:dyDescent="0.3">
      <c r="A416" s="2"/>
      <c r="B416"/>
      <c r="C416" t="s">
        <v>372</v>
      </c>
      <c r="D416" s="26"/>
      <c r="E416" s="27"/>
      <c r="F416" s="40"/>
      <c r="G416" s="33"/>
      <c r="H416" s="27"/>
      <c r="I416" s="27"/>
      <c r="J416" s="27" t="s">
        <v>185</v>
      </c>
      <c r="K416" s="27"/>
      <c r="L416" s="128" t="str">
        <f t="shared" si="82"/>
        <v/>
      </c>
      <c r="M416" s="128" t="str">
        <f t="shared" si="83"/>
        <v/>
      </c>
      <c r="N416" s="128" t="str">
        <f t="shared" si="84"/>
        <v/>
      </c>
      <c r="O416" s="127">
        <f t="shared" si="78"/>
        <v>0</v>
      </c>
    </row>
    <row r="417" spans="1:15" x14ac:dyDescent="0.3">
      <c r="A417" s="2"/>
      <c r="B417"/>
      <c r="C417" t="s">
        <v>374</v>
      </c>
      <c r="D417" s="26"/>
      <c r="E417" s="27"/>
      <c r="F417" s="40"/>
      <c r="G417" s="33"/>
      <c r="H417" s="27"/>
      <c r="I417" s="27"/>
      <c r="J417" s="27" t="s">
        <v>316</v>
      </c>
      <c r="K417" s="27"/>
      <c r="L417" s="128" t="str">
        <f t="shared" si="82"/>
        <v/>
      </c>
      <c r="M417" s="128" t="str">
        <f t="shared" si="83"/>
        <v/>
      </c>
      <c r="N417" s="128" t="str">
        <f t="shared" si="84"/>
        <v/>
      </c>
      <c r="O417" s="127">
        <f t="shared" si="78"/>
        <v>0</v>
      </c>
    </row>
    <row r="418" spans="1:15" x14ac:dyDescent="0.3">
      <c r="A418" s="2"/>
      <c r="B418"/>
      <c r="C418" t="s">
        <v>376</v>
      </c>
      <c r="D418" s="26"/>
      <c r="E418" s="27"/>
      <c r="F418" s="40"/>
      <c r="G418" s="33"/>
      <c r="H418" s="27"/>
      <c r="I418" s="27"/>
      <c r="J418" s="27" t="s">
        <v>23</v>
      </c>
      <c r="K418" s="27"/>
      <c r="L418" s="128" t="str">
        <f t="shared" si="82"/>
        <v/>
      </c>
      <c r="M418" s="128" t="str">
        <f t="shared" si="83"/>
        <v/>
      </c>
      <c r="N418" s="128" t="str">
        <f t="shared" si="84"/>
        <v/>
      </c>
      <c r="O418" s="127">
        <f t="shared" si="78"/>
        <v>0</v>
      </c>
    </row>
    <row r="419" spans="1:15" x14ac:dyDescent="0.3">
      <c r="A419"/>
      <c r="B419"/>
      <c r="C419" t="s">
        <v>377</v>
      </c>
      <c r="D419" s="19"/>
      <c r="E419" s="21"/>
      <c r="F419" s="38" t="s">
        <v>1296</v>
      </c>
      <c r="G419" s="20" t="s">
        <v>378</v>
      </c>
      <c r="H419" s="21"/>
      <c r="I419" s="21"/>
      <c r="J419" s="21"/>
      <c r="K419" s="21"/>
      <c r="L419" s="126">
        <f>SUM(L420:L423)</f>
        <v>0</v>
      </c>
      <c r="M419" s="126">
        <f>SUM(M420:M423)</f>
        <v>0</v>
      </c>
      <c r="N419" s="126">
        <f>SUM(N420:N423)</f>
        <v>0</v>
      </c>
      <c r="O419" s="127">
        <f t="shared" si="78"/>
        <v>0</v>
      </c>
    </row>
    <row r="420" spans="1:15" x14ac:dyDescent="0.3">
      <c r="A420" s="2" t="s">
        <v>128</v>
      </c>
      <c r="B420"/>
      <c r="C420" t="s">
        <v>379</v>
      </c>
      <c r="D420" s="19"/>
      <c r="E420" s="21"/>
      <c r="F420" s="38"/>
      <c r="G420" s="32"/>
      <c r="H420" s="21" t="s">
        <v>28</v>
      </c>
      <c r="I420" s="21"/>
      <c r="J420" s="21"/>
      <c r="K420" s="21"/>
      <c r="L420" s="128">
        <f>IFERROR(VLOOKUP(A420,IC_LN_BS,7,0),"")</f>
        <v>0</v>
      </c>
      <c r="M420" s="128">
        <f>IFERROR(VLOOKUP(A420,IC_LN_BS,8,0),"")</f>
        <v>0</v>
      </c>
      <c r="N420" s="128">
        <f>IFERROR(VLOOKUP(A420,IC_LN_BS,9,0),"")</f>
        <v>0</v>
      </c>
      <c r="O420" s="127">
        <f t="shared" si="78"/>
        <v>0</v>
      </c>
    </row>
    <row r="421" spans="1:15" x14ac:dyDescent="0.3">
      <c r="A421" s="2" t="s">
        <v>131</v>
      </c>
      <c r="B421"/>
      <c r="C421" t="s">
        <v>380</v>
      </c>
      <c r="D421" s="19"/>
      <c r="E421" s="21"/>
      <c r="F421" s="38"/>
      <c r="G421" s="32"/>
      <c r="H421" s="21" t="s">
        <v>65</v>
      </c>
      <c r="I421" s="21"/>
      <c r="J421" s="21"/>
      <c r="K421" s="21"/>
      <c r="L421" s="128">
        <f>IFERROR(VLOOKUP(A421,IC_LN_BS,7,0),"")</f>
        <v>0</v>
      </c>
      <c r="M421" s="128">
        <f>IFERROR(VLOOKUP(A421,IC_LN_BS,8,0),"")</f>
        <v>0</v>
      </c>
      <c r="N421" s="128">
        <f>IFERROR(VLOOKUP(A421,IC_LN_BS,9,0),"")</f>
        <v>0</v>
      </c>
      <c r="O421" s="127">
        <f t="shared" si="78"/>
        <v>0</v>
      </c>
    </row>
    <row r="422" spans="1:15" x14ac:dyDescent="0.3">
      <c r="A422" s="2" t="s">
        <v>134</v>
      </c>
      <c r="B422"/>
      <c r="C422" t="s">
        <v>381</v>
      </c>
      <c r="D422" s="19"/>
      <c r="E422" s="21"/>
      <c r="F422" s="38"/>
      <c r="G422" s="32"/>
      <c r="H422" s="21" t="s">
        <v>82</v>
      </c>
      <c r="I422" s="21"/>
      <c r="J422" s="21"/>
      <c r="K422" s="21"/>
      <c r="L422" s="128">
        <f>IFERROR(VLOOKUP(A422,IC_LN_BS,7,0),"")</f>
        <v>0</v>
      </c>
      <c r="M422" s="128">
        <f>IFERROR(VLOOKUP(A422,IC_LN_BS,8,0),"")</f>
        <v>0</v>
      </c>
      <c r="N422" s="128">
        <f>IFERROR(VLOOKUP(A422,IC_LN_BS,9,0),"")</f>
        <v>0</v>
      </c>
      <c r="O422" s="127">
        <f t="shared" si="78"/>
        <v>0</v>
      </c>
    </row>
    <row r="423" spans="1:15" x14ac:dyDescent="0.3">
      <c r="A423" s="2" t="s">
        <v>137</v>
      </c>
      <c r="B423"/>
      <c r="C423" t="s">
        <v>382</v>
      </c>
      <c r="D423" s="19"/>
      <c r="E423" s="21"/>
      <c r="F423" s="38"/>
      <c r="G423" s="32"/>
      <c r="H423" s="21" t="s">
        <v>23</v>
      </c>
      <c r="I423" s="21"/>
      <c r="J423" s="21"/>
      <c r="K423" s="21"/>
      <c r="L423" s="128">
        <f>IFERROR(VLOOKUP(A423,IC_LN_BS,7,0),"")</f>
        <v>0</v>
      </c>
      <c r="M423" s="128">
        <f>IFERROR(VLOOKUP(A423,IC_LN_BS,8,0),"")</f>
        <v>0</v>
      </c>
      <c r="N423" s="128">
        <f>IFERROR(VLOOKUP(A423,IC_LN_BS,9,0),"")</f>
        <v>0</v>
      </c>
      <c r="O423" s="127">
        <f t="shared" si="78"/>
        <v>0</v>
      </c>
    </row>
    <row r="424" spans="1:15" x14ac:dyDescent="0.3">
      <c r="A424"/>
      <c r="B424"/>
      <c r="C424" t="s">
        <v>383</v>
      </c>
      <c r="D424" s="19"/>
      <c r="E424" s="21"/>
      <c r="F424" s="38" t="s">
        <v>1297</v>
      </c>
      <c r="G424" s="20" t="s">
        <v>385</v>
      </c>
      <c r="H424" s="21"/>
      <c r="I424" s="21"/>
      <c r="J424" s="21"/>
      <c r="K424" s="21"/>
      <c r="L424" s="126">
        <f>SUM(L425:L430)</f>
        <v>0</v>
      </c>
      <c r="M424" s="126">
        <f>SUM(M425:M430)</f>
        <v>0</v>
      </c>
      <c r="N424" s="126">
        <f>SUM(N425:N430)</f>
        <v>0</v>
      </c>
      <c r="O424" s="127">
        <f t="shared" si="78"/>
        <v>0</v>
      </c>
    </row>
    <row r="425" spans="1:15" x14ac:dyDescent="0.3">
      <c r="A425" s="2" t="s">
        <v>386</v>
      </c>
      <c r="B425"/>
      <c r="C425" t="s">
        <v>387</v>
      </c>
      <c r="D425" s="19"/>
      <c r="E425" s="21"/>
      <c r="F425" s="38"/>
      <c r="G425" s="32"/>
      <c r="H425" s="21" t="s">
        <v>28</v>
      </c>
      <c r="I425" s="21"/>
      <c r="J425" s="21"/>
      <c r="K425" s="21"/>
      <c r="L425" s="128">
        <f t="shared" ref="L425:L430" si="85">IFERROR(VLOOKUP(A425,IC_LN_BS,7,0),"")</f>
        <v>0</v>
      </c>
      <c r="M425" s="128">
        <f t="shared" ref="M425:M430" si="86">IFERROR(VLOOKUP(A425,IC_LN_BS,8,0),"")</f>
        <v>0</v>
      </c>
      <c r="N425" s="128">
        <f t="shared" ref="N425:N430" si="87">IFERROR(VLOOKUP(A425,IC_LN_BS,9,0),"")</f>
        <v>0</v>
      </c>
      <c r="O425" s="127">
        <f t="shared" si="78"/>
        <v>0</v>
      </c>
    </row>
    <row r="426" spans="1:15" x14ac:dyDescent="0.3">
      <c r="A426" s="2" t="s">
        <v>388</v>
      </c>
      <c r="B426"/>
      <c r="C426" t="s">
        <v>389</v>
      </c>
      <c r="D426" s="19"/>
      <c r="E426" s="21"/>
      <c r="F426" s="38"/>
      <c r="G426" s="32"/>
      <c r="H426" s="21" t="s">
        <v>61</v>
      </c>
      <c r="I426" s="21"/>
      <c r="J426" s="21"/>
      <c r="K426" s="21"/>
      <c r="L426" s="128">
        <f t="shared" si="85"/>
        <v>0</v>
      </c>
      <c r="M426" s="128">
        <f t="shared" si="86"/>
        <v>0</v>
      </c>
      <c r="N426" s="128">
        <f t="shared" si="87"/>
        <v>0</v>
      </c>
      <c r="O426" s="127">
        <f t="shared" si="78"/>
        <v>0</v>
      </c>
    </row>
    <row r="427" spans="1:15" x14ac:dyDescent="0.3">
      <c r="A427" s="2" t="s">
        <v>390</v>
      </c>
      <c r="B427"/>
      <c r="C427" t="s">
        <v>391</v>
      </c>
      <c r="D427" s="19"/>
      <c r="E427" s="21"/>
      <c r="F427" s="38"/>
      <c r="G427" s="32"/>
      <c r="H427" s="21" t="s">
        <v>62</v>
      </c>
      <c r="I427" s="21"/>
      <c r="J427" s="21"/>
      <c r="K427" s="21"/>
      <c r="L427" s="128">
        <f t="shared" si="85"/>
        <v>0</v>
      </c>
      <c r="M427" s="128">
        <f t="shared" si="86"/>
        <v>0</v>
      </c>
      <c r="N427" s="128">
        <f t="shared" si="87"/>
        <v>0</v>
      </c>
      <c r="O427" s="127">
        <f t="shared" si="78"/>
        <v>0</v>
      </c>
    </row>
    <row r="428" spans="1:15" x14ac:dyDescent="0.3">
      <c r="A428" s="2" t="s">
        <v>392</v>
      </c>
      <c r="B428"/>
      <c r="C428" t="s">
        <v>393</v>
      </c>
      <c r="D428" s="19"/>
      <c r="E428" s="21"/>
      <c r="F428" s="38"/>
      <c r="G428" s="32"/>
      <c r="H428" s="21" t="s">
        <v>63</v>
      </c>
      <c r="I428" s="21"/>
      <c r="J428" s="21"/>
      <c r="K428" s="21"/>
      <c r="L428" s="128">
        <f t="shared" si="85"/>
        <v>0</v>
      </c>
      <c r="M428" s="128">
        <f t="shared" si="86"/>
        <v>0</v>
      </c>
      <c r="N428" s="128">
        <f t="shared" si="87"/>
        <v>0</v>
      </c>
      <c r="O428" s="127">
        <f t="shared" si="78"/>
        <v>0</v>
      </c>
    </row>
    <row r="429" spans="1:15" x14ac:dyDescent="0.3">
      <c r="A429" s="2" t="s">
        <v>394</v>
      </c>
      <c r="B429"/>
      <c r="C429" t="s">
        <v>395</v>
      </c>
      <c r="D429" s="19"/>
      <c r="E429" s="21"/>
      <c r="F429" s="38"/>
      <c r="G429" s="32"/>
      <c r="H429" s="21" t="s">
        <v>64</v>
      </c>
      <c r="I429" s="21"/>
      <c r="J429" s="21"/>
      <c r="K429" s="21"/>
      <c r="L429" s="128">
        <f t="shared" si="85"/>
        <v>0</v>
      </c>
      <c r="M429" s="128">
        <f t="shared" si="86"/>
        <v>0</v>
      </c>
      <c r="N429" s="128">
        <f t="shared" si="87"/>
        <v>0</v>
      </c>
      <c r="O429" s="127">
        <f t="shared" si="78"/>
        <v>0</v>
      </c>
    </row>
    <row r="430" spans="1:15" x14ac:dyDescent="0.3">
      <c r="A430" s="2" t="s">
        <v>396</v>
      </c>
      <c r="B430"/>
      <c r="C430" t="s">
        <v>397</v>
      </c>
      <c r="D430" s="19"/>
      <c r="E430" s="21"/>
      <c r="F430" s="38"/>
      <c r="G430" s="32"/>
      <c r="H430" s="21" t="s">
        <v>23</v>
      </c>
      <c r="I430" s="21"/>
      <c r="J430" s="21"/>
      <c r="K430" s="21"/>
      <c r="L430" s="128">
        <f t="shared" si="85"/>
        <v>0</v>
      </c>
      <c r="M430" s="128">
        <f t="shared" si="86"/>
        <v>0</v>
      </c>
      <c r="N430" s="128">
        <f t="shared" si="87"/>
        <v>0</v>
      </c>
      <c r="O430" s="127">
        <f t="shared" si="78"/>
        <v>0</v>
      </c>
    </row>
    <row r="431" spans="1:15" x14ac:dyDescent="0.3">
      <c r="A431"/>
      <c r="B431"/>
      <c r="C431" t="s">
        <v>398</v>
      </c>
      <c r="D431" s="19"/>
      <c r="E431" s="21"/>
      <c r="F431" s="38" t="s">
        <v>1298</v>
      </c>
      <c r="G431" s="20" t="s">
        <v>400</v>
      </c>
      <c r="H431" s="21"/>
      <c r="I431" s="21"/>
      <c r="J431" s="21"/>
      <c r="K431" s="21"/>
      <c r="L431" s="126">
        <f>SUM(L432:L438)</f>
        <v>0</v>
      </c>
      <c r="M431" s="126">
        <f>SUM(M432:M438)</f>
        <v>0</v>
      </c>
      <c r="N431" s="126">
        <f>SUM(N432:N438)</f>
        <v>0</v>
      </c>
      <c r="O431" s="127">
        <f t="shared" si="78"/>
        <v>0</v>
      </c>
    </row>
    <row r="432" spans="1:15" x14ac:dyDescent="0.3">
      <c r="A432"/>
      <c r="B432"/>
      <c r="C432" t="s">
        <v>401</v>
      </c>
      <c r="D432" s="19"/>
      <c r="E432" s="21"/>
      <c r="F432" s="38"/>
      <c r="G432" s="32"/>
      <c r="H432" s="21" t="s">
        <v>28</v>
      </c>
      <c r="I432" s="21"/>
      <c r="J432" s="21"/>
      <c r="K432" s="21"/>
      <c r="L432" s="128" t="str">
        <f t="shared" ref="L432:L441" si="88">IFERROR(VLOOKUP(A432,IC_LN_BS,7,0),"")</f>
        <v/>
      </c>
      <c r="M432" s="128" t="str">
        <f t="shared" ref="M432:M441" si="89">IFERROR(VLOOKUP(A432,IC_LN_BS,8,0),"")</f>
        <v/>
      </c>
      <c r="N432" s="128" t="str">
        <f t="shared" ref="N432:N441" si="90">IFERROR(VLOOKUP(A432,IC_LN_BS,9,0),"")</f>
        <v/>
      </c>
      <c r="O432" s="127">
        <f t="shared" si="78"/>
        <v>0</v>
      </c>
    </row>
    <row r="433" spans="1:15" x14ac:dyDescent="0.3">
      <c r="A433"/>
      <c r="B433"/>
      <c r="C433" t="s">
        <v>402</v>
      </c>
      <c r="D433" s="19"/>
      <c r="E433" s="21"/>
      <c r="F433" s="38"/>
      <c r="G433" s="41"/>
      <c r="H433" s="21" t="s">
        <v>61</v>
      </c>
      <c r="I433" s="21"/>
      <c r="J433" s="21"/>
      <c r="K433" s="21"/>
      <c r="L433" s="128" t="str">
        <f t="shared" si="88"/>
        <v/>
      </c>
      <c r="M433" s="128" t="str">
        <f t="shared" si="89"/>
        <v/>
      </c>
      <c r="N433" s="128" t="str">
        <f t="shared" si="90"/>
        <v/>
      </c>
      <c r="O433" s="127">
        <f t="shared" si="78"/>
        <v>0</v>
      </c>
    </row>
    <row r="434" spans="1:15" x14ac:dyDescent="0.3">
      <c r="A434"/>
      <c r="B434"/>
      <c r="C434" t="s">
        <v>403</v>
      </c>
      <c r="D434" s="19"/>
      <c r="E434" s="21"/>
      <c r="F434" s="38"/>
      <c r="G434" s="41"/>
      <c r="H434" s="21" t="s">
        <v>315</v>
      </c>
      <c r="I434" s="21"/>
      <c r="J434" s="21"/>
      <c r="K434" s="21"/>
      <c r="L434" s="128" t="str">
        <f t="shared" si="88"/>
        <v/>
      </c>
      <c r="M434" s="128" t="str">
        <f t="shared" si="89"/>
        <v/>
      </c>
      <c r="N434" s="128" t="str">
        <f t="shared" si="90"/>
        <v/>
      </c>
      <c r="O434" s="127">
        <f t="shared" si="78"/>
        <v>0</v>
      </c>
    </row>
    <row r="435" spans="1:15" x14ac:dyDescent="0.3">
      <c r="A435"/>
      <c r="B435"/>
      <c r="C435" t="s">
        <v>404</v>
      </c>
      <c r="D435" s="19"/>
      <c r="E435" s="21"/>
      <c r="F435" s="38"/>
      <c r="G435" s="41"/>
      <c r="H435" s="21" t="s">
        <v>63</v>
      </c>
      <c r="I435" s="21"/>
      <c r="J435" s="21"/>
      <c r="K435" s="21"/>
      <c r="L435" s="128" t="str">
        <f t="shared" si="88"/>
        <v/>
      </c>
      <c r="M435" s="128" t="str">
        <f t="shared" si="89"/>
        <v/>
      </c>
      <c r="N435" s="128" t="str">
        <f t="shared" si="90"/>
        <v/>
      </c>
      <c r="O435" s="127">
        <f t="shared" si="78"/>
        <v>0</v>
      </c>
    </row>
    <row r="436" spans="1:15" x14ac:dyDescent="0.3">
      <c r="A436"/>
      <c r="B436"/>
      <c r="C436" t="s">
        <v>405</v>
      </c>
      <c r="D436" s="19"/>
      <c r="E436" s="21"/>
      <c r="F436" s="38"/>
      <c r="G436" s="41"/>
      <c r="H436" s="21" t="s">
        <v>64</v>
      </c>
      <c r="I436" s="21"/>
      <c r="J436" s="21"/>
      <c r="K436" s="21"/>
      <c r="L436" s="128" t="str">
        <f t="shared" si="88"/>
        <v/>
      </c>
      <c r="M436" s="128" t="str">
        <f t="shared" si="89"/>
        <v/>
      </c>
      <c r="N436" s="128" t="str">
        <f t="shared" si="90"/>
        <v/>
      </c>
      <c r="O436" s="127">
        <f t="shared" si="78"/>
        <v>0</v>
      </c>
    </row>
    <row r="437" spans="1:15" x14ac:dyDescent="0.3">
      <c r="A437"/>
      <c r="B437"/>
      <c r="C437" t="s">
        <v>406</v>
      </c>
      <c r="D437" s="19"/>
      <c r="E437" s="21"/>
      <c r="F437" s="38"/>
      <c r="G437" s="41"/>
      <c r="H437" s="21" t="s">
        <v>65</v>
      </c>
      <c r="I437" s="21"/>
      <c r="J437" s="21"/>
      <c r="K437" s="21"/>
      <c r="L437" s="128" t="str">
        <f t="shared" si="88"/>
        <v/>
      </c>
      <c r="M437" s="128" t="str">
        <f t="shared" si="89"/>
        <v/>
      </c>
      <c r="N437" s="128" t="str">
        <f t="shared" si="90"/>
        <v/>
      </c>
      <c r="O437" s="127">
        <f t="shared" si="78"/>
        <v>0</v>
      </c>
    </row>
    <row r="438" spans="1:15" x14ac:dyDescent="0.3">
      <c r="A438"/>
      <c r="B438"/>
      <c r="C438" t="s">
        <v>407</v>
      </c>
      <c r="D438" s="19"/>
      <c r="E438" s="21"/>
      <c r="F438" s="38"/>
      <c r="G438" s="41"/>
      <c r="H438" s="21" t="s">
        <v>185</v>
      </c>
      <c r="I438" s="21"/>
      <c r="J438" s="21"/>
      <c r="K438" s="21"/>
      <c r="L438" s="128" t="str">
        <f t="shared" si="88"/>
        <v/>
      </c>
      <c r="M438" s="128" t="str">
        <f t="shared" si="89"/>
        <v/>
      </c>
      <c r="N438" s="128" t="str">
        <f t="shared" si="90"/>
        <v/>
      </c>
      <c r="O438" s="127">
        <f t="shared" si="78"/>
        <v>0</v>
      </c>
    </row>
    <row r="439" spans="1:15" x14ac:dyDescent="0.3">
      <c r="A439"/>
      <c r="B439"/>
      <c r="C439" t="s">
        <v>408</v>
      </c>
      <c r="D439" s="19"/>
      <c r="E439" s="21"/>
      <c r="F439" s="38" t="s">
        <v>1299</v>
      </c>
      <c r="G439" s="20" t="s">
        <v>1312</v>
      </c>
      <c r="H439" s="21"/>
      <c r="I439" s="21"/>
      <c r="J439" s="21"/>
      <c r="K439" s="21"/>
      <c r="L439" s="128" t="str">
        <f t="shared" si="88"/>
        <v/>
      </c>
      <c r="M439" s="128" t="str">
        <f t="shared" si="89"/>
        <v/>
      </c>
      <c r="N439" s="128" t="str">
        <f t="shared" si="90"/>
        <v/>
      </c>
      <c r="O439" s="127">
        <f t="shared" si="78"/>
        <v>0</v>
      </c>
    </row>
    <row r="440" spans="1:15" x14ac:dyDescent="0.3">
      <c r="A440" s="1" t="s">
        <v>475</v>
      </c>
      <c r="B440"/>
      <c r="C440" t="s">
        <v>476</v>
      </c>
      <c r="D440" s="19"/>
      <c r="E440" s="21"/>
      <c r="F440" s="38" t="s">
        <v>1300</v>
      </c>
      <c r="G440" s="20" t="s">
        <v>1519</v>
      </c>
      <c r="H440" s="21"/>
      <c r="I440" s="21"/>
      <c r="J440" s="21"/>
      <c r="K440" s="21"/>
      <c r="L440" s="128">
        <f t="shared" si="88"/>
        <v>0</v>
      </c>
      <c r="M440" s="128">
        <f t="shared" si="89"/>
        <v>0</v>
      </c>
      <c r="N440" s="128">
        <f t="shared" si="90"/>
        <v>0</v>
      </c>
      <c r="O440" s="127">
        <f t="shared" si="78"/>
        <v>0</v>
      </c>
    </row>
    <row r="441" spans="1:15" x14ac:dyDescent="0.3">
      <c r="A441" s="1" t="s">
        <v>1064</v>
      </c>
      <c r="B441"/>
      <c r="C441"/>
      <c r="D441" s="19"/>
      <c r="E441" s="21"/>
      <c r="F441" s="38"/>
      <c r="G441" s="20"/>
      <c r="H441" s="20" t="s">
        <v>1063</v>
      </c>
      <c r="I441" s="21"/>
      <c r="J441" s="21"/>
      <c r="K441" s="21"/>
      <c r="L441" s="128">
        <f t="shared" si="88"/>
        <v>0</v>
      </c>
      <c r="M441" s="128">
        <f t="shared" si="89"/>
        <v>0</v>
      </c>
      <c r="N441" s="128">
        <f t="shared" si="90"/>
        <v>0</v>
      </c>
      <c r="O441" s="127">
        <f t="shared" si="78"/>
        <v>0</v>
      </c>
    </row>
    <row r="442" spans="1:15" x14ac:dyDescent="0.3">
      <c r="A442"/>
      <c r="B442"/>
      <c r="C442" s="11" t="s">
        <v>425</v>
      </c>
      <c r="D442" s="19"/>
      <c r="E442" s="21"/>
      <c r="F442" s="38" t="s">
        <v>1311</v>
      </c>
      <c r="G442" s="20" t="s">
        <v>426</v>
      </c>
      <c r="H442" s="21"/>
      <c r="I442" s="21"/>
      <c r="J442" s="21"/>
      <c r="K442" s="21"/>
      <c r="L442" s="126">
        <f>SUM(L443:L451)</f>
        <v>0</v>
      </c>
      <c r="M442" s="126">
        <f>SUM(M443:M451)</f>
        <v>0</v>
      </c>
      <c r="N442" s="126">
        <f>SUM(N443:N451)</f>
        <v>0</v>
      </c>
      <c r="O442" s="127">
        <f t="shared" si="78"/>
        <v>0</v>
      </c>
    </row>
    <row r="443" spans="1:15" x14ac:dyDescent="0.3">
      <c r="A443" s="2" t="s">
        <v>427</v>
      </c>
      <c r="B443" s="11"/>
      <c r="C443" t="s">
        <v>428</v>
      </c>
      <c r="D443" s="19"/>
      <c r="E443" s="21"/>
      <c r="F443" s="21"/>
      <c r="G443" s="32"/>
      <c r="H443" s="21" t="s">
        <v>21</v>
      </c>
      <c r="I443" s="21"/>
      <c r="J443" s="21"/>
      <c r="K443" s="21"/>
      <c r="L443" s="128">
        <f t="shared" ref="L443:L451" si="91">IFERROR(VLOOKUP(A443,IC_LN_BS,7,0),"")</f>
        <v>0</v>
      </c>
      <c r="M443" s="128">
        <f t="shared" ref="M443:M451" si="92">IFERROR(VLOOKUP(A443,IC_LN_BS,8,0),"")</f>
        <v>0</v>
      </c>
      <c r="N443" s="128">
        <f t="shared" ref="N443:N451" si="93">IFERROR(VLOOKUP(A443,IC_LN_BS,9,0),"")</f>
        <v>0</v>
      </c>
      <c r="O443" s="127">
        <f t="shared" si="78"/>
        <v>0</v>
      </c>
    </row>
    <row r="444" spans="1:15" x14ac:dyDescent="0.3">
      <c r="A444" s="2" t="s">
        <v>429</v>
      </c>
      <c r="B444" s="11"/>
      <c r="C444" t="s">
        <v>430</v>
      </c>
      <c r="D444" s="19"/>
      <c r="E444" s="21"/>
      <c r="F444" s="21"/>
      <c r="G444" s="32"/>
      <c r="H444" s="21" t="s">
        <v>28</v>
      </c>
      <c r="I444" s="21"/>
      <c r="J444" s="21"/>
      <c r="K444" s="21"/>
      <c r="L444" s="128">
        <f t="shared" si="91"/>
        <v>0</v>
      </c>
      <c r="M444" s="128">
        <f t="shared" si="92"/>
        <v>0</v>
      </c>
      <c r="N444" s="128">
        <f t="shared" si="93"/>
        <v>0</v>
      </c>
      <c r="O444" s="127">
        <f t="shared" si="78"/>
        <v>0</v>
      </c>
    </row>
    <row r="445" spans="1:15" x14ac:dyDescent="0.3">
      <c r="A445" s="2" t="s">
        <v>431</v>
      </c>
      <c r="B445"/>
      <c r="C445" t="s">
        <v>432</v>
      </c>
      <c r="D445" s="19"/>
      <c r="E445" s="21"/>
      <c r="F445" s="21"/>
      <c r="G445" s="32"/>
      <c r="H445" s="21" t="s">
        <v>61</v>
      </c>
      <c r="I445" s="21"/>
      <c r="J445" s="21"/>
      <c r="K445" s="21"/>
      <c r="L445" s="128">
        <f t="shared" si="91"/>
        <v>0</v>
      </c>
      <c r="M445" s="128">
        <f t="shared" si="92"/>
        <v>0</v>
      </c>
      <c r="N445" s="128">
        <f t="shared" si="93"/>
        <v>0</v>
      </c>
      <c r="O445" s="127">
        <f t="shared" si="78"/>
        <v>0</v>
      </c>
    </row>
    <row r="446" spans="1:15" x14ac:dyDescent="0.3">
      <c r="A446" s="2" t="s">
        <v>433</v>
      </c>
      <c r="B446"/>
      <c r="C446" t="s">
        <v>434</v>
      </c>
      <c r="D446" s="19"/>
      <c r="E446" s="21"/>
      <c r="F446" s="21"/>
      <c r="G446" s="32"/>
      <c r="H446" s="21" t="s">
        <v>62</v>
      </c>
      <c r="I446" s="21"/>
      <c r="J446" s="21"/>
      <c r="K446" s="21"/>
      <c r="L446" s="128">
        <f t="shared" si="91"/>
        <v>0</v>
      </c>
      <c r="M446" s="128">
        <f t="shared" si="92"/>
        <v>0</v>
      </c>
      <c r="N446" s="128">
        <f t="shared" si="93"/>
        <v>0</v>
      </c>
      <c r="O446" s="127">
        <f t="shared" si="78"/>
        <v>0</v>
      </c>
    </row>
    <row r="447" spans="1:15" x14ac:dyDescent="0.3">
      <c r="A447" s="2" t="s">
        <v>435</v>
      </c>
      <c r="B447"/>
      <c r="C447" t="s">
        <v>436</v>
      </c>
      <c r="D447" s="19"/>
      <c r="E447" s="21"/>
      <c r="F447" s="21"/>
      <c r="G447" s="32"/>
      <c r="H447" s="21" t="s">
        <v>63</v>
      </c>
      <c r="I447" s="21"/>
      <c r="J447" s="21"/>
      <c r="K447" s="21"/>
      <c r="L447" s="128">
        <f t="shared" si="91"/>
        <v>0</v>
      </c>
      <c r="M447" s="128">
        <f t="shared" si="92"/>
        <v>0</v>
      </c>
      <c r="N447" s="128">
        <f t="shared" si="93"/>
        <v>0</v>
      </c>
      <c r="O447" s="127">
        <f t="shared" si="78"/>
        <v>0</v>
      </c>
    </row>
    <row r="448" spans="1:15" x14ac:dyDescent="0.3">
      <c r="A448" s="2" t="s">
        <v>437</v>
      </c>
      <c r="B448" s="11"/>
      <c r="C448" t="s">
        <v>438</v>
      </c>
      <c r="D448" s="19"/>
      <c r="E448" s="21"/>
      <c r="F448" s="21"/>
      <c r="G448" s="32"/>
      <c r="H448" s="21" t="s">
        <v>64</v>
      </c>
      <c r="I448" s="21"/>
      <c r="J448" s="21"/>
      <c r="K448" s="21"/>
      <c r="L448" s="128">
        <f t="shared" si="91"/>
        <v>0</v>
      </c>
      <c r="M448" s="128">
        <f t="shared" si="92"/>
        <v>0</v>
      </c>
      <c r="N448" s="128">
        <f t="shared" si="93"/>
        <v>0</v>
      </c>
      <c r="O448" s="127">
        <f t="shared" si="78"/>
        <v>0</v>
      </c>
    </row>
    <row r="449" spans="1:15" x14ac:dyDescent="0.3">
      <c r="A449" s="2" t="s">
        <v>439</v>
      </c>
      <c r="B449" s="11"/>
      <c r="C449" t="s">
        <v>440</v>
      </c>
      <c r="D449" s="19"/>
      <c r="E449" s="21"/>
      <c r="F449" s="21"/>
      <c r="G449" s="32"/>
      <c r="H449" s="21" t="s">
        <v>65</v>
      </c>
      <c r="I449" s="21"/>
      <c r="J449" s="21"/>
      <c r="K449" s="21"/>
      <c r="L449" s="128">
        <f t="shared" si="91"/>
        <v>0</v>
      </c>
      <c r="M449" s="128">
        <f t="shared" si="92"/>
        <v>0</v>
      </c>
      <c r="N449" s="128">
        <f t="shared" si="93"/>
        <v>0</v>
      </c>
      <c r="O449" s="127">
        <f t="shared" ref="O449:O495" si="94">SUM(L449,N449)</f>
        <v>0</v>
      </c>
    </row>
    <row r="450" spans="1:15" x14ac:dyDescent="0.3">
      <c r="A450" s="2" t="s">
        <v>441</v>
      </c>
      <c r="B450"/>
      <c r="C450" t="s">
        <v>442</v>
      </c>
      <c r="D450" s="19"/>
      <c r="E450" s="21"/>
      <c r="F450" s="21"/>
      <c r="G450" s="32"/>
      <c r="H450" s="21" t="s">
        <v>82</v>
      </c>
      <c r="I450" s="21"/>
      <c r="J450" s="21"/>
      <c r="K450" s="21"/>
      <c r="L450" s="128">
        <f t="shared" si="91"/>
        <v>0</v>
      </c>
      <c r="M450" s="128">
        <f t="shared" si="92"/>
        <v>0</v>
      </c>
      <c r="N450" s="128">
        <f t="shared" si="93"/>
        <v>0</v>
      </c>
      <c r="O450" s="127">
        <f t="shared" si="94"/>
        <v>0</v>
      </c>
    </row>
    <row r="451" spans="1:15" x14ac:dyDescent="0.3">
      <c r="A451" s="2" t="s">
        <v>443</v>
      </c>
      <c r="B451" s="11"/>
      <c r="C451" t="s">
        <v>444</v>
      </c>
      <c r="D451" s="19"/>
      <c r="E451" s="21"/>
      <c r="F451" s="21"/>
      <c r="G451" s="32"/>
      <c r="H451" s="21" t="s">
        <v>23</v>
      </c>
      <c r="I451" s="21"/>
      <c r="J451" s="21"/>
      <c r="K451" s="21"/>
      <c r="L451" s="128">
        <f t="shared" si="91"/>
        <v>0</v>
      </c>
      <c r="M451" s="128">
        <f t="shared" si="92"/>
        <v>0</v>
      </c>
      <c r="N451" s="128">
        <f t="shared" si="93"/>
        <v>0</v>
      </c>
      <c r="O451" s="127">
        <f t="shared" si="94"/>
        <v>0</v>
      </c>
    </row>
    <row r="452" spans="1:15" x14ac:dyDescent="0.3">
      <c r="A452"/>
      <c r="B452"/>
      <c r="C452" s="11" t="s">
        <v>227</v>
      </c>
      <c r="D452" s="19" t="s">
        <v>14</v>
      </c>
      <c r="E452" s="20" t="s">
        <v>412</v>
      </c>
      <c r="F452" s="21"/>
      <c r="G452" s="21"/>
      <c r="H452" s="21"/>
      <c r="I452" s="21"/>
      <c r="J452" s="21"/>
      <c r="K452" s="21"/>
      <c r="L452" s="126">
        <f>SUM(L453:L456)</f>
        <v>0</v>
      </c>
      <c r="M452" s="126">
        <f>SUM(M453:M456)</f>
        <v>0</v>
      </c>
      <c r="N452" s="126">
        <f>SUM(N453:N456)</f>
        <v>0</v>
      </c>
      <c r="O452" s="127">
        <f t="shared" si="94"/>
        <v>0</v>
      </c>
    </row>
    <row r="453" spans="1:15" x14ac:dyDescent="0.3">
      <c r="A453" s="1" t="s">
        <v>1062</v>
      </c>
      <c r="B453" s="42"/>
      <c r="C453"/>
      <c r="D453" s="19"/>
      <c r="E453" s="20"/>
      <c r="F453" s="43">
        <v>1</v>
      </c>
      <c r="G453" s="20" t="s">
        <v>413</v>
      </c>
      <c r="H453" s="21"/>
      <c r="I453" s="21"/>
      <c r="J453" s="21"/>
      <c r="K453" s="21"/>
      <c r="L453" s="128">
        <f>IFERROR(VLOOKUP(A453,IC_LN_BS,7,0),"")</f>
        <v>0</v>
      </c>
      <c r="M453" s="128">
        <f>IFERROR(VLOOKUP(A453,IC_LN_BS,8,0),"")</f>
        <v>0</v>
      </c>
      <c r="N453" s="128">
        <f>IFERROR(VLOOKUP(A453,IC_LN_BS,9,0),"")</f>
        <v>0</v>
      </c>
      <c r="O453" s="127">
        <f t="shared" si="94"/>
        <v>0</v>
      </c>
    </row>
    <row r="454" spans="1:15" x14ac:dyDescent="0.3">
      <c r="A454"/>
      <c r="B454"/>
      <c r="C454" t="s">
        <v>105</v>
      </c>
      <c r="D454" s="19"/>
      <c r="E454" s="20"/>
      <c r="F454" s="20">
        <v>2</v>
      </c>
      <c r="G454" s="20" t="s">
        <v>417</v>
      </c>
      <c r="H454" s="21"/>
      <c r="I454" s="21"/>
      <c r="J454" s="21"/>
      <c r="K454" s="21"/>
      <c r="L454" s="134"/>
      <c r="M454" s="134"/>
      <c r="N454" s="134"/>
      <c r="O454" s="135">
        <f t="shared" si="94"/>
        <v>0</v>
      </c>
    </row>
    <row r="455" spans="1:15" x14ac:dyDescent="0.3">
      <c r="A455"/>
      <c r="B455"/>
      <c r="C455" t="s">
        <v>86</v>
      </c>
      <c r="D455" s="19"/>
      <c r="E455" s="20"/>
      <c r="F455" s="20">
        <v>3</v>
      </c>
      <c r="G455" s="20" t="s">
        <v>445</v>
      </c>
      <c r="H455" s="21"/>
      <c r="I455" s="21"/>
      <c r="J455" s="21"/>
      <c r="K455" s="21"/>
      <c r="L455" s="134"/>
      <c r="M455" s="134"/>
      <c r="N455" s="134"/>
      <c r="O455" s="135">
        <f t="shared" si="94"/>
        <v>0</v>
      </c>
    </row>
    <row r="456" spans="1:15" x14ac:dyDescent="0.3">
      <c r="A456" s="7"/>
      <c r="B456"/>
      <c r="C456"/>
      <c r="D456" s="19"/>
      <c r="E456" s="20"/>
      <c r="F456" s="43">
        <v>4</v>
      </c>
      <c r="G456" s="20" t="s">
        <v>446</v>
      </c>
      <c r="H456" s="21"/>
      <c r="I456" s="21"/>
      <c r="J456" s="21"/>
      <c r="K456" s="21"/>
      <c r="L456" s="126">
        <f>SUM(L457,L466,L467,L469,L471)</f>
        <v>0</v>
      </c>
      <c r="M456" s="126">
        <f>SUM(M457,M466,M467,M469,M471)</f>
        <v>0</v>
      </c>
      <c r="N456" s="126">
        <f>SUM(N457,N466,N467,N469,N471)</f>
        <v>0</v>
      </c>
      <c r="O456" s="127">
        <f t="shared" si="94"/>
        <v>0</v>
      </c>
    </row>
    <row r="457" spans="1:15" x14ac:dyDescent="0.3">
      <c r="A457"/>
      <c r="B457"/>
      <c r="C457" t="s">
        <v>447</v>
      </c>
      <c r="D457" s="19"/>
      <c r="E457" s="21"/>
      <c r="F457" s="20"/>
      <c r="G457" s="20"/>
      <c r="H457" s="20" t="s">
        <v>335</v>
      </c>
      <c r="I457" s="20" t="s">
        <v>448</v>
      </c>
      <c r="J457" s="21"/>
      <c r="K457" s="21"/>
      <c r="L457" s="126">
        <f>SUM(L458,L463,L464)</f>
        <v>0</v>
      </c>
      <c r="M457" s="126">
        <f>SUM(M458,M463,M464)</f>
        <v>0</v>
      </c>
      <c r="N457" s="126">
        <f>SUM(N458,N463,N464)</f>
        <v>0</v>
      </c>
      <c r="O457" s="127">
        <f t="shared" si="94"/>
        <v>0</v>
      </c>
    </row>
    <row r="458" spans="1:15" x14ac:dyDescent="0.3">
      <c r="A458"/>
      <c r="B458"/>
      <c r="C458" t="s">
        <v>449</v>
      </c>
      <c r="D458" s="19"/>
      <c r="E458" s="21"/>
      <c r="F458" s="21"/>
      <c r="G458" s="21"/>
      <c r="H458" s="21"/>
      <c r="I458" s="21" t="s">
        <v>411</v>
      </c>
      <c r="J458" s="20" t="s">
        <v>450</v>
      </c>
      <c r="K458" s="21"/>
      <c r="L458" s="126">
        <f>SUM(L459:L462)</f>
        <v>0</v>
      </c>
      <c r="M458" s="126">
        <f>SUM(M459:M462)</f>
        <v>0</v>
      </c>
      <c r="N458" s="126">
        <f>SUM(N459:N462)</f>
        <v>0</v>
      </c>
      <c r="O458" s="127">
        <f t="shared" si="94"/>
        <v>0</v>
      </c>
    </row>
    <row r="459" spans="1:15" x14ac:dyDescent="0.3">
      <c r="A459" s="1" t="s">
        <v>1522</v>
      </c>
      <c r="B459" s="11"/>
      <c r="C459"/>
      <c r="D459" s="19"/>
      <c r="E459" s="20"/>
      <c r="F459" s="44"/>
      <c r="G459" s="44"/>
      <c r="H459" s="44"/>
      <c r="I459" s="44"/>
      <c r="J459" s="21"/>
      <c r="K459" s="44" t="s">
        <v>1516</v>
      </c>
      <c r="L459" s="128">
        <f>IFERROR(VLOOKUP(A459,IC_LN_BS,7,0),"")</f>
        <v>0</v>
      </c>
      <c r="M459" s="128">
        <f>IFERROR(VLOOKUP(A459,IC_LN_BS,8,0),"")</f>
        <v>0</v>
      </c>
      <c r="N459" s="128">
        <f>IFERROR(VLOOKUP(A459,IC_LN_BS,9,0),"")</f>
        <v>0</v>
      </c>
      <c r="O459" s="127">
        <f t="shared" si="94"/>
        <v>0</v>
      </c>
    </row>
    <row r="460" spans="1:15" x14ac:dyDescent="0.3">
      <c r="A460" s="1" t="s">
        <v>906</v>
      </c>
      <c r="B460" s="11"/>
      <c r="C460" t="s">
        <v>907</v>
      </c>
      <c r="D460" s="19"/>
      <c r="E460" s="21"/>
      <c r="F460" s="21"/>
      <c r="G460" s="21"/>
      <c r="H460" s="21"/>
      <c r="I460" s="21"/>
      <c r="J460" s="21"/>
      <c r="K460" s="21" t="s">
        <v>908</v>
      </c>
      <c r="L460" s="128">
        <f>IFERROR(VLOOKUP(A460,IC_LN_BS,7,0),"")</f>
        <v>0</v>
      </c>
      <c r="M460" s="128">
        <f>IFERROR(VLOOKUP(A460,IC_LN_BS,8,0),"")</f>
        <v>0</v>
      </c>
      <c r="N460" s="128">
        <f>IFERROR(VLOOKUP(A460,IC_LN_BS,9,0),"")</f>
        <v>0</v>
      </c>
      <c r="O460" s="127">
        <f t="shared" si="94"/>
        <v>0</v>
      </c>
    </row>
    <row r="461" spans="1:15" x14ac:dyDescent="0.3">
      <c r="A461" s="13"/>
      <c r="B461"/>
      <c r="C461" t="s">
        <v>477</v>
      </c>
      <c r="D461" s="19"/>
      <c r="E461" s="21"/>
      <c r="F461" s="21"/>
      <c r="G461" s="21"/>
      <c r="H461" s="21"/>
      <c r="I461" s="21"/>
      <c r="J461" s="21"/>
      <c r="K461" s="21" t="s">
        <v>478</v>
      </c>
      <c r="L461" s="128" t="str">
        <f>IFERROR(VLOOKUP(A461,IC_LN_BS,7,0),"")</f>
        <v/>
      </c>
      <c r="M461" s="128" t="str">
        <f>IFERROR(VLOOKUP(A461,IC_LN_BS,8,0),"")</f>
        <v/>
      </c>
      <c r="N461" s="128" t="str">
        <f>IFERROR(VLOOKUP(A461,IC_LN_BS,9,0),"")</f>
        <v/>
      </c>
      <c r="O461" s="127">
        <f t="shared" si="94"/>
        <v>0</v>
      </c>
    </row>
    <row r="462" spans="1:15" x14ac:dyDescent="0.3">
      <c r="A462"/>
      <c r="B462" s="11"/>
      <c r="C462" t="s">
        <v>479</v>
      </c>
      <c r="D462" s="19"/>
      <c r="E462" s="21"/>
      <c r="F462" s="21"/>
      <c r="G462" s="21"/>
      <c r="H462" s="21"/>
      <c r="I462" s="21"/>
      <c r="J462" s="21"/>
      <c r="K462" s="21" t="s">
        <v>481</v>
      </c>
      <c r="L462" s="128" t="str">
        <f>IFERROR(VLOOKUP(A462,IC_LN_BS,7,0),"")</f>
        <v/>
      </c>
      <c r="M462" s="128" t="str">
        <f>IFERROR(VLOOKUP(A462,IC_LN_BS,8,0),"")</f>
        <v/>
      </c>
      <c r="N462" s="128" t="str">
        <f>IFERROR(VLOOKUP(A462,IC_LN_BS,9,0),"")</f>
        <v/>
      </c>
      <c r="O462" s="127">
        <f t="shared" si="94"/>
        <v>0</v>
      </c>
    </row>
    <row r="463" spans="1:15" x14ac:dyDescent="0.3">
      <c r="A463"/>
      <c r="B463"/>
      <c r="C463" t="s">
        <v>453</v>
      </c>
      <c r="D463" s="19"/>
      <c r="E463" s="21"/>
      <c r="F463" s="21"/>
      <c r="G463" s="21"/>
      <c r="H463" s="21"/>
      <c r="I463" s="21" t="s">
        <v>454</v>
      </c>
      <c r="J463" s="20" t="s">
        <v>455</v>
      </c>
      <c r="K463" s="21"/>
      <c r="L463" s="134"/>
      <c r="M463" s="134"/>
      <c r="N463" s="134"/>
      <c r="O463" s="135">
        <f t="shared" si="94"/>
        <v>0</v>
      </c>
    </row>
    <row r="464" spans="1:15" x14ac:dyDescent="0.3">
      <c r="A464"/>
      <c r="B464"/>
      <c r="C464" t="s">
        <v>457</v>
      </c>
      <c r="D464" s="19"/>
      <c r="E464" s="21"/>
      <c r="F464" s="21"/>
      <c r="G464" s="21"/>
      <c r="H464" s="21"/>
      <c r="I464" s="21" t="s">
        <v>458</v>
      </c>
      <c r="J464" s="20" t="s">
        <v>459</v>
      </c>
      <c r="K464" s="21"/>
      <c r="L464" s="126" t="str">
        <f>L465</f>
        <v/>
      </c>
      <c r="M464" s="126" t="str">
        <f>M465</f>
        <v/>
      </c>
      <c r="N464" s="126" t="str">
        <f>N465</f>
        <v/>
      </c>
      <c r="O464" s="127">
        <f t="shared" si="94"/>
        <v>0</v>
      </c>
    </row>
    <row r="465" spans="1:15" x14ac:dyDescent="0.3">
      <c r="A465" s="13"/>
      <c r="B465"/>
      <c r="C465" t="s">
        <v>460</v>
      </c>
      <c r="D465" s="19"/>
      <c r="E465" s="21"/>
      <c r="F465" s="21"/>
      <c r="G465" s="21"/>
      <c r="H465" s="21"/>
      <c r="I465" s="21"/>
      <c r="J465" s="21"/>
      <c r="K465" s="21" t="s">
        <v>461</v>
      </c>
      <c r="L465" s="128" t="str">
        <f>IFERROR(VLOOKUP(A465,IC_LN_BS,7,0),"")</f>
        <v/>
      </c>
      <c r="M465" s="128" t="str">
        <f>IFERROR(VLOOKUP(A465,IC_LN_BS,8,0),"")</f>
        <v/>
      </c>
      <c r="N465" s="128" t="str">
        <f>IFERROR(VLOOKUP(A465,IC_LN_BS,9,0),"")</f>
        <v/>
      </c>
      <c r="O465" s="127">
        <f t="shared" si="94"/>
        <v>0</v>
      </c>
    </row>
    <row r="466" spans="1:15" x14ac:dyDescent="0.3">
      <c r="A466" s="1" t="s">
        <v>1520</v>
      </c>
      <c r="B466"/>
      <c r="C466" t="s">
        <v>463</v>
      </c>
      <c r="D466" s="19"/>
      <c r="E466" s="21"/>
      <c r="F466" s="20"/>
      <c r="G466" s="20"/>
      <c r="H466" s="20" t="s">
        <v>348</v>
      </c>
      <c r="I466" s="20" t="s">
        <v>464</v>
      </c>
      <c r="J466" s="21"/>
      <c r="K466" s="21"/>
      <c r="L466" s="128">
        <f>IFERROR(VLOOKUP(A466,IC_LN_BS,7,0),"")</f>
        <v>0</v>
      </c>
      <c r="M466" s="128">
        <f>IFERROR(VLOOKUP(A466,IC_LN_BS,8,0),"")</f>
        <v>0</v>
      </c>
      <c r="N466" s="128">
        <f>IFERROR(VLOOKUP(A466,IC_LN_BS,9,0),"")</f>
        <v>0</v>
      </c>
      <c r="O466" s="127">
        <f t="shared" ref="O466" si="95">SUM(L466,N466)</f>
        <v>0</v>
      </c>
    </row>
    <row r="467" spans="1:15" x14ac:dyDescent="0.3">
      <c r="A467"/>
      <c r="B467"/>
      <c r="C467" t="s">
        <v>465</v>
      </c>
      <c r="D467" s="19"/>
      <c r="E467" s="21"/>
      <c r="F467" s="20"/>
      <c r="G467" s="20"/>
      <c r="H467" s="20" t="s">
        <v>384</v>
      </c>
      <c r="I467" s="20" t="s">
        <v>466</v>
      </c>
      <c r="J467" s="21"/>
      <c r="K467" s="21"/>
      <c r="L467" s="126">
        <f>L468</f>
        <v>0</v>
      </c>
      <c r="M467" s="126">
        <f>M468</f>
        <v>0</v>
      </c>
      <c r="N467" s="126">
        <f>N468</f>
        <v>0</v>
      </c>
      <c r="O467" s="127">
        <f t="shared" si="94"/>
        <v>0</v>
      </c>
    </row>
    <row r="468" spans="1:15" x14ac:dyDescent="0.3">
      <c r="A468" s="3" t="s">
        <v>467</v>
      </c>
      <c r="B468" s="11"/>
      <c r="C468" t="s">
        <v>468</v>
      </c>
      <c r="D468" s="19"/>
      <c r="E468" s="21"/>
      <c r="F468" s="21"/>
      <c r="G468" s="21"/>
      <c r="H468" s="21"/>
      <c r="I468" s="21"/>
      <c r="J468" s="21" t="s">
        <v>469</v>
      </c>
      <c r="K468" s="21"/>
      <c r="L468" s="128">
        <f>IFERROR(VLOOKUP(A468,IC_LN_BS,7,0),"")</f>
        <v>0</v>
      </c>
      <c r="M468" s="128">
        <f>IFERROR(VLOOKUP(A468,IC_LN_BS,8,0),"")</f>
        <v>0</v>
      </c>
      <c r="N468" s="128">
        <f>IFERROR(VLOOKUP(A468,IC_LN_BS,9,0),"")</f>
        <v>0</v>
      </c>
      <c r="O468" s="127">
        <f t="shared" si="94"/>
        <v>0</v>
      </c>
    </row>
    <row r="469" spans="1:15" x14ac:dyDescent="0.3">
      <c r="A469"/>
      <c r="B469"/>
      <c r="C469" t="s">
        <v>470</v>
      </c>
      <c r="D469" s="19"/>
      <c r="E469" s="21"/>
      <c r="F469" s="20"/>
      <c r="G469" s="20"/>
      <c r="H469" s="20" t="s">
        <v>399</v>
      </c>
      <c r="I469" s="20" t="s">
        <v>471</v>
      </c>
      <c r="J469" s="21"/>
      <c r="K469" s="21"/>
      <c r="L469" s="126" t="str">
        <f>L470</f>
        <v/>
      </c>
      <c r="M469" s="126" t="str">
        <f>M470</f>
        <v/>
      </c>
      <c r="N469" s="126" t="str">
        <f>N470</f>
        <v/>
      </c>
      <c r="O469" s="127">
        <f t="shared" si="94"/>
        <v>0</v>
      </c>
    </row>
    <row r="470" spans="1:15" x14ac:dyDescent="0.3">
      <c r="A470" s="13"/>
      <c r="B470"/>
      <c r="C470" t="s">
        <v>472</v>
      </c>
      <c r="D470" s="19"/>
      <c r="E470" s="21"/>
      <c r="F470" s="21"/>
      <c r="G470" s="21"/>
      <c r="H470" s="21"/>
      <c r="I470" s="21"/>
      <c r="J470" s="21" t="s">
        <v>473</v>
      </c>
      <c r="K470" s="21"/>
      <c r="L470" s="128" t="str">
        <f>IFERROR(VLOOKUP(A470,IC_LN_BS,7,0),"")</f>
        <v/>
      </c>
      <c r="M470" s="128" t="str">
        <f>IFERROR(VLOOKUP(A470,IC_LN_BS,8,0),"")</f>
        <v/>
      </c>
      <c r="N470" s="128" t="str">
        <f>IFERROR(VLOOKUP(A470,IC_LN_BS,9,0),"")</f>
        <v/>
      </c>
      <c r="O470" s="127">
        <f t="shared" si="94"/>
        <v>0</v>
      </c>
    </row>
    <row r="471" spans="1:15" ht="15" thickBot="1" x14ac:dyDescent="0.35">
      <c r="A471" s="1" t="s">
        <v>1521</v>
      </c>
      <c r="B471"/>
      <c r="C471" t="s">
        <v>474</v>
      </c>
      <c r="D471" s="57"/>
      <c r="E471" s="58"/>
      <c r="F471" s="61"/>
      <c r="G471" s="61"/>
      <c r="H471" s="61" t="s">
        <v>409</v>
      </c>
      <c r="I471" s="61" t="s">
        <v>1523</v>
      </c>
      <c r="J471" s="58"/>
      <c r="K471" s="58"/>
      <c r="L471" s="128">
        <f>IFERROR(VLOOKUP(A471,IC_LN_BS,7,0),"")</f>
        <v>0</v>
      </c>
      <c r="M471" s="128">
        <f>IFERROR(VLOOKUP(A471,IC_LN_BS,8,0),"")</f>
        <v>0</v>
      </c>
      <c r="N471" s="128">
        <f>IFERROR(VLOOKUP(A471,IC_LN_BS,9,0),"")</f>
        <v>0</v>
      </c>
      <c r="O471" s="127">
        <f t="shared" ref="O471" si="96">SUM(L471,N471)</f>
        <v>0</v>
      </c>
    </row>
    <row r="472" spans="1:15" ht="15" thickBot="1" x14ac:dyDescent="0.35">
      <c r="A472"/>
      <c r="B472"/>
      <c r="C472" t="s">
        <v>488</v>
      </c>
      <c r="D472" s="140" t="s">
        <v>489</v>
      </c>
      <c r="E472" s="141"/>
      <c r="F472" s="141"/>
      <c r="G472" s="141"/>
      <c r="H472" s="141"/>
      <c r="I472" s="141"/>
      <c r="J472" s="141"/>
      <c r="K472" s="141"/>
      <c r="L472" s="148">
        <f>SUM(L473,L478,L480)-L489</f>
        <v>0</v>
      </c>
      <c r="M472" s="148">
        <f>SUM(M473,M478,M480)-M489</f>
        <v>0</v>
      </c>
      <c r="N472" s="148">
        <f>SUM(N473,N478,N480)-N489</f>
        <v>0</v>
      </c>
      <c r="O472" s="149">
        <f t="shared" si="94"/>
        <v>0</v>
      </c>
    </row>
    <row r="473" spans="1:15" x14ac:dyDescent="0.3">
      <c r="A473"/>
      <c r="B473"/>
      <c r="C473" s="11" t="s">
        <v>128</v>
      </c>
      <c r="D473" s="30" t="s">
        <v>8</v>
      </c>
      <c r="E473" s="59" t="s">
        <v>490</v>
      </c>
      <c r="F473" s="60"/>
      <c r="G473" s="60"/>
      <c r="H473" s="60"/>
      <c r="I473" s="60"/>
      <c r="J473" s="60"/>
      <c r="K473" s="60"/>
      <c r="L473" s="138">
        <f>SUM(L474:L477)</f>
        <v>0</v>
      </c>
      <c r="M473" s="138">
        <f>SUM(M474:M477)</f>
        <v>0</v>
      </c>
      <c r="N473" s="138">
        <f>SUM(N474:N477)</f>
        <v>0</v>
      </c>
      <c r="O473" s="139">
        <f t="shared" si="94"/>
        <v>0</v>
      </c>
    </row>
    <row r="474" spans="1:15" x14ac:dyDescent="0.3">
      <c r="A474" s="1" t="s">
        <v>491</v>
      </c>
      <c r="B474" s="11"/>
      <c r="C474" s="11"/>
      <c r="D474" s="19"/>
      <c r="E474" s="21"/>
      <c r="F474" s="21" t="s">
        <v>1237</v>
      </c>
      <c r="G474" s="21"/>
      <c r="H474" s="21"/>
      <c r="I474" s="21"/>
      <c r="J474" s="21"/>
      <c r="K474" s="21"/>
      <c r="L474" s="128">
        <f>IFERROR(VLOOKUP(A474,IC_LN_BS,7,0),"")</f>
        <v>0</v>
      </c>
      <c r="M474" s="128">
        <f>IFERROR(VLOOKUP(A474,IC_LN_BS,8,0),"")</f>
        <v>0</v>
      </c>
      <c r="N474" s="128">
        <f>IFERROR(VLOOKUP(A474,IC_LN_BS,9,0),"")</f>
        <v>0</v>
      </c>
      <c r="O474" s="127">
        <f t="shared" si="94"/>
        <v>0</v>
      </c>
    </row>
    <row r="475" spans="1:15" x14ac:dyDescent="0.3">
      <c r="A475" s="1"/>
      <c r="B475" s="11"/>
      <c r="C475" s="11"/>
      <c r="D475" s="19"/>
      <c r="E475" s="21"/>
      <c r="F475" s="21" t="s">
        <v>1242</v>
      </c>
      <c r="G475" s="45"/>
      <c r="H475" s="21"/>
      <c r="I475" s="21"/>
      <c r="J475" s="21"/>
      <c r="K475" s="21"/>
      <c r="L475" s="128" t="str">
        <f>IFERROR(VLOOKUP(A475,IC_LN_BS,7,0),"")</f>
        <v/>
      </c>
      <c r="M475" s="128" t="str">
        <f>IFERROR(VLOOKUP(A475,IC_LN_BS,8,0),"")</f>
        <v/>
      </c>
      <c r="N475" s="128" t="str">
        <f>IFERROR(VLOOKUP(A475,IC_LN_BS,9,0),"")</f>
        <v/>
      </c>
      <c r="O475" s="127">
        <f t="shared" si="94"/>
        <v>0</v>
      </c>
    </row>
    <row r="476" spans="1:15" x14ac:dyDescent="0.3">
      <c r="A476" s="1" t="s">
        <v>493</v>
      </c>
      <c r="B476" s="11"/>
      <c r="C476" s="11"/>
      <c r="D476" s="19"/>
      <c r="E476" s="21"/>
      <c r="F476" s="21" t="s">
        <v>495</v>
      </c>
      <c r="G476" s="21"/>
      <c r="H476" s="21"/>
      <c r="I476" s="21"/>
      <c r="J476" s="21"/>
      <c r="K476" s="21"/>
      <c r="L476" s="128">
        <f>IFERROR(VLOOKUP(A476,IC_LN_BS,7,0),"")</f>
        <v>0</v>
      </c>
      <c r="M476" s="128">
        <f>IFERROR(VLOOKUP(A476,IC_LN_BS,8,0),"")</f>
        <v>0</v>
      </c>
      <c r="N476" s="128">
        <f>IFERROR(VLOOKUP(A476,IC_LN_BS,9,0),"")</f>
        <v>0</v>
      </c>
      <c r="O476" s="127">
        <f t="shared" si="94"/>
        <v>0</v>
      </c>
    </row>
    <row r="477" spans="1:15" x14ac:dyDescent="0.3">
      <c r="A477"/>
      <c r="B477" s="11"/>
      <c r="C477" s="11"/>
      <c r="D477" s="19"/>
      <c r="E477" s="21"/>
      <c r="F477" s="21" t="s">
        <v>1248</v>
      </c>
      <c r="G477" s="21"/>
      <c r="H477" s="21"/>
      <c r="I477" s="21"/>
      <c r="J477" s="21"/>
      <c r="K477" s="21"/>
      <c r="L477" s="128" t="str">
        <f>IFERROR(VLOOKUP(A477,IC_LN_BS,7,0),"")</f>
        <v/>
      </c>
      <c r="M477" s="128" t="str">
        <f>IFERROR(VLOOKUP(A477,IC_LN_BS,8,0),"")</f>
        <v/>
      </c>
      <c r="N477" s="128" t="str">
        <f>IFERROR(VLOOKUP(A477,IC_LN_BS,9,0),"")</f>
        <v/>
      </c>
      <c r="O477" s="127">
        <f t="shared" si="94"/>
        <v>0</v>
      </c>
    </row>
    <row r="478" spans="1:15" x14ac:dyDescent="0.3">
      <c r="A478"/>
      <c r="B478"/>
      <c r="C478" s="11" t="s">
        <v>131</v>
      </c>
      <c r="D478" s="19" t="s">
        <v>14</v>
      </c>
      <c r="E478" s="20" t="s">
        <v>497</v>
      </c>
      <c r="F478" s="21"/>
      <c r="G478" s="21"/>
      <c r="H478" s="21"/>
      <c r="I478" s="21"/>
      <c r="J478" s="21"/>
      <c r="K478" s="21"/>
      <c r="L478" s="126">
        <f>L479</f>
        <v>0</v>
      </c>
      <c r="M478" s="126">
        <f>M479</f>
        <v>0</v>
      </c>
      <c r="N478" s="126">
        <f>N479</f>
        <v>0</v>
      </c>
      <c r="O478" s="127">
        <f t="shared" si="94"/>
        <v>0</v>
      </c>
    </row>
    <row r="479" spans="1:15" x14ac:dyDescent="0.3">
      <c r="A479" s="1" t="s">
        <v>418</v>
      </c>
      <c r="B479" s="11"/>
      <c r="C479" s="11"/>
      <c r="D479" s="19"/>
      <c r="E479" s="21"/>
      <c r="F479" s="21" t="s">
        <v>499</v>
      </c>
      <c r="G479" s="21"/>
      <c r="H479" s="21"/>
      <c r="I479" s="21"/>
      <c r="J479" s="21"/>
      <c r="K479" s="21"/>
      <c r="L479" s="128">
        <f>IFERROR(VLOOKUP(A479,IC_LN_BS,7,0),"")</f>
        <v>0</v>
      </c>
      <c r="M479" s="128">
        <f>IFERROR(VLOOKUP(A479,IC_LN_BS,8,0),"")</f>
        <v>0</v>
      </c>
      <c r="N479" s="128">
        <f>IFERROR(VLOOKUP(A479,IC_LN_BS,9,0),"")</f>
        <v>0</v>
      </c>
      <c r="O479" s="127">
        <f t="shared" si="94"/>
        <v>0</v>
      </c>
    </row>
    <row r="480" spans="1:15" x14ac:dyDescent="0.3">
      <c r="A480"/>
      <c r="B480"/>
      <c r="C480" s="11" t="s">
        <v>134</v>
      </c>
      <c r="D480" s="19" t="s">
        <v>34</v>
      </c>
      <c r="E480" s="20" t="s">
        <v>500</v>
      </c>
      <c r="F480" s="21"/>
      <c r="G480" s="21"/>
      <c r="H480" s="21"/>
      <c r="I480" s="21"/>
      <c r="J480" s="21"/>
      <c r="K480" s="21"/>
      <c r="L480" s="126">
        <f>SUM(L481:L488)</f>
        <v>0</v>
      </c>
      <c r="M480" s="126">
        <f>SUM(M481:M488)</f>
        <v>0</v>
      </c>
      <c r="N480" s="126">
        <f>SUM(N481:N488)</f>
        <v>0</v>
      </c>
      <c r="O480" s="127">
        <f t="shared" si="94"/>
        <v>0</v>
      </c>
    </row>
    <row r="481" spans="1:15" x14ac:dyDescent="0.3">
      <c r="A481"/>
      <c r="B481" s="11"/>
      <c r="C481" s="11"/>
      <c r="D481" s="19"/>
      <c r="E481" s="21"/>
      <c r="F481" s="21" t="s">
        <v>509</v>
      </c>
      <c r="G481" s="21"/>
      <c r="H481" s="21"/>
      <c r="I481" s="21"/>
      <c r="J481" s="21"/>
      <c r="K481" s="21"/>
      <c r="L481" s="128" t="str">
        <f t="shared" ref="L481:L488" si="97">IFERROR(VLOOKUP(A481,IC_LN_BS,7,0),"")</f>
        <v/>
      </c>
      <c r="M481" s="128" t="str">
        <f t="shared" ref="M481:M488" si="98">IFERROR(VLOOKUP(A481,IC_LN_BS,8,0),"")</f>
        <v/>
      </c>
      <c r="N481" s="128" t="str">
        <f t="shared" ref="N481:N488" si="99">IFERROR(VLOOKUP(A481,IC_LN_BS,9,0),"")</f>
        <v/>
      </c>
      <c r="O481" s="127">
        <f t="shared" si="94"/>
        <v>0</v>
      </c>
    </row>
    <row r="482" spans="1:15" x14ac:dyDescent="0.3">
      <c r="A482" s="1" t="s">
        <v>501</v>
      </c>
      <c r="B482" s="11"/>
      <c r="C482" s="11"/>
      <c r="D482" s="19"/>
      <c r="E482" s="21"/>
      <c r="F482" s="21" t="s">
        <v>1239</v>
      </c>
      <c r="G482" s="21"/>
      <c r="H482" s="21"/>
      <c r="I482" s="21"/>
      <c r="J482" s="21"/>
      <c r="K482" s="21"/>
      <c r="L482" s="128">
        <f t="shared" si="97"/>
        <v>0</v>
      </c>
      <c r="M482" s="128">
        <f t="shared" si="98"/>
        <v>0</v>
      </c>
      <c r="N482" s="128">
        <f t="shared" si="99"/>
        <v>0</v>
      </c>
      <c r="O482" s="127">
        <f t="shared" si="94"/>
        <v>0</v>
      </c>
    </row>
    <row r="483" spans="1:15" x14ac:dyDescent="0.3">
      <c r="A483" s="1"/>
      <c r="B483" s="11"/>
      <c r="C483" s="11"/>
      <c r="D483" s="19"/>
      <c r="E483" s="21"/>
      <c r="F483" s="21" t="s">
        <v>1241</v>
      </c>
      <c r="G483" s="21"/>
      <c r="H483" s="21"/>
      <c r="I483" s="21"/>
      <c r="J483" s="21"/>
      <c r="K483" s="21"/>
      <c r="L483" s="128" t="str">
        <f t="shared" si="97"/>
        <v/>
      </c>
      <c r="M483" s="128" t="str">
        <f t="shared" si="98"/>
        <v/>
      </c>
      <c r="N483" s="128" t="str">
        <f t="shared" si="99"/>
        <v/>
      </c>
      <c r="O483" s="127">
        <f t="shared" si="94"/>
        <v>0</v>
      </c>
    </row>
    <row r="484" spans="1:15" x14ac:dyDescent="0.3">
      <c r="A484" s="1"/>
      <c r="B484" s="11"/>
      <c r="C484" s="11"/>
      <c r="D484" s="19"/>
      <c r="E484" s="21"/>
      <c r="F484" s="21" t="s">
        <v>1240</v>
      </c>
      <c r="G484" s="21"/>
      <c r="H484" s="21"/>
      <c r="I484" s="21"/>
      <c r="J484" s="21"/>
      <c r="K484" s="21"/>
      <c r="L484" s="128" t="str">
        <f t="shared" si="97"/>
        <v/>
      </c>
      <c r="M484" s="128" t="str">
        <f t="shared" si="98"/>
        <v/>
      </c>
      <c r="N484" s="128" t="str">
        <f t="shared" si="99"/>
        <v/>
      </c>
      <c r="O484" s="127">
        <f t="shared" si="94"/>
        <v>0</v>
      </c>
    </row>
    <row r="485" spans="1:15" x14ac:dyDescent="0.3">
      <c r="A485" s="1" t="s">
        <v>451</v>
      </c>
      <c r="B485" s="11"/>
      <c r="C485" s="11"/>
      <c r="D485" s="19"/>
      <c r="E485" s="21"/>
      <c r="F485" s="21" t="s">
        <v>1238</v>
      </c>
      <c r="G485" s="21"/>
      <c r="H485" s="21"/>
      <c r="I485" s="21"/>
      <c r="J485" s="21"/>
      <c r="K485" s="21"/>
      <c r="L485" s="128">
        <f t="shared" si="97"/>
        <v>0</v>
      </c>
      <c r="M485" s="128">
        <f t="shared" si="98"/>
        <v>0</v>
      </c>
      <c r="N485" s="128">
        <f t="shared" si="99"/>
        <v>0</v>
      </c>
      <c r="O485" s="127">
        <f t="shared" si="94"/>
        <v>0</v>
      </c>
    </row>
    <row r="486" spans="1:15" x14ac:dyDescent="0.3">
      <c r="A486" s="1" t="s">
        <v>504</v>
      </c>
      <c r="B486" s="46"/>
      <c r="C486" s="46"/>
      <c r="D486" s="19"/>
      <c r="E486" s="21"/>
      <c r="F486" s="21" t="s">
        <v>505</v>
      </c>
      <c r="G486" s="21"/>
      <c r="H486" s="21"/>
      <c r="I486" s="21"/>
      <c r="J486" s="21"/>
      <c r="K486" s="21"/>
      <c r="L486" s="128">
        <f t="shared" si="97"/>
        <v>0</v>
      </c>
      <c r="M486" s="128">
        <f t="shared" si="98"/>
        <v>0</v>
      </c>
      <c r="N486" s="128">
        <f t="shared" si="99"/>
        <v>0</v>
      </c>
      <c r="O486" s="127">
        <f t="shared" si="94"/>
        <v>0</v>
      </c>
    </row>
    <row r="487" spans="1:15" x14ac:dyDescent="0.3">
      <c r="A487" s="1" t="s">
        <v>506</v>
      </c>
      <c r="B487" s="11"/>
      <c r="C487" s="11"/>
      <c r="D487" s="19"/>
      <c r="E487" s="21"/>
      <c r="F487" s="21" t="s">
        <v>507</v>
      </c>
      <c r="G487" s="21"/>
      <c r="H487" s="21"/>
      <c r="I487" s="21"/>
      <c r="J487" s="21"/>
      <c r="K487" s="21"/>
      <c r="L487" s="128">
        <f t="shared" si="97"/>
        <v>0</v>
      </c>
      <c r="M487" s="128">
        <f t="shared" si="98"/>
        <v>0</v>
      </c>
      <c r="N487" s="128">
        <f t="shared" si="99"/>
        <v>0</v>
      </c>
      <c r="O487" s="127">
        <f t="shared" si="94"/>
        <v>0</v>
      </c>
    </row>
    <row r="488" spans="1:15" x14ac:dyDescent="0.3">
      <c r="A488"/>
      <c r="B488" s="11"/>
      <c r="C488" s="11"/>
      <c r="D488" s="19"/>
      <c r="E488" s="21"/>
      <c r="F488" s="21" t="s">
        <v>510</v>
      </c>
      <c r="G488" s="21"/>
      <c r="H488" s="21"/>
      <c r="I488" s="21"/>
      <c r="J488" s="21"/>
      <c r="K488" s="21"/>
      <c r="L488" s="128" t="str">
        <f t="shared" si="97"/>
        <v/>
      </c>
      <c r="M488" s="128" t="str">
        <f t="shared" si="98"/>
        <v/>
      </c>
      <c r="N488" s="128" t="str">
        <f t="shared" si="99"/>
        <v/>
      </c>
      <c r="O488" s="127">
        <f t="shared" si="94"/>
        <v>0</v>
      </c>
    </row>
    <row r="489" spans="1:15" x14ac:dyDescent="0.3">
      <c r="A489"/>
      <c r="B489"/>
      <c r="C489" s="11" t="s">
        <v>137</v>
      </c>
      <c r="D489" s="19" t="s">
        <v>239</v>
      </c>
      <c r="E489" s="20" t="s">
        <v>511</v>
      </c>
      <c r="F489" s="21"/>
      <c r="G489" s="21"/>
      <c r="H489" s="21"/>
      <c r="I489" s="21"/>
      <c r="J489" s="21"/>
      <c r="K489" s="21"/>
      <c r="L489" s="126">
        <f>SUM(L490:L495)</f>
        <v>0</v>
      </c>
      <c r="M489" s="126">
        <f>SUM(M490:M495)</f>
        <v>0</v>
      </c>
      <c r="N489" s="126">
        <f>SUM(N490:N495)</f>
        <v>0</v>
      </c>
      <c r="O489" s="127">
        <f t="shared" si="94"/>
        <v>0</v>
      </c>
    </row>
    <row r="490" spans="1:15" x14ac:dyDescent="0.3">
      <c r="A490"/>
      <c r="B490" s="47"/>
      <c r="C490" s="11"/>
      <c r="D490" s="19"/>
      <c r="E490" s="20"/>
      <c r="F490" s="21" t="s">
        <v>1251</v>
      </c>
      <c r="G490" s="21"/>
      <c r="H490" s="21"/>
      <c r="I490" s="21"/>
      <c r="J490" s="21"/>
      <c r="K490" s="21"/>
      <c r="L490" s="128" t="str">
        <f t="shared" ref="L490:L495" si="100">IFERROR(VLOOKUP(A490,IC_LN_BS,7,0),"")</f>
        <v/>
      </c>
      <c r="M490" s="128" t="str">
        <f t="shared" ref="M490:M495" si="101">IFERROR(VLOOKUP(A490,IC_LN_BS,8,0),"")</f>
        <v/>
      </c>
      <c r="N490" s="128" t="str">
        <f t="shared" ref="N490:N495" si="102">IFERROR(VLOOKUP(A490,IC_LN_BS,9,0),"")</f>
        <v/>
      </c>
      <c r="O490" s="127">
        <f t="shared" si="94"/>
        <v>0</v>
      </c>
    </row>
    <row r="491" spans="1:15" x14ac:dyDescent="0.3">
      <c r="A491" s="1" t="s">
        <v>512</v>
      </c>
      <c r="B491" s="47"/>
      <c r="C491" s="48"/>
      <c r="D491" s="19"/>
      <c r="E491" s="21"/>
      <c r="F491" s="21" t="s">
        <v>492</v>
      </c>
      <c r="G491" s="21"/>
      <c r="H491" s="21"/>
      <c r="I491" s="21"/>
      <c r="J491" s="21"/>
      <c r="K491" s="21"/>
      <c r="L491" s="128">
        <f t="shared" si="100"/>
        <v>0</v>
      </c>
      <c r="M491" s="128">
        <f t="shared" si="101"/>
        <v>0</v>
      </c>
      <c r="N491" s="128">
        <f t="shared" si="102"/>
        <v>0</v>
      </c>
      <c r="O491" s="127">
        <f t="shared" si="94"/>
        <v>0</v>
      </c>
    </row>
    <row r="492" spans="1:15" x14ac:dyDescent="0.3">
      <c r="A492" s="1"/>
      <c r="B492" s="47"/>
      <c r="C492" s="48"/>
      <c r="D492" s="19"/>
      <c r="E492" s="21"/>
      <c r="F492" s="21" t="s">
        <v>1243</v>
      </c>
      <c r="G492" s="21"/>
      <c r="H492" s="21"/>
      <c r="I492" s="21"/>
      <c r="J492" s="21"/>
      <c r="K492" s="21"/>
      <c r="L492" s="128" t="str">
        <f t="shared" si="100"/>
        <v/>
      </c>
      <c r="M492" s="128" t="str">
        <f t="shared" si="101"/>
        <v/>
      </c>
      <c r="N492" s="128" t="str">
        <f t="shared" si="102"/>
        <v/>
      </c>
      <c r="O492" s="127">
        <f t="shared" si="94"/>
        <v>0</v>
      </c>
    </row>
    <row r="493" spans="1:15" x14ac:dyDescent="0.3">
      <c r="A493" s="1" t="s">
        <v>456</v>
      </c>
      <c r="B493" s="47"/>
      <c r="C493" s="48"/>
      <c r="D493" s="19"/>
      <c r="E493" s="21"/>
      <c r="F493" s="21" t="s">
        <v>513</v>
      </c>
      <c r="G493" s="21"/>
      <c r="H493" s="21"/>
      <c r="I493" s="21"/>
      <c r="J493" s="21"/>
      <c r="K493" s="21"/>
      <c r="L493" s="128">
        <f t="shared" si="100"/>
        <v>0</v>
      </c>
      <c r="M493" s="128">
        <f t="shared" si="101"/>
        <v>0</v>
      </c>
      <c r="N493" s="128">
        <f t="shared" si="102"/>
        <v>0</v>
      </c>
      <c r="O493" s="127">
        <f t="shared" si="94"/>
        <v>0</v>
      </c>
    </row>
    <row r="494" spans="1:15" x14ac:dyDescent="0.3">
      <c r="A494" s="1" t="s">
        <v>514</v>
      </c>
      <c r="B494" s="47"/>
      <c r="C494" s="48"/>
      <c r="D494" s="19"/>
      <c r="E494" s="21"/>
      <c r="F494" s="21" t="s">
        <v>516</v>
      </c>
      <c r="G494" s="21"/>
      <c r="H494" s="21"/>
      <c r="I494" s="21"/>
      <c r="J494" s="21"/>
      <c r="K494" s="21"/>
      <c r="L494" s="128">
        <f t="shared" si="100"/>
        <v>0</v>
      </c>
      <c r="M494" s="128">
        <f t="shared" si="101"/>
        <v>0</v>
      </c>
      <c r="N494" s="128">
        <f t="shared" si="102"/>
        <v>0</v>
      </c>
      <c r="O494" s="127">
        <f t="shared" si="94"/>
        <v>0</v>
      </c>
    </row>
    <row r="495" spans="1:15" ht="15" thickBot="1" x14ac:dyDescent="0.35">
      <c r="A495"/>
      <c r="B495" s="47"/>
      <c r="C495" s="48"/>
      <c r="D495" s="19"/>
      <c r="E495" s="21"/>
      <c r="F495" s="58" t="s">
        <v>517</v>
      </c>
      <c r="G495" s="58"/>
      <c r="H495" s="58"/>
      <c r="I495" s="58"/>
      <c r="J495" s="58"/>
      <c r="K495" s="58"/>
      <c r="L495" s="129" t="str">
        <f t="shared" si="100"/>
        <v/>
      </c>
      <c r="M495" s="129" t="str">
        <f t="shared" si="101"/>
        <v/>
      </c>
      <c r="N495" s="129" t="str">
        <f t="shared" si="102"/>
        <v/>
      </c>
      <c r="O495" s="130">
        <f t="shared" si="94"/>
        <v>0</v>
      </c>
    </row>
    <row r="496" spans="1:15" ht="15" thickBot="1" x14ac:dyDescent="0.35">
      <c r="A496"/>
      <c r="B496"/>
      <c r="C496"/>
      <c r="D496" s="49" t="s">
        <v>518</v>
      </c>
      <c r="E496" s="50"/>
      <c r="F496" s="156"/>
      <c r="G496" s="157"/>
      <c r="H496" s="157"/>
      <c r="I496" s="157"/>
      <c r="J496" s="157"/>
      <c r="K496" s="157"/>
      <c r="L496" s="148">
        <f>SUM(L8,L68,L201,L285,L294,L318,L349,L362,L472)</f>
        <v>0</v>
      </c>
      <c r="M496" s="148">
        <f>SUM(M8,M68,M201,M285,M294,M318,M349,M362,M472)</f>
        <v>0</v>
      </c>
      <c r="N496" s="148">
        <f>SUM(N8,N68,N201,N285,N294,N318,N349,N362,N472)</f>
        <v>0</v>
      </c>
      <c r="O496" s="149">
        <f t="shared" ref="O496:O559" si="103">SUM(L496,N496)</f>
        <v>0</v>
      </c>
    </row>
    <row r="497" spans="1:15" ht="15" thickBot="1" x14ac:dyDescent="0.35">
      <c r="A497" s="635" t="s">
        <v>519</v>
      </c>
      <c r="B497" s="636"/>
      <c r="C497" s="636"/>
      <c r="D497" s="636"/>
      <c r="E497" s="636"/>
      <c r="F497" s="636"/>
      <c r="G497" s="636"/>
      <c r="H497" s="636"/>
      <c r="I497" s="636"/>
      <c r="J497" s="636"/>
      <c r="K497" s="636"/>
      <c r="L497" s="160"/>
      <c r="M497" s="160"/>
      <c r="N497" s="160"/>
      <c r="O497" s="161"/>
    </row>
    <row r="498" spans="1:15" ht="15" thickBot="1" x14ac:dyDescent="0.35">
      <c r="A498"/>
      <c r="B498"/>
      <c r="C498" t="s">
        <v>520</v>
      </c>
      <c r="D498" s="140" t="s">
        <v>521</v>
      </c>
      <c r="E498" s="162"/>
      <c r="F498" s="162"/>
      <c r="G498" s="162"/>
      <c r="H498" s="162"/>
      <c r="I498" s="162"/>
      <c r="J498" s="162"/>
      <c r="K498" s="162"/>
      <c r="L498" s="148">
        <f>SUM(L502,L508,L518,L519,L520,L521)</f>
        <v>0</v>
      </c>
      <c r="M498" s="148">
        <f>SUM(M502,M508,M518,M519,M520,M521)</f>
        <v>0</v>
      </c>
      <c r="N498" s="148">
        <f>SUM(N502,N508,N518,N519,N520,N521)</f>
        <v>0</v>
      </c>
      <c r="O498" s="149">
        <f t="shared" si="103"/>
        <v>0</v>
      </c>
    </row>
    <row r="499" spans="1:15" x14ac:dyDescent="0.3">
      <c r="A499"/>
      <c r="B499"/>
      <c r="C499" t="s">
        <v>1198</v>
      </c>
      <c r="D499" s="144"/>
      <c r="E499" s="145"/>
      <c r="F499" s="145"/>
      <c r="G499" s="146" t="s">
        <v>1319</v>
      </c>
      <c r="H499" s="145"/>
      <c r="I499" s="145"/>
      <c r="J499" s="145"/>
      <c r="K499" s="145"/>
      <c r="L499" s="138">
        <v>0</v>
      </c>
      <c r="M499" s="138">
        <v>0</v>
      </c>
      <c r="N499" s="138">
        <v>0</v>
      </c>
      <c r="O499" s="139">
        <f t="shared" si="103"/>
        <v>0</v>
      </c>
    </row>
    <row r="500" spans="1:15" x14ac:dyDescent="0.3">
      <c r="A500"/>
      <c r="B500"/>
      <c r="C500" t="s">
        <v>1338</v>
      </c>
      <c r="D500" s="22"/>
      <c r="E500" s="24"/>
      <c r="F500" s="24"/>
      <c r="G500" s="25" t="s">
        <v>1320</v>
      </c>
      <c r="H500" s="25"/>
      <c r="I500" s="24"/>
      <c r="J500" s="24"/>
      <c r="K500" s="24"/>
      <c r="L500" s="126">
        <f>SUM(L506,L516,L518:L521)</f>
        <v>0</v>
      </c>
      <c r="M500" s="126">
        <f>SUM(M506,M516,M518:M521)</f>
        <v>0</v>
      </c>
      <c r="N500" s="126">
        <f>SUM(N506,N516,N518:N521)</f>
        <v>0</v>
      </c>
      <c r="O500" s="127">
        <f t="shared" si="103"/>
        <v>0</v>
      </c>
    </row>
    <row r="501" spans="1:15" x14ac:dyDescent="0.3">
      <c r="A501"/>
      <c r="B501"/>
      <c r="C501" t="s">
        <v>1339</v>
      </c>
      <c r="D501" s="22"/>
      <c r="E501" s="24"/>
      <c r="F501" s="24"/>
      <c r="G501" s="25"/>
      <c r="H501" s="25" t="s">
        <v>1321</v>
      </c>
      <c r="I501" s="24"/>
      <c r="J501" s="24"/>
      <c r="K501" s="24"/>
      <c r="L501" s="126">
        <f>L500</f>
        <v>0</v>
      </c>
      <c r="M501" s="126">
        <f>M500</f>
        <v>0</v>
      </c>
      <c r="N501" s="126">
        <f>N500</f>
        <v>0</v>
      </c>
      <c r="O501" s="127">
        <f t="shared" si="103"/>
        <v>0</v>
      </c>
    </row>
    <row r="502" spans="1:15" x14ac:dyDescent="0.3">
      <c r="A502"/>
      <c r="B502"/>
      <c r="C502" t="s">
        <v>522</v>
      </c>
      <c r="D502" s="51"/>
      <c r="E502" s="20">
        <v>1</v>
      </c>
      <c r="F502" s="20" t="s">
        <v>523</v>
      </c>
      <c r="G502" s="21"/>
      <c r="H502" s="21"/>
      <c r="I502" s="21"/>
      <c r="J502" s="21"/>
      <c r="K502" s="21"/>
      <c r="L502" s="126">
        <f>SUM(L503:L507)</f>
        <v>0</v>
      </c>
      <c r="M502" s="126">
        <f>SUM(M503:M507)</f>
        <v>0</v>
      </c>
      <c r="N502" s="126">
        <f>SUM(N503:N507)</f>
        <v>0</v>
      </c>
      <c r="O502" s="127">
        <f t="shared" si="103"/>
        <v>0</v>
      </c>
    </row>
    <row r="503" spans="1:15" x14ac:dyDescent="0.3">
      <c r="A503" s="2" t="s">
        <v>524</v>
      </c>
      <c r="B503"/>
      <c r="C503" t="s">
        <v>525</v>
      </c>
      <c r="D503" s="51"/>
      <c r="E503" s="20"/>
      <c r="F503" s="20"/>
      <c r="G503" s="21" t="s">
        <v>21</v>
      </c>
      <c r="H503" s="21"/>
      <c r="I503" s="21"/>
      <c r="J503" s="21"/>
      <c r="K503" s="21"/>
      <c r="L503" s="128">
        <f>IFERROR(VLOOKUP(A503,IC_LN_BS,7,0),"")</f>
        <v>0</v>
      </c>
      <c r="M503" s="128">
        <f>IFERROR(VLOOKUP(A503,IC_LN_BS,8,0),"")</f>
        <v>0</v>
      </c>
      <c r="N503" s="128">
        <f>IFERROR(VLOOKUP(A503,IC_LN_BS,9,0),"")</f>
        <v>0</v>
      </c>
      <c r="O503" s="127">
        <f t="shared" si="103"/>
        <v>0</v>
      </c>
    </row>
    <row r="504" spans="1:15" x14ac:dyDescent="0.3">
      <c r="A504" s="2" t="s">
        <v>526</v>
      </c>
      <c r="B504"/>
      <c r="C504" t="s">
        <v>527</v>
      </c>
      <c r="D504" s="51"/>
      <c r="E504" s="20"/>
      <c r="F504" s="20"/>
      <c r="G504" s="21" t="s">
        <v>28</v>
      </c>
      <c r="H504" s="21"/>
      <c r="I504" s="21"/>
      <c r="J504" s="21"/>
      <c r="K504" s="21"/>
      <c r="L504" s="128">
        <f>IFERROR(VLOOKUP(A504,IC_LN_BS,7,0),"")</f>
        <v>0</v>
      </c>
      <c r="M504" s="128">
        <f>IFERROR(VLOOKUP(A504,IC_LN_BS,8,0),"")</f>
        <v>0</v>
      </c>
      <c r="N504" s="128">
        <f>IFERROR(VLOOKUP(A504,IC_LN_BS,9,0),"")</f>
        <v>0</v>
      </c>
      <c r="O504" s="127">
        <f t="shared" si="103"/>
        <v>0</v>
      </c>
    </row>
    <row r="505" spans="1:15" x14ac:dyDescent="0.3">
      <c r="A505" s="2" t="s">
        <v>528</v>
      </c>
      <c r="B505"/>
      <c r="C505" t="s">
        <v>529</v>
      </c>
      <c r="D505" s="51"/>
      <c r="E505" s="20"/>
      <c r="F505" s="20"/>
      <c r="G505" s="21" t="s">
        <v>65</v>
      </c>
      <c r="H505" s="21"/>
      <c r="I505" s="21"/>
      <c r="J505" s="21"/>
      <c r="K505" s="21"/>
      <c r="L505" s="128">
        <f>IFERROR(VLOOKUP(A505,IC_LN_BS,7,0),"")</f>
        <v>0</v>
      </c>
      <c r="M505" s="128">
        <f>IFERROR(VLOOKUP(A505,IC_LN_BS,8,0),"")</f>
        <v>0</v>
      </c>
      <c r="N505" s="128">
        <f>IFERROR(VLOOKUP(A505,IC_LN_BS,9,0),"")</f>
        <v>0</v>
      </c>
      <c r="O505" s="127">
        <f t="shared" si="103"/>
        <v>0</v>
      </c>
    </row>
    <row r="506" spans="1:15" x14ac:dyDescent="0.3">
      <c r="A506" s="2" t="s">
        <v>530</v>
      </c>
      <c r="B506"/>
      <c r="C506" t="s">
        <v>531</v>
      </c>
      <c r="D506" s="51"/>
      <c r="E506" s="20"/>
      <c r="F506" s="20"/>
      <c r="G506" s="21" t="s">
        <v>82</v>
      </c>
      <c r="H506" s="21"/>
      <c r="I506" s="21"/>
      <c r="J506" s="21"/>
      <c r="K506" s="21"/>
      <c r="L506" s="128">
        <f>IFERROR(VLOOKUP(A506,IC_LN_BS,7,0),"")</f>
        <v>0</v>
      </c>
      <c r="M506" s="128">
        <f>IFERROR(VLOOKUP(A506,IC_LN_BS,8,0),"")</f>
        <v>0</v>
      </c>
      <c r="N506" s="128">
        <f>IFERROR(VLOOKUP(A506,IC_LN_BS,9,0),"")</f>
        <v>0</v>
      </c>
      <c r="O506" s="127">
        <f t="shared" si="103"/>
        <v>0</v>
      </c>
    </row>
    <row r="507" spans="1:15" x14ac:dyDescent="0.3">
      <c r="A507" s="2" t="s">
        <v>532</v>
      </c>
      <c r="B507"/>
      <c r="C507" t="s">
        <v>533</v>
      </c>
      <c r="D507" s="51"/>
      <c r="E507" s="20"/>
      <c r="F507" s="20"/>
      <c r="G507" s="21" t="s">
        <v>534</v>
      </c>
      <c r="H507" s="21"/>
      <c r="I507" s="21"/>
      <c r="J507" s="21"/>
      <c r="K507" s="21"/>
      <c r="L507" s="128">
        <f>IFERROR(VLOOKUP(A507,IC_LN_BS,7,0),"")</f>
        <v>0</v>
      </c>
      <c r="M507" s="128">
        <f>IFERROR(VLOOKUP(A507,IC_LN_BS,8,0),"")</f>
        <v>0</v>
      </c>
      <c r="N507" s="128">
        <f>IFERROR(VLOOKUP(A507,IC_LN_BS,9,0),"")</f>
        <v>0</v>
      </c>
      <c r="O507" s="127">
        <f t="shared" si="103"/>
        <v>0</v>
      </c>
    </row>
    <row r="508" spans="1:15" x14ac:dyDescent="0.3">
      <c r="A508"/>
      <c r="B508"/>
      <c r="C508" t="s">
        <v>535</v>
      </c>
      <c r="D508" s="51"/>
      <c r="E508" s="20">
        <v>2</v>
      </c>
      <c r="F508" s="20" t="s">
        <v>536</v>
      </c>
      <c r="G508" s="21"/>
      <c r="H508" s="21"/>
      <c r="I508" s="21"/>
      <c r="J508" s="21"/>
      <c r="K508" s="21"/>
      <c r="L508" s="126">
        <f>SUM(L509:L517)</f>
        <v>0</v>
      </c>
      <c r="M508" s="126">
        <f t="shared" ref="M508:N508" si="104">SUM(M509:M517)</f>
        <v>0</v>
      </c>
      <c r="N508" s="126">
        <f t="shared" si="104"/>
        <v>0</v>
      </c>
      <c r="O508" s="127">
        <f t="shared" si="103"/>
        <v>0</v>
      </c>
    </row>
    <row r="509" spans="1:15" x14ac:dyDescent="0.3">
      <c r="A509"/>
      <c r="B509"/>
      <c r="C509" t="s">
        <v>537</v>
      </c>
      <c r="D509" s="51"/>
      <c r="E509" s="20"/>
      <c r="F509" s="20"/>
      <c r="G509" s="21" t="s">
        <v>21</v>
      </c>
      <c r="H509" s="21"/>
      <c r="I509" s="21"/>
      <c r="J509" s="21"/>
      <c r="K509" s="21"/>
      <c r="L509" s="128" t="str">
        <f t="shared" ref="L509:L521" si="105">IFERROR(VLOOKUP(A509,IC_LN_BS,7,0),"")</f>
        <v/>
      </c>
      <c r="M509" s="128" t="str">
        <f t="shared" ref="M509:M521" si="106">IFERROR(VLOOKUP(A509,IC_LN_BS,8,0),"")</f>
        <v/>
      </c>
      <c r="N509" s="128" t="str">
        <f t="shared" ref="N509:N521" si="107">IFERROR(VLOOKUP(A509,IC_LN_BS,9,0),"")</f>
        <v/>
      </c>
      <c r="O509" s="127">
        <f t="shared" si="103"/>
        <v>0</v>
      </c>
    </row>
    <row r="510" spans="1:15" x14ac:dyDescent="0.3">
      <c r="A510"/>
      <c r="B510"/>
      <c r="C510" t="s">
        <v>538</v>
      </c>
      <c r="D510" s="51"/>
      <c r="E510" s="20"/>
      <c r="F510" s="20"/>
      <c r="G510" s="21" t="s">
        <v>28</v>
      </c>
      <c r="H510" s="21"/>
      <c r="I510" s="21"/>
      <c r="J510" s="21"/>
      <c r="K510" s="21"/>
      <c r="L510" s="128" t="str">
        <f t="shared" si="105"/>
        <v/>
      </c>
      <c r="M510" s="128" t="str">
        <f t="shared" si="106"/>
        <v/>
      </c>
      <c r="N510" s="128" t="str">
        <f t="shared" si="107"/>
        <v/>
      </c>
      <c r="O510" s="127">
        <f t="shared" si="103"/>
        <v>0</v>
      </c>
    </row>
    <row r="511" spans="1:15" x14ac:dyDescent="0.3">
      <c r="A511"/>
      <c r="B511"/>
      <c r="C511" t="s">
        <v>539</v>
      </c>
      <c r="D511" s="51"/>
      <c r="E511" s="20"/>
      <c r="F511" s="20"/>
      <c r="G511" s="21" t="s">
        <v>61</v>
      </c>
      <c r="H511" s="21"/>
      <c r="I511" s="21"/>
      <c r="J511" s="21"/>
      <c r="K511" s="21"/>
      <c r="L511" s="128" t="str">
        <f t="shared" si="105"/>
        <v/>
      </c>
      <c r="M511" s="128" t="str">
        <f t="shared" si="106"/>
        <v/>
      </c>
      <c r="N511" s="128" t="str">
        <f t="shared" si="107"/>
        <v/>
      </c>
      <c r="O511" s="127">
        <f t="shared" si="103"/>
        <v>0</v>
      </c>
    </row>
    <row r="512" spans="1:15" x14ac:dyDescent="0.3">
      <c r="A512"/>
      <c r="B512"/>
      <c r="C512" t="s">
        <v>540</v>
      </c>
      <c r="D512" s="51"/>
      <c r="E512" s="20"/>
      <c r="F512" s="20"/>
      <c r="G512" s="21" t="s">
        <v>315</v>
      </c>
      <c r="H512" s="21"/>
      <c r="I512" s="21"/>
      <c r="J512" s="21"/>
      <c r="K512" s="21"/>
      <c r="L512" s="128" t="str">
        <f t="shared" si="105"/>
        <v/>
      </c>
      <c r="M512" s="128" t="str">
        <f t="shared" si="106"/>
        <v/>
      </c>
      <c r="N512" s="128" t="str">
        <f t="shared" si="107"/>
        <v/>
      </c>
      <c r="O512" s="127">
        <f t="shared" si="103"/>
        <v>0</v>
      </c>
    </row>
    <row r="513" spans="1:15" x14ac:dyDescent="0.3">
      <c r="A513"/>
      <c r="B513"/>
      <c r="C513" t="s">
        <v>541</v>
      </c>
      <c r="D513" s="51"/>
      <c r="E513" s="20"/>
      <c r="F513" s="20"/>
      <c r="G513" s="21" t="s">
        <v>63</v>
      </c>
      <c r="H513" s="21"/>
      <c r="I513" s="21"/>
      <c r="J513" s="21"/>
      <c r="K513" s="21"/>
      <c r="L513" s="128" t="str">
        <f t="shared" si="105"/>
        <v/>
      </c>
      <c r="M513" s="128" t="str">
        <f t="shared" si="106"/>
        <v/>
      </c>
      <c r="N513" s="128" t="str">
        <f t="shared" si="107"/>
        <v/>
      </c>
      <c r="O513" s="127">
        <f t="shared" si="103"/>
        <v>0</v>
      </c>
    </row>
    <row r="514" spans="1:15" x14ac:dyDescent="0.3">
      <c r="A514"/>
      <c r="B514"/>
      <c r="C514" t="s">
        <v>542</v>
      </c>
      <c r="D514" s="51"/>
      <c r="E514" s="20"/>
      <c r="F514" s="20"/>
      <c r="G514" s="21" t="s">
        <v>64</v>
      </c>
      <c r="H514" s="21"/>
      <c r="I514" s="21"/>
      <c r="J514" s="21"/>
      <c r="K514" s="21"/>
      <c r="L514" s="128" t="str">
        <f t="shared" si="105"/>
        <v/>
      </c>
      <c r="M514" s="128" t="str">
        <f t="shared" si="106"/>
        <v/>
      </c>
      <c r="N514" s="128" t="str">
        <f t="shared" si="107"/>
        <v/>
      </c>
      <c r="O514" s="127">
        <f t="shared" si="103"/>
        <v>0</v>
      </c>
    </row>
    <row r="515" spans="1:15" x14ac:dyDescent="0.3">
      <c r="A515"/>
      <c r="B515"/>
      <c r="C515" t="s">
        <v>543</v>
      </c>
      <c r="D515" s="51"/>
      <c r="E515" s="20"/>
      <c r="F515" s="20"/>
      <c r="G515" s="21" t="s">
        <v>65</v>
      </c>
      <c r="H515" s="21"/>
      <c r="I515" s="21"/>
      <c r="J515" s="21"/>
      <c r="K515" s="21"/>
      <c r="L515" s="128" t="str">
        <f t="shared" si="105"/>
        <v/>
      </c>
      <c r="M515" s="128" t="str">
        <f t="shared" si="106"/>
        <v/>
      </c>
      <c r="N515" s="128" t="str">
        <f t="shared" si="107"/>
        <v/>
      </c>
      <c r="O515" s="127">
        <f t="shared" si="103"/>
        <v>0</v>
      </c>
    </row>
    <row r="516" spans="1:15" x14ac:dyDescent="0.3">
      <c r="A516"/>
      <c r="B516"/>
      <c r="C516" t="s">
        <v>544</v>
      </c>
      <c r="D516" s="51"/>
      <c r="E516" s="20"/>
      <c r="F516" s="20"/>
      <c r="G516" s="21" t="s">
        <v>462</v>
      </c>
      <c r="H516" s="21"/>
      <c r="I516" s="21"/>
      <c r="J516" s="21"/>
      <c r="K516" s="21"/>
      <c r="L516" s="128" t="str">
        <f t="shared" si="105"/>
        <v/>
      </c>
      <c r="M516" s="128" t="str">
        <f t="shared" si="106"/>
        <v/>
      </c>
      <c r="N516" s="128" t="str">
        <f t="shared" si="107"/>
        <v/>
      </c>
      <c r="O516" s="127">
        <f t="shared" si="103"/>
        <v>0</v>
      </c>
    </row>
    <row r="517" spans="1:15" x14ac:dyDescent="0.3">
      <c r="A517"/>
      <c r="B517"/>
      <c r="C517" t="s">
        <v>545</v>
      </c>
      <c r="D517" s="51"/>
      <c r="E517" s="20"/>
      <c r="F517" s="20"/>
      <c r="G517" s="21" t="s">
        <v>23</v>
      </c>
      <c r="H517" s="21"/>
      <c r="I517" s="21"/>
      <c r="J517" s="21"/>
      <c r="K517" s="21"/>
      <c r="L517" s="128" t="str">
        <f t="shared" si="105"/>
        <v/>
      </c>
      <c r="M517" s="128" t="str">
        <f t="shared" si="106"/>
        <v/>
      </c>
      <c r="N517" s="128" t="str">
        <f t="shared" si="107"/>
        <v/>
      </c>
      <c r="O517" s="127">
        <f t="shared" si="103"/>
        <v>0</v>
      </c>
    </row>
    <row r="518" spans="1:15" x14ac:dyDescent="0.3">
      <c r="A518"/>
      <c r="B518"/>
      <c r="C518" t="s">
        <v>948</v>
      </c>
      <c r="D518" s="19"/>
      <c r="E518" s="20">
        <v>3</v>
      </c>
      <c r="F518" s="20" t="s">
        <v>1315</v>
      </c>
      <c r="G518" s="21"/>
      <c r="H518" s="21"/>
      <c r="I518" s="21"/>
      <c r="J518" s="21"/>
      <c r="K518" s="21"/>
      <c r="L518" s="128" t="str">
        <f t="shared" si="105"/>
        <v/>
      </c>
      <c r="M518" s="128" t="str">
        <f t="shared" si="106"/>
        <v/>
      </c>
      <c r="N518" s="128" t="str">
        <f t="shared" si="107"/>
        <v/>
      </c>
      <c r="O518" s="127">
        <f t="shared" si="103"/>
        <v>0</v>
      </c>
    </row>
    <row r="519" spans="1:15" x14ac:dyDescent="0.3">
      <c r="A519" s="1" t="s">
        <v>547</v>
      </c>
      <c r="B519"/>
      <c r="C519" t="s">
        <v>546</v>
      </c>
      <c r="D519" s="51"/>
      <c r="E519" s="20">
        <v>4</v>
      </c>
      <c r="F519" s="20" t="s">
        <v>1314</v>
      </c>
      <c r="G519" s="21"/>
      <c r="H519" s="21"/>
      <c r="I519" s="21"/>
      <c r="J519" s="21"/>
      <c r="K519" s="21"/>
      <c r="L519" s="128">
        <f t="shared" si="105"/>
        <v>0</v>
      </c>
      <c r="M519" s="128">
        <f t="shared" si="106"/>
        <v>0</v>
      </c>
      <c r="N519" s="128">
        <f t="shared" si="107"/>
        <v>0</v>
      </c>
      <c r="O519" s="127">
        <f t="shared" si="103"/>
        <v>0</v>
      </c>
    </row>
    <row r="520" spans="1:15" x14ac:dyDescent="0.3">
      <c r="A520" s="1" t="s">
        <v>549</v>
      </c>
      <c r="B520"/>
      <c r="C520" t="s">
        <v>548</v>
      </c>
      <c r="D520" s="51"/>
      <c r="E520" s="20">
        <v>5</v>
      </c>
      <c r="F520" s="20" t="s">
        <v>1316</v>
      </c>
      <c r="G520" s="21"/>
      <c r="H520" s="21"/>
      <c r="I520" s="21"/>
      <c r="J520" s="21"/>
      <c r="K520" s="21"/>
      <c r="L520" s="128">
        <f t="shared" si="105"/>
        <v>0</v>
      </c>
      <c r="M520" s="128">
        <f t="shared" si="106"/>
        <v>0</v>
      </c>
      <c r="N520" s="128">
        <f t="shared" si="107"/>
        <v>0</v>
      </c>
      <c r="O520" s="127">
        <f t="shared" si="103"/>
        <v>0</v>
      </c>
    </row>
    <row r="521" spans="1:15" ht="15" thickBot="1" x14ac:dyDescent="0.35">
      <c r="A521"/>
      <c r="B521"/>
      <c r="C521" t="s">
        <v>551</v>
      </c>
      <c r="D521" s="163"/>
      <c r="E521" s="61">
        <v>6</v>
      </c>
      <c r="F521" s="61" t="s">
        <v>1317</v>
      </c>
      <c r="G521" s="58"/>
      <c r="H521" s="58"/>
      <c r="I521" s="58"/>
      <c r="J521" s="58"/>
      <c r="K521" s="58"/>
      <c r="L521" s="129" t="str">
        <f t="shared" si="105"/>
        <v/>
      </c>
      <c r="M521" s="129" t="str">
        <f t="shared" si="106"/>
        <v/>
      </c>
      <c r="N521" s="129" t="str">
        <f t="shared" si="107"/>
        <v/>
      </c>
      <c r="O521" s="130">
        <f t="shared" si="103"/>
        <v>0</v>
      </c>
    </row>
    <row r="522" spans="1:15" ht="15" thickBot="1" x14ac:dyDescent="0.35">
      <c r="A522"/>
      <c r="B522"/>
      <c r="C522" t="s">
        <v>552</v>
      </c>
      <c r="D522" s="140" t="s">
        <v>553</v>
      </c>
      <c r="E522" s="141"/>
      <c r="F522" s="141"/>
      <c r="G522" s="141"/>
      <c r="H522" s="141"/>
      <c r="I522" s="141"/>
      <c r="J522" s="141"/>
      <c r="K522" s="141"/>
      <c r="L522" s="148">
        <f>SUM(L527,L551)</f>
        <v>0</v>
      </c>
      <c r="M522" s="148">
        <f>SUM(M527,M551)</f>
        <v>0</v>
      </c>
      <c r="N522" s="148">
        <f>SUM(N527,N551)</f>
        <v>0</v>
      </c>
      <c r="O522" s="149">
        <f t="shared" si="103"/>
        <v>0</v>
      </c>
    </row>
    <row r="523" spans="1:15" x14ac:dyDescent="0.3">
      <c r="A523"/>
      <c r="B523"/>
      <c r="C523"/>
      <c r="D523" s="144"/>
      <c r="E523" s="145"/>
      <c r="F523" s="145"/>
      <c r="G523" s="146" t="s">
        <v>1273</v>
      </c>
      <c r="H523" s="146"/>
      <c r="I523" s="146"/>
      <c r="J523" s="146"/>
      <c r="K523" s="146"/>
      <c r="L523" s="138">
        <f>SUM(L528,L552,L575)</f>
        <v>0</v>
      </c>
      <c r="M523" s="138">
        <f>SUM(M528,M552,M575)</f>
        <v>0</v>
      </c>
      <c r="N523" s="138">
        <f>SUM(N528,N552,N575)</f>
        <v>0</v>
      </c>
      <c r="O523" s="139">
        <f t="shared" si="103"/>
        <v>0</v>
      </c>
    </row>
    <row r="524" spans="1:15" x14ac:dyDescent="0.3">
      <c r="A524"/>
      <c r="B524"/>
      <c r="C524" t="s">
        <v>1340</v>
      </c>
      <c r="D524" s="22"/>
      <c r="E524" s="24"/>
      <c r="F524" s="24"/>
      <c r="G524" s="25" t="s">
        <v>1252</v>
      </c>
      <c r="H524" s="25"/>
      <c r="I524" s="25"/>
      <c r="J524" s="25"/>
      <c r="K524" s="25"/>
      <c r="L524" s="126">
        <f>SUM(L540,L564)</f>
        <v>0</v>
      </c>
      <c r="M524" s="126">
        <f>SUM(M540,M564)</f>
        <v>0</v>
      </c>
      <c r="N524" s="126">
        <f>SUM(N540,N564)</f>
        <v>0</v>
      </c>
      <c r="O524" s="127">
        <f t="shared" si="103"/>
        <v>0</v>
      </c>
    </row>
    <row r="525" spans="1:15" x14ac:dyDescent="0.3">
      <c r="A525"/>
      <c r="B525"/>
      <c r="C525" t="s">
        <v>1341</v>
      </c>
      <c r="D525" s="22"/>
      <c r="E525" s="24"/>
      <c r="F525" s="24"/>
      <c r="G525" s="25" t="s">
        <v>1285</v>
      </c>
      <c r="H525" s="25"/>
      <c r="I525" s="25"/>
      <c r="J525" s="25"/>
      <c r="K525" s="25"/>
      <c r="L525" s="126">
        <f t="shared" ref="L525:N526" si="108">SUM(L538,L562,L584)</f>
        <v>0</v>
      </c>
      <c r="M525" s="126">
        <f t="shared" si="108"/>
        <v>0</v>
      </c>
      <c r="N525" s="126">
        <f t="shared" si="108"/>
        <v>0</v>
      </c>
      <c r="O525" s="127">
        <f t="shared" si="103"/>
        <v>0</v>
      </c>
    </row>
    <row r="526" spans="1:15" x14ac:dyDescent="0.3">
      <c r="A526"/>
      <c r="B526"/>
      <c r="C526" t="s">
        <v>1342</v>
      </c>
      <c r="D526" s="22"/>
      <c r="E526" s="24"/>
      <c r="F526" s="24"/>
      <c r="G526" s="25"/>
      <c r="H526" s="25" t="s">
        <v>1301</v>
      </c>
      <c r="I526" s="25"/>
      <c r="J526" s="25"/>
      <c r="K526" s="25"/>
      <c r="L526" s="126">
        <f t="shared" si="108"/>
        <v>0</v>
      </c>
      <c r="M526" s="126">
        <f t="shared" si="108"/>
        <v>0</v>
      </c>
      <c r="N526" s="126">
        <f t="shared" si="108"/>
        <v>0</v>
      </c>
      <c r="O526" s="127">
        <f t="shared" si="103"/>
        <v>0</v>
      </c>
    </row>
    <row r="527" spans="1:15" x14ac:dyDescent="0.3">
      <c r="D527" s="19" t="s">
        <v>8</v>
      </c>
      <c r="E527" s="20" t="s">
        <v>1274</v>
      </c>
      <c r="F527" s="21"/>
      <c r="G527" s="21"/>
      <c r="H527" s="21"/>
      <c r="I527" s="21"/>
      <c r="J527" s="21"/>
      <c r="K527" s="21"/>
      <c r="L527" s="126">
        <f>SUM(L528,L540)</f>
        <v>0</v>
      </c>
      <c r="M527" s="126">
        <f>SUM(M528,M540)</f>
        <v>0</v>
      </c>
      <c r="N527" s="126">
        <f>SUM(N528,N540)</f>
        <v>0</v>
      </c>
      <c r="O527" s="127">
        <f t="shared" si="103"/>
        <v>0</v>
      </c>
    </row>
    <row r="528" spans="1:15" x14ac:dyDescent="0.3">
      <c r="A528"/>
      <c r="B528"/>
      <c r="C528" t="s">
        <v>554</v>
      </c>
      <c r="D528" s="51"/>
      <c r="E528" s="21"/>
      <c r="F528" s="20">
        <v>1</v>
      </c>
      <c r="G528" s="20" t="s">
        <v>1318</v>
      </c>
      <c r="H528" s="21"/>
      <c r="I528" s="21"/>
      <c r="J528" s="21"/>
      <c r="K528" s="21"/>
      <c r="L528" s="126">
        <f>SUM(L529:L538)</f>
        <v>0</v>
      </c>
      <c r="M528" s="126">
        <f>SUM(M529:M538)</f>
        <v>0</v>
      </c>
      <c r="N528" s="126">
        <f>SUM(N529:N538)</f>
        <v>0</v>
      </c>
      <c r="O528" s="127">
        <f t="shared" ref="O528" si="109">SUM(L528,N528)</f>
        <v>0</v>
      </c>
    </row>
    <row r="529" spans="1:15" x14ac:dyDescent="0.3">
      <c r="A529" s="2" t="s">
        <v>555</v>
      </c>
      <c r="B529"/>
      <c r="C529" t="s">
        <v>556</v>
      </c>
      <c r="D529" s="51"/>
      <c r="E529" s="21"/>
      <c r="F529" s="21"/>
      <c r="G529" s="21"/>
      <c r="H529" s="21" t="s">
        <v>19</v>
      </c>
      <c r="I529" s="21"/>
      <c r="J529" s="21"/>
      <c r="K529" s="21"/>
      <c r="L529" s="128">
        <f t="shared" ref="L529:L539" si="110">IFERROR(VLOOKUP(A529,IC_LN_BS,7,0),"")</f>
        <v>0</v>
      </c>
      <c r="M529" s="128">
        <f t="shared" ref="M529:M539" si="111">IFERROR(VLOOKUP(A529,IC_LN_BS,8,0),"")</f>
        <v>0</v>
      </c>
      <c r="N529" s="128">
        <f t="shared" ref="N529:N539" si="112">IFERROR(VLOOKUP(A529,IC_LN_BS,9,0),"")</f>
        <v>0</v>
      </c>
      <c r="O529" s="127">
        <f t="shared" si="103"/>
        <v>0</v>
      </c>
    </row>
    <row r="530" spans="1:15" x14ac:dyDescent="0.3">
      <c r="A530" s="2" t="s">
        <v>557</v>
      </c>
      <c r="B530" s="37"/>
      <c r="C530" t="s">
        <v>559</v>
      </c>
      <c r="D530" s="51"/>
      <c r="E530" s="21"/>
      <c r="F530" s="21"/>
      <c r="G530" s="21"/>
      <c r="H530" s="21" t="s">
        <v>21</v>
      </c>
      <c r="I530" s="21"/>
      <c r="J530" s="21"/>
      <c r="K530" s="21"/>
      <c r="L530" s="128">
        <f t="shared" si="110"/>
        <v>0</v>
      </c>
      <c r="M530" s="128">
        <f t="shared" si="111"/>
        <v>0</v>
      </c>
      <c r="N530" s="128">
        <f t="shared" si="112"/>
        <v>0</v>
      </c>
      <c r="O530" s="127">
        <f t="shared" si="103"/>
        <v>0</v>
      </c>
    </row>
    <row r="531" spans="1:15" x14ac:dyDescent="0.3">
      <c r="A531" s="2" t="s">
        <v>560</v>
      </c>
      <c r="B531" s="37"/>
      <c r="C531" t="s">
        <v>561</v>
      </c>
      <c r="D531" s="51"/>
      <c r="E531" s="21"/>
      <c r="F531" s="21"/>
      <c r="G531" s="21"/>
      <c r="H531" s="21" t="s">
        <v>28</v>
      </c>
      <c r="I531" s="21"/>
      <c r="J531" s="21"/>
      <c r="K531" s="21"/>
      <c r="L531" s="128">
        <f t="shared" si="110"/>
        <v>0</v>
      </c>
      <c r="M531" s="128">
        <f t="shared" si="111"/>
        <v>0</v>
      </c>
      <c r="N531" s="128">
        <f t="shared" si="112"/>
        <v>0</v>
      </c>
      <c r="O531" s="127">
        <f t="shared" si="103"/>
        <v>0</v>
      </c>
    </row>
    <row r="532" spans="1:15" x14ac:dyDescent="0.3">
      <c r="A532" s="2" t="s">
        <v>562</v>
      </c>
      <c r="B532" s="37"/>
      <c r="C532" t="s">
        <v>563</v>
      </c>
      <c r="D532" s="51"/>
      <c r="E532" s="21"/>
      <c r="F532" s="21"/>
      <c r="G532" s="21"/>
      <c r="H532" s="21" t="s">
        <v>61</v>
      </c>
      <c r="I532" s="21"/>
      <c r="J532" s="21"/>
      <c r="K532" s="21"/>
      <c r="L532" s="128">
        <f t="shared" si="110"/>
        <v>0</v>
      </c>
      <c r="M532" s="128">
        <f t="shared" si="111"/>
        <v>0</v>
      </c>
      <c r="N532" s="128">
        <f t="shared" si="112"/>
        <v>0</v>
      </c>
      <c r="O532" s="127">
        <f t="shared" si="103"/>
        <v>0</v>
      </c>
    </row>
    <row r="533" spans="1:15" x14ac:dyDescent="0.3">
      <c r="A533" s="2" t="s">
        <v>564</v>
      </c>
      <c r="B533" s="37"/>
      <c r="C533" t="s">
        <v>565</v>
      </c>
      <c r="D533" s="51"/>
      <c r="E533" s="21"/>
      <c r="F533" s="21"/>
      <c r="G533" s="21"/>
      <c r="H533" s="21" t="s">
        <v>62</v>
      </c>
      <c r="I533" s="21"/>
      <c r="J533" s="21"/>
      <c r="K533" s="21"/>
      <c r="L533" s="128">
        <f t="shared" si="110"/>
        <v>0</v>
      </c>
      <c r="M533" s="128">
        <f t="shared" si="111"/>
        <v>0</v>
      </c>
      <c r="N533" s="128">
        <f t="shared" si="112"/>
        <v>0</v>
      </c>
      <c r="O533" s="127">
        <f t="shared" si="103"/>
        <v>0</v>
      </c>
    </row>
    <row r="534" spans="1:15" x14ac:dyDescent="0.3">
      <c r="A534" s="2" t="s">
        <v>566</v>
      </c>
      <c r="B534" s="37"/>
      <c r="C534" t="s">
        <v>567</v>
      </c>
      <c r="D534" s="51"/>
      <c r="E534" s="21"/>
      <c r="F534" s="21"/>
      <c r="G534" s="21"/>
      <c r="H534" s="21" t="s">
        <v>63</v>
      </c>
      <c r="I534" s="21"/>
      <c r="J534" s="21"/>
      <c r="K534" s="21"/>
      <c r="L534" s="128">
        <f t="shared" si="110"/>
        <v>0</v>
      </c>
      <c r="M534" s="128">
        <f t="shared" si="111"/>
        <v>0</v>
      </c>
      <c r="N534" s="128">
        <f t="shared" si="112"/>
        <v>0</v>
      </c>
      <c r="O534" s="127">
        <f t="shared" si="103"/>
        <v>0</v>
      </c>
    </row>
    <row r="535" spans="1:15" x14ac:dyDescent="0.3">
      <c r="A535" s="2" t="s">
        <v>568</v>
      </c>
      <c r="B535" s="37"/>
      <c r="C535" t="s">
        <v>569</v>
      </c>
      <c r="D535" s="51"/>
      <c r="E535" s="21"/>
      <c r="F535" s="21"/>
      <c r="G535" s="21"/>
      <c r="H535" s="21" t="s">
        <v>64</v>
      </c>
      <c r="I535" s="21"/>
      <c r="J535" s="21"/>
      <c r="K535" s="21"/>
      <c r="L535" s="128">
        <f t="shared" si="110"/>
        <v>0</v>
      </c>
      <c r="M535" s="128">
        <f t="shared" si="111"/>
        <v>0</v>
      </c>
      <c r="N535" s="128">
        <f t="shared" si="112"/>
        <v>0</v>
      </c>
      <c r="O535" s="127">
        <f t="shared" si="103"/>
        <v>0</v>
      </c>
    </row>
    <row r="536" spans="1:15" x14ac:dyDescent="0.3">
      <c r="A536" s="2" t="s">
        <v>570</v>
      </c>
      <c r="B536" s="37"/>
      <c r="C536" t="s">
        <v>571</v>
      </c>
      <c r="D536" s="51"/>
      <c r="E536" s="21"/>
      <c r="F536" s="21"/>
      <c r="G536" s="21"/>
      <c r="H536" s="21" t="s">
        <v>65</v>
      </c>
      <c r="I536" s="21"/>
      <c r="J536" s="21"/>
      <c r="K536" s="21"/>
      <c r="L536" s="128">
        <f t="shared" si="110"/>
        <v>0</v>
      </c>
      <c r="M536" s="128">
        <f t="shared" si="111"/>
        <v>0</v>
      </c>
      <c r="N536" s="128">
        <f t="shared" si="112"/>
        <v>0</v>
      </c>
      <c r="O536" s="127">
        <f t="shared" si="103"/>
        <v>0</v>
      </c>
    </row>
    <row r="537" spans="1:15" x14ac:dyDescent="0.3">
      <c r="A537" s="2" t="s">
        <v>572</v>
      </c>
      <c r="B537" s="37"/>
      <c r="C537" t="s">
        <v>573</v>
      </c>
      <c r="D537" s="51"/>
      <c r="E537" s="21"/>
      <c r="F537" s="21"/>
      <c r="G537" s="21"/>
      <c r="H537" s="21" t="s">
        <v>82</v>
      </c>
      <c r="I537" s="21"/>
      <c r="J537" s="21"/>
      <c r="K537" s="21"/>
      <c r="L537" s="128">
        <f t="shared" si="110"/>
        <v>0</v>
      </c>
      <c r="M537" s="128">
        <f t="shared" si="111"/>
        <v>0</v>
      </c>
      <c r="N537" s="128">
        <f t="shared" si="112"/>
        <v>0</v>
      </c>
      <c r="O537" s="127">
        <f t="shared" si="103"/>
        <v>0</v>
      </c>
    </row>
    <row r="538" spans="1:15" x14ac:dyDescent="0.3">
      <c r="A538" s="2" t="s">
        <v>574</v>
      </c>
      <c r="B538" s="37"/>
      <c r="C538" t="s">
        <v>575</v>
      </c>
      <c r="D538" s="51"/>
      <c r="E538" s="21"/>
      <c r="F538" s="21"/>
      <c r="G538" s="21"/>
      <c r="H538" s="21" t="s">
        <v>23</v>
      </c>
      <c r="I538" s="21"/>
      <c r="J538" s="21"/>
      <c r="K538" s="21"/>
      <c r="L538" s="128">
        <f t="shared" si="110"/>
        <v>0</v>
      </c>
      <c r="M538" s="128">
        <f t="shared" si="111"/>
        <v>0</v>
      </c>
      <c r="N538" s="128">
        <f t="shared" si="112"/>
        <v>0</v>
      </c>
      <c r="O538" s="127">
        <f t="shared" si="103"/>
        <v>0</v>
      </c>
    </row>
    <row r="539" spans="1:15" x14ac:dyDescent="0.3">
      <c r="A539" s="2" t="s">
        <v>1322</v>
      </c>
      <c r="B539" s="11"/>
      <c r="C539"/>
      <c r="D539" s="51"/>
      <c r="E539" s="21"/>
      <c r="F539" s="21"/>
      <c r="G539" s="21"/>
      <c r="H539" s="21"/>
      <c r="I539" s="21"/>
      <c r="J539" s="21"/>
      <c r="K539" s="31" t="s">
        <v>1247</v>
      </c>
      <c r="L539" s="128">
        <f t="shared" si="110"/>
        <v>0</v>
      </c>
      <c r="M539" s="128">
        <f t="shared" si="111"/>
        <v>0</v>
      </c>
      <c r="N539" s="128">
        <f t="shared" si="112"/>
        <v>0</v>
      </c>
      <c r="O539" s="127">
        <f t="shared" si="103"/>
        <v>0</v>
      </c>
    </row>
    <row r="540" spans="1:15" x14ac:dyDescent="0.3">
      <c r="A540"/>
      <c r="B540"/>
      <c r="C540" t="s">
        <v>554</v>
      </c>
      <c r="D540" s="52"/>
      <c r="E540" s="27"/>
      <c r="F540" s="27"/>
      <c r="G540" s="27"/>
      <c r="H540" s="27"/>
      <c r="I540" s="28" t="s">
        <v>1063</v>
      </c>
      <c r="J540" s="27"/>
      <c r="K540" s="27"/>
      <c r="L540" s="126">
        <f>SUM(L541:L550)</f>
        <v>0</v>
      </c>
      <c r="M540" s="126">
        <f t="shared" ref="M540:N540" si="113">SUM(M541:M550)</f>
        <v>0</v>
      </c>
      <c r="N540" s="126">
        <f t="shared" si="113"/>
        <v>0</v>
      </c>
      <c r="O540" s="127">
        <f t="shared" si="103"/>
        <v>0</v>
      </c>
    </row>
    <row r="541" spans="1:15" x14ac:dyDescent="0.3">
      <c r="A541" s="2" t="s">
        <v>555</v>
      </c>
      <c r="B541"/>
      <c r="C541" t="s">
        <v>1394</v>
      </c>
      <c r="D541" s="52"/>
      <c r="E541" s="27"/>
      <c r="F541" s="27"/>
      <c r="G541" s="27"/>
      <c r="H541" s="27"/>
      <c r="I541" s="27"/>
      <c r="J541" s="27" t="s">
        <v>19</v>
      </c>
      <c r="K541" s="27"/>
      <c r="L541" s="128">
        <f t="shared" ref="L541:L550" si="114">IFERROR(VLOOKUP(A541,IC_LN_BS,12,0),"")</f>
        <v>0</v>
      </c>
      <c r="M541" s="128">
        <f t="shared" ref="M541:M550" si="115">IFERROR(VLOOKUP(A541,IC_LN_BS,13,0),"")</f>
        <v>0</v>
      </c>
      <c r="N541" s="128">
        <f t="shared" ref="N541:N550" si="116">IFERROR(VLOOKUP(A541,IC_LN_BS,14,0),"")</f>
        <v>0</v>
      </c>
      <c r="O541" s="127">
        <f t="shared" si="103"/>
        <v>0</v>
      </c>
    </row>
    <row r="542" spans="1:15" x14ac:dyDescent="0.3">
      <c r="A542" s="2" t="s">
        <v>557</v>
      </c>
      <c r="B542" s="37"/>
      <c r="C542" t="s">
        <v>1395</v>
      </c>
      <c r="D542" s="52"/>
      <c r="E542" s="27"/>
      <c r="F542" s="27"/>
      <c r="G542" s="27"/>
      <c r="H542" s="27"/>
      <c r="I542" s="27"/>
      <c r="J542" s="27" t="s">
        <v>21</v>
      </c>
      <c r="K542" s="27"/>
      <c r="L542" s="128">
        <f t="shared" si="114"/>
        <v>0</v>
      </c>
      <c r="M542" s="128">
        <f t="shared" si="115"/>
        <v>0</v>
      </c>
      <c r="N542" s="128">
        <f t="shared" si="116"/>
        <v>0</v>
      </c>
      <c r="O542" s="127">
        <f t="shared" si="103"/>
        <v>0</v>
      </c>
    </row>
    <row r="543" spans="1:15" x14ac:dyDescent="0.3">
      <c r="A543" s="2" t="s">
        <v>560</v>
      </c>
      <c r="B543" s="37"/>
      <c r="C543" t="s">
        <v>1396</v>
      </c>
      <c r="D543" s="52"/>
      <c r="E543" s="27"/>
      <c r="F543" s="27"/>
      <c r="G543" s="27"/>
      <c r="H543" s="27"/>
      <c r="I543" s="27"/>
      <c r="J543" s="27" t="s">
        <v>28</v>
      </c>
      <c r="K543" s="27"/>
      <c r="L543" s="128">
        <f t="shared" si="114"/>
        <v>0</v>
      </c>
      <c r="M543" s="128">
        <f t="shared" si="115"/>
        <v>0</v>
      </c>
      <c r="N543" s="128">
        <f t="shared" si="116"/>
        <v>0</v>
      </c>
      <c r="O543" s="127">
        <f t="shared" si="103"/>
        <v>0</v>
      </c>
    </row>
    <row r="544" spans="1:15" x14ac:dyDescent="0.3">
      <c r="A544" s="2" t="s">
        <v>562</v>
      </c>
      <c r="B544" s="37"/>
      <c r="C544" t="s">
        <v>1397</v>
      </c>
      <c r="D544" s="52"/>
      <c r="E544" s="27"/>
      <c r="F544" s="27"/>
      <c r="G544" s="27"/>
      <c r="H544" s="27"/>
      <c r="I544" s="27"/>
      <c r="J544" s="27" t="s">
        <v>61</v>
      </c>
      <c r="K544" s="27"/>
      <c r="L544" s="128">
        <f t="shared" si="114"/>
        <v>0</v>
      </c>
      <c r="M544" s="128">
        <f t="shared" si="115"/>
        <v>0</v>
      </c>
      <c r="N544" s="128">
        <f t="shared" si="116"/>
        <v>0</v>
      </c>
      <c r="O544" s="127">
        <f t="shared" si="103"/>
        <v>0</v>
      </c>
    </row>
    <row r="545" spans="1:15" x14ac:dyDescent="0.3">
      <c r="A545" s="2" t="s">
        <v>564</v>
      </c>
      <c r="B545" s="37"/>
      <c r="C545" t="s">
        <v>1398</v>
      </c>
      <c r="D545" s="52"/>
      <c r="E545" s="27"/>
      <c r="F545" s="27"/>
      <c r="G545" s="27"/>
      <c r="H545" s="27"/>
      <c r="I545" s="27"/>
      <c r="J545" s="27" t="s">
        <v>62</v>
      </c>
      <c r="K545" s="27"/>
      <c r="L545" s="128">
        <f t="shared" si="114"/>
        <v>0</v>
      </c>
      <c r="M545" s="128">
        <f t="shared" si="115"/>
        <v>0</v>
      </c>
      <c r="N545" s="128">
        <f t="shared" si="116"/>
        <v>0</v>
      </c>
      <c r="O545" s="127">
        <f t="shared" si="103"/>
        <v>0</v>
      </c>
    </row>
    <row r="546" spans="1:15" x14ac:dyDescent="0.3">
      <c r="A546" s="2" t="s">
        <v>566</v>
      </c>
      <c r="B546" s="37"/>
      <c r="C546" t="s">
        <v>1399</v>
      </c>
      <c r="D546" s="52"/>
      <c r="E546" s="27"/>
      <c r="F546" s="27"/>
      <c r="G546" s="27"/>
      <c r="H546" s="27"/>
      <c r="I546" s="27"/>
      <c r="J546" s="27" t="s">
        <v>63</v>
      </c>
      <c r="K546" s="27"/>
      <c r="L546" s="128">
        <f t="shared" si="114"/>
        <v>0</v>
      </c>
      <c r="M546" s="128">
        <f t="shared" si="115"/>
        <v>0</v>
      </c>
      <c r="N546" s="128">
        <f t="shared" si="116"/>
        <v>0</v>
      </c>
      <c r="O546" s="127">
        <f t="shared" si="103"/>
        <v>0</v>
      </c>
    </row>
    <row r="547" spans="1:15" x14ac:dyDescent="0.3">
      <c r="A547" s="2" t="s">
        <v>568</v>
      </c>
      <c r="B547" s="37"/>
      <c r="C547" t="s">
        <v>1400</v>
      </c>
      <c r="D547" s="52"/>
      <c r="E547" s="27"/>
      <c r="F547" s="27"/>
      <c r="G547" s="27"/>
      <c r="H547" s="27"/>
      <c r="I547" s="27"/>
      <c r="J547" s="27" t="s">
        <v>64</v>
      </c>
      <c r="K547" s="27"/>
      <c r="L547" s="128">
        <f t="shared" si="114"/>
        <v>0</v>
      </c>
      <c r="M547" s="128">
        <f t="shared" si="115"/>
        <v>0</v>
      </c>
      <c r="N547" s="128">
        <f t="shared" si="116"/>
        <v>0</v>
      </c>
      <c r="O547" s="127">
        <f t="shared" si="103"/>
        <v>0</v>
      </c>
    </row>
    <row r="548" spans="1:15" x14ac:dyDescent="0.3">
      <c r="A548" s="2" t="s">
        <v>570</v>
      </c>
      <c r="B548" s="37"/>
      <c r="C548" t="s">
        <v>1401</v>
      </c>
      <c r="D548" s="52"/>
      <c r="E548" s="27"/>
      <c r="F548" s="27"/>
      <c r="G548" s="27"/>
      <c r="H548" s="27"/>
      <c r="I548" s="27"/>
      <c r="J548" s="27" t="s">
        <v>65</v>
      </c>
      <c r="K548" s="27"/>
      <c r="L548" s="128">
        <f t="shared" si="114"/>
        <v>0</v>
      </c>
      <c r="M548" s="128">
        <f t="shared" si="115"/>
        <v>0</v>
      </c>
      <c r="N548" s="128">
        <f t="shared" si="116"/>
        <v>0</v>
      </c>
      <c r="O548" s="127">
        <f t="shared" si="103"/>
        <v>0</v>
      </c>
    </row>
    <row r="549" spans="1:15" x14ac:dyDescent="0.3">
      <c r="A549" s="2" t="s">
        <v>572</v>
      </c>
      <c r="B549" s="37"/>
      <c r="C549" t="s">
        <v>1402</v>
      </c>
      <c r="D549" s="52"/>
      <c r="E549" s="27"/>
      <c r="F549" s="27"/>
      <c r="G549" s="27"/>
      <c r="H549" s="27"/>
      <c r="I549" s="27"/>
      <c r="J549" s="27" t="s">
        <v>82</v>
      </c>
      <c r="K549" s="27"/>
      <c r="L549" s="128">
        <f t="shared" si="114"/>
        <v>0</v>
      </c>
      <c r="M549" s="128">
        <f t="shared" si="115"/>
        <v>0</v>
      </c>
      <c r="N549" s="128">
        <f t="shared" si="116"/>
        <v>0</v>
      </c>
      <c r="O549" s="127">
        <f t="shared" si="103"/>
        <v>0</v>
      </c>
    </row>
    <row r="550" spans="1:15" x14ac:dyDescent="0.3">
      <c r="A550" s="2" t="s">
        <v>574</v>
      </c>
      <c r="B550" s="37"/>
      <c r="C550" t="s">
        <v>1403</v>
      </c>
      <c r="D550" s="52"/>
      <c r="E550" s="27"/>
      <c r="F550" s="27"/>
      <c r="G550" s="27"/>
      <c r="H550" s="27"/>
      <c r="I550" s="27"/>
      <c r="J550" s="27" t="s">
        <v>23</v>
      </c>
      <c r="K550" s="27"/>
      <c r="L550" s="128">
        <f t="shared" si="114"/>
        <v>0</v>
      </c>
      <c r="M550" s="128">
        <f t="shared" si="115"/>
        <v>0</v>
      </c>
      <c r="N550" s="128">
        <f t="shared" si="116"/>
        <v>0</v>
      </c>
      <c r="O550" s="127">
        <f t="shared" si="103"/>
        <v>0</v>
      </c>
    </row>
    <row r="551" spans="1:15" x14ac:dyDescent="0.3">
      <c r="A551" s="11"/>
      <c r="B551" s="37"/>
      <c r="C551"/>
      <c r="D551" s="19" t="s">
        <v>14</v>
      </c>
      <c r="E551" s="20" t="s">
        <v>1277</v>
      </c>
      <c r="F551" s="21"/>
      <c r="G551" s="21"/>
      <c r="H551" s="21"/>
      <c r="I551" s="21"/>
      <c r="J551" s="21"/>
      <c r="K551" s="21"/>
      <c r="L551" s="126">
        <f>SUM(L552,L564,L575)</f>
        <v>0</v>
      </c>
      <c r="M551" s="126">
        <f>SUM(M552,M564,M575)</f>
        <v>0</v>
      </c>
      <c r="N551" s="126">
        <f>SUM(N552,N564,N575)</f>
        <v>0</v>
      </c>
      <c r="O551" s="127">
        <f t="shared" si="103"/>
        <v>0</v>
      </c>
    </row>
    <row r="552" spans="1:15" x14ac:dyDescent="0.3">
      <c r="A552"/>
      <c r="B552"/>
      <c r="C552" t="s">
        <v>576</v>
      </c>
      <c r="D552" s="51"/>
      <c r="E552" s="21"/>
      <c r="F552" s="20">
        <v>1</v>
      </c>
      <c r="G552" s="20" t="s">
        <v>1318</v>
      </c>
      <c r="H552" s="21"/>
      <c r="I552" s="21"/>
      <c r="J552" s="21"/>
      <c r="K552" s="21"/>
      <c r="L552" s="126">
        <f t="shared" ref="L552:N552" si="117">SUM(L553:L562)</f>
        <v>0</v>
      </c>
      <c r="M552" s="126">
        <f t="shared" si="117"/>
        <v>0</v>
      </c>
      <c r="N552" s="126">
        <f t="shared" si="117"/>
        <v>0</v>
      </c>
      <c r="O552" s="127">
        <f t="shared" si="103"/>
        <v>0</v>
      </c>
    </row>
    <row r="553" spans="1:15" x14ac:dyDescent="0.3">
      <c r="A553" s="2" t="s">
        <v>577</v>
      </c>
      <c r="B553"/>
      <c r="C553" t="s">
        <v>578</v>
      </c>
      <c r="D553" s="51"/>
      <c r="E553" s="21"/>
      <c r="F553" s="21"/>
      <c r="G553" s="20"/>
      <c r="H553" s="21" t="s">
        <v>19</v>
      </c>
      <c r="I553" s="21"/>
      <c r="J553" s="21"/>
      <c r="K553" s="21"/>
      <c r="L553" s="128">
        <f t="shared" ref="L553:L563" si="118">IFERROR(VLOOKUP(A553,IC_LN_BS,7,0),"")</f>
        <v>0</v>
      </c>
      <c r="M553" s="128">
        <f t="shared" ref="M553:M563" si="119">IFERROR(VLOOKUP(A553,IC_LN_BS,8,0),"")</f>
        <v>0</v>
      </c>
      <c r="N553" s="128">
        <f t="shared" ref="N553:N563" si="120">IFERROR(VLOOKUP(A553,IC_LN_BS,9,0),"")</f>
        <v>0</v>
      </c>
      <c r="O553" s="127">
        <f t="shared" si="103"/>
        <v>0</v>
      </c>
    </row>
    <row r="554" spans="1:15" x14ac:dyDescent="0.3">
      <c r="A554" s="2" t="s">
        <v>579</v>
      </c>
      <c r="B554" s="37"/>
      <c r="C554" t="s">
        <v>580</v>
      </c>
      <c r="D554" s="51"/>
      <c r="E554" s="21"/>
      <c r="F554" s="21"/>
      <c r="G554" s="20"/>
      <c r="H554" s="21" t="s">
        <v>21</v>
      </c>
      <c r="I554" s="21"/>
      <c r="J554" s="21"/>
      <c r="K554" s="21"/>
      <c r="L554" s="128">
        <f t="shared" si="118"/>
        <v>0</v>
      </c>
      <c r="M554" s="128">
        <f t="shared" si="119"/>
        <v>0</v>
      </c>
      <c r="N554" s="128">
        <f t="shared" si="120"/>
        <v>0</v>
      </c>
      <c r="O554" s="127">
        <f t="shared" si="103"/>
        <v>0</v>
      </c>
    </row>
    <row r="555" spans="1:15" x14ac:dyDescent="0.3">
      <c r="A555" s="2" t="s">
        <v>581</v>
      </c>
      <c r="B555" s="37"/>
      <c r="C555" t="s">
        <v>582</v>
      </c>
      <c r="D555" s="51"/>
      <c r="E555" s="21"/>
      <c r="F555" s="21"/>
      <c r="G555" s="20"/>
      <c r="H555" s="21" t="s">
        <v>28</v>
      </c>
      <c r="I555" s="21"/>
      <c r="J555" s="21"/>
      <c r="K555" s="21"/>
      <c r="L555" s="128">
        <f t="shared" si="118"/>
        <v>0</v>
      </c>
      <c r="M555" s="128">
        <f t="shared" si="119"/>
        <v>0</v>
      </c>
      <c r="N555" s="128">
        <f t="shared" si="120"/>
        <v>0</v>
      </c>
      <c r="O555" s="127">
        <f t="shared" si="103"/>
        <v>0</v>
      </c>
    </row>
    <row r="556" spans="1:15" x14ac:dyDescent="0.3">
      <c r="A556" s="2" t="s">
        <v>583</v>
      </c>
      <c r="B556" s="37"/>
      <c r="C556" t="s">
        <v>584</v>
      </c>
      <c r="D556" s="51"/>
      <c r="E556" s="21"/>
      <c r="F556" s="21"/>
      <c r="G556" s="20"/>
      <c r="H556" s="21" t="s">
        <v>61</v>
      </c>
      <c r="I556" s="21"/>
      <c r="J556" s="21"/>
      <c r="K556" s="21"/>
      <c r="L556" s="128">
        <f t="shared" si="118"/>
        <v>0</v>
      </c>
      <c r="M556" s="128">
        <f t="shared" si="119"/>
        <v>0</v>
      </c>
      <c r="N556" s="128">
        <f t="shared" si="120"/>
        <v>0</v>
      </c>
      <c r="O556" s="127">
        <f t="shared" si="103"/>
        <v>0</v>
      </c>
    </row>
    <row r="557" spans="1:15" x14ac:dyDescent="0.3">
      <c r="A557" s="2" t="s">
        <v>585</v>
      </c>
      <c r="B557" s="37"/>
      <c r="C557" t="s">
        <v>586</v>
      </c>
      <c r="D557" s="51"/>
      <c r="E557" s="21"/>
      <c r="F557" s="21"/>
      <c r="G557" s="20"/>
      <c r="H557" s="21" t="s">
        <v>62</v>
      </c>
      <c r="I557" s="21"/>
      <c r="J557" s="21"/>
      <c r="K557" s="21"/>
      <c r="L557" s="128">
        <f t="shared" si="118"/>
        <v>0</v>
      </c>
      <c r="M557" s="128">
        <f t="shared" si="119"/>
        <v>0</v>
      </c>
      <c r="N557" s="128">
        <f t="shared" si="120"/>
        <v>0</v>
      </c>
      <c r="O557" s="127">
        <f t="shared" si="103"/>
        <v>0</v>
      </c>
    </row>
    <row r="558" spans="1:15" x14ac:dyDescent="0.3">
      <c r="A558" s="2" t="s">
        <v>587</v>
      </c>
      <c r="B558" s="37"/>
      <c r="C558" t="s">
        <v>588</v>
      </c>
      <c r="D558" s="51"/>
      <c r="E558" s="21"/>
      <c r="F558" s="21"/>
      <c r="G558" s="20"/>
      <c r="H558" s="21" t="s">
        <v>63</v>
      </c>
      <c r="I558" s="21"/>
      <c r="J558" s="21"/>
      <c r="K558" s="21"/>
      <c r="L558" s="128">
        <f t="shared" si="118"/>
        <v>0</v>
      </c>
      <c r="M558" s="128">
        <f t="shared" si="119"/>
        <v>0</v>
      </c>
      <c r="N558" s="128">
        <f t="shared" si="120"/>
        <v>0</v>
      </c>
      <c r="O558" s="127">
        <f t="shared" si="103"/>
        <v>0</v>
      </c>
    </row>
    <row r="559" spans="1:15" x14ac:dyDescent="0.3">
      <c r="A559" s="2" t="s">
        <v>589</v>
      </c>
      <c r="B559" s="37"/>
      <c r="C559" t="s">
        <v>590</v>
      </c>
      <c r="D559" s="51"/>
      <c r="E559" s="21"/>
      <c r="F559" s="21"/>
      <c r="G559" s="20"/>
      <c r="H559" s="21" t="s">
        <v>64</v>
      </c>
      <c r="I559" s="21"/>
      <c r="J559" s="21"/>
      <c r="K559" s="21"/>
      <c r="L559" s="128">
        <f t="shared" si="118"/>
        <v>0</v>
      </c>
      <c r="M559" s="128">
        <f t="shared" si="119"/>
        <v>0</v>
      </c>
      <c r="N559" s="128">
        <f t="shared" si="120"/>
        <v>0</v>
      </c>
      <c r="O559" s="127">
        <f t="shared" si="103"/>
        <v>0</v>
      </c>
    </row>
    <row r="560" spans="1:15" x14ac:dyDescent="0.3">
      <c r="A560" s="2" t="s">
        <v>591</v>
      </c>
      <c r="B560" s="37"/>
      <c r="C560" t="s">
        <v>592</v>
      </c>
      <c r="D560" s="51"/>
      <c r="E560" s="21"/>
      <c r="F560" s="21"/>
      <c r="G560" s="20"/>
      <c r="H560" s="21" t="s">
        <v>65</v>
      </c>
      <c r="I560" s="21"/>
      <c r="J560" s="21"/>
      <c r="K560" s="21"/>
      <c r="L560" s="128">
        <f t="shared" si="118"/>
        <v>0</v>
      </c>
      <c r="M560" s="128">
        <f t="shared" si="119"/>
        <v>0</v>
      </c>
      <c r="N560" s="128">
        <f t="shared" si="120"/>
        <v>0</v>
      </c>
      <c r="O560" s="127">
        <f t="shared" ref="O560:O623" si="121">SUM(L560,N560)</f>
        <v>0</v>
      </c>
    </row>
    <row r="561" spans="1:15" x14ac:dyDescent="0.3">
      <c r="A561" s="2" t="s">
        <v>593</v>
      </c>
      <c r="B561" s="37"/>
      <c r="C561" t="s">
        <v>594</v>
      </c>
      <c r="D561" s="51"/>
      <c r="E561" s="21"/>
      <c r="F561" s="21"/>
      <c r="G561" s="20"/>
      <c r="H561" s="21" t="s">
        <v>82</v>
      </c>
      <c r="I561" s="21"/>
      <c r="J561" s="21"/>
      <c r="K561" s="21"/>
      <c r="L561" s="128">
        <f t="shared" si="118"/>
        <v>0</v>
      </c>
      <c r="M561" s="128">
        <f t="shared" si="119"/>
        <v>0</v>
      </c>
      <c r="N561" s="128">
        <f t="shared" si="120"/>
        <v>0</v>
      </c>
      <c r="O561" s="127">
        <f t="shared" si="121"/>
        <v>0</v>
      </c>
    </row>
    <row r="562" spans="1:15" x14ac:dyDescent="0.3">
      <c r="A562" s="2" t="s">
        <v>595</v>
      </c>
      <c r="B562" s="37"/>
      <c r="C562" t="s">
        <v>596</v>
      </c>
      <c r="D562" s="51"/>
      <c r="E562" s="21"/>
      <c r="F562" s="21"/>
      <c r="G562" s="20"/>
      <c r="H562" s="21" t="s">
        <v>23</v>
      </c>
      <c r="I562" s="21"/>
      <c r="J562" s="21"/>
      <c r="K562" s="21"/>
      <c r="L562" s="128">
        <f t="shared" si="118"/>
        <v>0</v>
      </c>
      <c r="M562" s="128">
        <f t="shared" si="119"/>
        <v>0</v>
      </c>
      <c r="N562" s="128">
        <f t="shared" si="120"/>
        <v>0</v>
      </c>
      <c r="O562" s="127">
        <f t="shared" si="121"/>
        <v>0</v>
      </c>
    </row>
    <row r="563" spans="1:15" x14ac:dyDescent="0.3">
      <c r="A563" s="2" t="s">
        <v>1323</v>
      </c>
      <c r="B563" s="11"/>
      <c r="C563"/>
      <c r="D563" s="51"/>
      <c r="E563" s="21"/>
      <c r="F563" s="21"/>
      <c r="G563" s="20"/>
      <c r="H563" s="21"/>
      <c r="I563" s="21"/>
      <c r="J563" s="21"/>
      <c r="K563" s="31" t="s">
        <v>1247</v>
      </c>
      <c r="L563" s="128">
        <f t="shared" si="118"/>
        <v>0</v>
      </c>
      <c r="M563" s="128">
        <f t="shared" si="119"/>
        <v>0</v>
      </c>
      <c r="N563" s="128">
        <f t="shared" si="120"/>
        <v>0</v>
      </c>
      <c r="O563" s="127">
        <f t="shared" si="121"/>
        <v>0</v>
      </c>
    </row>
    <row r="564" spans="1:15" x14ac:dyDescent="0.3">
      <c r="A564"/>
      <c r="B564"/>
      <c r="C564" t="s">
        <v>576</v>
      </c>
      <c r="D564" s="52"/>
      <c r="E564" s="27"/>
      <c r="F564" s="27"/>
      <c r="G564" s="27"/>
      <c r="H564" s="27"/>
      <c r="I564" s="28" t="s">
        <v>1063</v>
      </c>
      <c r="J564" s="27"/>
      <c r="K564" s="27"/>
      <c r="L564" s="126">
        <f>SUM(L565:L574)</f>
        <v>0</v>
      </c>
      <c r="M564" s="126">
        <f>SUM(M565:M574)</f>
        <v>0</v>
      </c>
      <c r="N564" s="126">
        <f>SUM(N565:N574)</f>
        <v>0</v>
      </c>
      <c r="O564" s="127">
        <f t="shared" si="121"/>
        <v>0</v>
      </c>
    </row>
    <row r="565" spans="1:15" x14ac:dyDescent="0.3">
      <c r="A565" s="2" t="s">
        <v>577</v>
      </c>
      <c r="B565"/>
      <c r="C565" t="s">
        <v>578</v>
      </c>
      <c r="D565" s="52"/>
      <c r="E565" s="27"/>
      <c r="F565" s="27"/>
      <c r="G565" s="27"/>
      <c r="H565" s="27"/>
      <c r="I565" s="27"/>
      <c r="J565" s="27" t="s">
        <v>19</v>
      </c>
      <c r="K565" s="27"/>
      <c r="L565" s="128">
        <f t="shared" ref="L565:L574" si="122">IFERROR(VLOOKUP(A565,IC_LN_BS,12,0),"")</f>
        <v>0</v>
      </c>
      <c r="M565" s="128">
        <f t="shared" ref="M565:M574" si="123">IFERROR(VLOOKUP(A565,IC_LN_BS,13,0),"")</f>
        <v>0</v>
      </c>
      <c r="N565" s="128">
        <f t="shared" ref="N565:N574" si="124">IFERROR(VLOOKUP(A565,IC_LN_BS,14,0),"")</f>
        <v>0</v>
      </c>
      <c r="O565" s="127">
        <f t="shared" si="121"/>
        <v>0</v>
      </c>
    </row>
    <row r="566" spans="1:15" x14ac:dyDescent="0.3">
      <c r="A566" s="2" t="s">
        <v>579</v>
      </c>
      <c r="B566" s="37"/>
      <c r="C566" t="s">
        <v>580</v>
      </c>
      <c r="D566" s="52"/>
      <c r="E566" s="27"/>
      <c r="F566" s="27"/>
      <c r="G566" s="27"/>
      <c r="H566" s="27"/>
      <c r="I566" s="27"/>
      <c r="J566" s="27" t="s">
        <v>21</v>
      </c>
      <c r="K566" s="27"/>
      <c r="L566" s="128">
        <f t="shared" si="122"/>
        <v>0</v>
      </c>
      <c r="M566" s="128">
        <f t="shared" si="123"/>
        <v>0</v>
      </c>
      <c r="N566" s="128">
        <f t="shared" si="124"/>
        <v>0</v>
      </c>
      <c r="O566" s="127">
        <f t="shared" si="121"/>
        <v>0</v>
      </c>
    </row>
    <row r="567" spans="1:15" x14ac:dyDescent="0.3">
      <c r="A567" s="2" t="s">
        <v>581</v>
      </c>
      <c r="B567" s="37"/>
      <c r="C567" t="s">
        <v>582</v>
      </c>
      <c r="D567" s="52"/>
      <c r="E567" s="27"/>
      <c r="F567" s="27"/>
      <c r="G567" s="27"/>
      <c r="H567" s="27"/>
      <c r="I567" s="27"/>
      <c r="J567" s="27" t="s">
        <v>28</v>
      </c>
      <c r="K567" s="27"/>
      <c r="L567" s="128">
        <f t="shared" si="122"/>
        <v>0</v>
      </c>
      <c r="M567" s="128">
        <f t="shared" si="123"/>
        <v>0</v>
      </c>
      <c r="N567" s="128">
        <f t="shared" si="124"/>
        <v>0</v>
      </c>
      <c r="O567" s="127">
        <f t="shared" si="121"/>
        <v>0</v>
      </c>
    </row>
    <row r="568" spans="1:15" x14ac:dyDescent="0.3">
      <c r="A568" s="2" t="s">
        <v>583</v>
      </c>
      <c r="B568" s="37"/>
      <c r="C568" t="s">
        <v>584</v>
      </c>
      <c r="D568" s="52"/>
      <c r="E568" s="27"/>
      <c r="F568" s="27"/>
      <c r="G568" s="27"/>
      <c r="H568" s="27"/>
      <c r="I568" s="27"/>
      <c r="J568" s="27" t="s">
        <v>61</v>
      </c>
      <c r="K568" s="27"/>
      <c r="L568" s="128">
        <f t="shared" si="122"/>
        <v>0</v>
      </c>
      <c r="M568" s="128">
        <f t="shared" si="123"/>
        <v>0</v>
      </c>
      <c r="N568" s="128">
        <f t="shared" si="124"/>
        <v>0</v>
      </c>
      <c r="O568" s="127">
        <f t="shared" si="121"/>
        <v>0</v>
      </c>
    </row>
    <row r="569" spans="1:15" x14ac:dyDescent="0.3">
      <c r="A569" s="2" t="s">
        <v>585</v>
      </c>
      <c r="B569" s="37"/>
      <c r="C569" t="s">
        <v>586</v>
      </c>
      <c r="D569" s="52"/>
      <c r="E569" s="27"/>
      <c r="F569" s="27"/>
      <c r="G569" s="27"/>
      <c r="H569" s="27"/>
      <c r="I569" s="27"/>
      <c r="J569" s="27" t="s">
        <v>62</v>
      </c>
      <c r="K569" s="27"/>
      <c r="L569" s="128">
        <f t="shared" si="122"/>
        <v>0</v>
      </c>
      <c r="M569" s="128">
        <f t="shared" si="123"/>
        <v>0</v>
      </c>
      <c r="N569" s="128">
        <f t="shared" si="124"/>
        <v>0</v>
      </c>
      <c r="O569" s="127">
        <f t="shared" si="121"/>
        <v>0</v>
      </c>
    </row>
    <row r="570" spans="1:15" x14ac:dyDescent="0.3">
      <c r="A570" s="2" t="s">
        <v>587</v>
      </c>
      <c r="B570" s="37"/>
      <c r="C570" t="s">
        <v>588</v>
      </c>
      <c r="D570" s="52"/>
      <c r="E570" s="27"/>
      <c r="F570" s="27"/>
      <c r="G570" s="27"/>
      <c r="H570" s="27"/>
      <c r="I570" s="27"/>
      <c r="J570" s="27" t="s">
        <v>63</v>
      </c>
      <c r="K570" s="27"/>
      <c r="L570" s="128">
        <f t="shared" si="122"/>
        <v>0</v>
      </c>
      <c r="M570" s="128">
        <f t="shared" si="123"/>
        <v>0</v>
      </c>
      <c r="N570" s="128">
        <f t="shared" si="124"/>
        <v>0</v>
      </c>
      <c r="O570" s="127">
        <f t="shared" si="121"/>
        <v>0</v>
      </c>
    </row>
    <row r="571" spans="1:15" x14ac:dyDescent="0.3">
      <c r="A571" s="2" t="s">
        <v>589</v>
      </c>
      <c r="B571" s="37"/>
      <c r="C571" t="s">
        <v>590</v>
      </c>
      <c r="D571" s="52"/>
      <c r="E571" s="27"/>
      <c r="F571" s="27"/>
      <c r="G571" s="27"/>
      <c r="H571" s="27"/>
      <c r="I571" s="27"/>
      <c r="J571" s="27" t="s">
        <v>64</v>
      </c>
      <c r="K571" s="27"/>
      <c r="L571" s="128">
        <f t="shared" si="122"/>
        <v>0</v>
      </c>
      <c r="M571" s="128">
        <f t="shared" si="123"/>
        <v>0</v>
      </c>
      <c r="N571" s="128">
        <f t="shared" si="124"/>
        <v>0</v>
      </c>
      <c r="O571" s="127">
        <f t="shared" si="121"/>
        <v>0</v>
      </c>
    </row>
    <row r="572" spans="1:15" x14ac:dyDescent="0.3">
      <c r="A572" s="2" t="s">
        <v>591</v>
      </c>
      <c r="B572" s="37"/>
      <c r="C572" t="s">
        <v>592</v>
      </c>
      <c r="D572" s="52"/>
      <c r="E572" s="27"/>
      <c r="F572" s="27"/>
      <c r="G572" s="27"/>
      <c r="H572" s="27"/>
      <c r="I572" s="27"/>
      <c r="J572" s="27" t="s">
        <v>65</v>
      </c>
      <c r="K572" s="27"/>
      <c r="L572" s="128">
        <f t="shared" si="122"/>
        <v>0</v>
      </c>
      <c r="M572" s="128">
        <f t="shared" si="123"/>
        <v>0</v>
      </c>
      <c r="N572" s="128">
        <f t="shared" si="124"/>
        <v>0</v>
      </c>
      <c r="O572" s="127">
        <f t="shared" si="121"/>
        <v>0</v>
      </c>
    </row>
    <row r="573" spans="1:15" x14ac:dyDescent="0.3">
      <c r="A573" s="2" t="s">
        <v>593</v>
      </c>
      <c r="B573" s="37"/>
      <c r="C573" t="s">
        <v>594</v>
      </c>
      <c r="D573" s="52"/>
      <c r="E573" s="27"/>
      <c r="F573" s="27"/>
      <c r="G573" s="27"/>
      <c r="H573" s="27"/>
      <c r="I573" s="27"/>
      <c r="J573" s="27" t="s">
        <v>82</v>
      </c>
      <c r="K573" s="27"/>
      <c r="L573" s="128">
        <f t="shared" si="122"/>
        <v>0</v>
      </c>
      <c r="M573" s="128">
        <f t="shared" si="123"/>
        <v>0</v>
      </c>
      <c r="N573" s="128">
        <f t="shared" si="124"/>
        <v>0</v>
      </c>
      <c r="O573" s="127">
        <f t="shared" si="121"/>
        <v>0</v>
      </c>
    </row>
    <row r="574" spans="1:15" x14ac:dyDescent="0.3">
      <c r="A574" s="2" t="s">
        <v>595</v>
      </c>
      <c r="B574" s="37"/>
      <c r="C574" t="s">
        <v>596</v>
      </c>
      <c r="D574" s="52"/>
      <c r="E574" s="27"/>
      <c r="F574" s="27"/>
      <c r="G574" s="27"/>
      <c r="H574" s="27"/>
      <c r="I574" s="27"/>
      <c r="J574" s="27" t="s">
        <v>23</v>
      </c>
      <c r="K574" s="27"/>
      <c r="L574" s="128">
        <f t="shared" si="122"/>
        <v>0</v>
      </c>
      <c r="M574" s="128">
        <f t="shared" si="123"/>
        <v>0</v>
      </c>
      <c r="N574" s="128">
        <f t="shared" si="124"/>
        <v>0</v>
      </c>
      <c r="O574" s="127">
        <f t="shared" si="121"/>
        <v>0</v>
      </c>
    </row>
    <row r="575" spans="1:15" x14ac:dyDescent="0.3">
      <c r="A575"/>
      <c r="B575" s="13"/>
      <c r="C575" t="s">
        <v>597</v>
      </c>
      <c r="D575" s="19"/>
      <c r="E575" s="21"/>
      <c r="F575" s="20">
        <v>2</v>
      </c>
      <c r="G575" s="20" t="s">
        <v>598</v>
      </c>
      <c r="H575" s="21"/>
      <c r="I575" s="21"/>
      <c r="J575" s="21"/>
      <c r="K575" s="21"/>
      <c r="L575" s="126">
        <f>SUM(L576:L584)</f>
        <v>0</v>
      </c>
      <c r="M575" s="126">
        <f>SUM(M576:M584)</f>
        <v>0</v>
      </c>
      <c r="N575" s="126">
        <f>SUM(N576:N584)</f>
        <v>0</v>
      </c>
      <c r="O575" s="127">
        <f t="shared" si="121"/>
        <v>0</v>
      </c>
    </row>
    <row r="576" spans="1:15" x14ac:dyDescent="0.3">
      <c r="A576" s="2" t="s">
        <v>599</v>
      </c>
      <c r="B576" s="37"/>
      <c r="C576" t="s">
        <v>600</v>
      </c>
      <c r="D576" s="19"/>
      <c r="E576" s="21"/>
      <c r="F576" s="21"/>
      <c r="G576" s="21"/>
      <c r="H576" s="21" t="s">
        <v>21</v>
      </c>
      <c r="I576" s="21"/>
      <c r="J576" s="21"/>
      <c r="K576" s="21"/>
      <c r="L576" s="128">
        <f t="shared" ref="L576:L585" si="125">IFERROR(VLOOKUP(A576,IC_LN_BS,7,0),"")</f>
        <v>0</v>
      </c>
      <c r="M576" s="128">
        <f t="shared" ref="M576:M585" si="126">IFERROR(VLOOKUP(A576,IC_LN_BS,8,0),"")</f>
        <v>0</v>
      </c>
      <c r="N576" s="128">
        <f t="shared" ref="N576:N585" si="127">IFERROR(VLOOKUP(A576,IC_LN_BS,9,0),"")</f>
        <v>0</v>
      </c>
      <c r="O576" s="127">
        <f t="shared" si="121"/>
        <v>0</v>
      </c>
    </row>
    <row r="577" spans="1:15" x14ac:dyDescent="0.3">
      <c r="A577" s="2" t="s">
        <v>601</v>
      </c>
      <c r="B577" s="37"/>
      <c r="C577" t="s">
        <v>602</v>
      </c>
      <c r="D577" s="19"/>
      <c r="E577" s="21"/>
      <c r="F577" s="21"/>
      <c r="G577" s="21"/>
      <c r="H577" s="21" t="s">
        <v>28</v>
      </c>
      <c r="I577" s="21"/>
      <c r="J577" s="21"/>
      <c r="K577" s="21"/>
      <c r="L577" s="128">
        <f t="shared" si="125"/>
        <v>0</v>
      </c>
      <c r="M577" s="128">
        <f t="shared" si="126"/>
        <v>0</v>
      </c>
      <c r="N577" s="128">
        <f t="shared" si="127"/>
        <v>0</v>
      </c>
      <c r="O577" s="127">
        <f t="shared" si="121"/>
        <v>0</v>
      </c>
    </row>
    <row r="578" spans="1:15" x14ac:dyDescent="0.3">
      <c r="A578" s="2" t="s">
        <v>603</v>
      </c>
      <c r="B578" s="37"/>
      <c r="C578" t="s">
        <v>604</v>
      </c>
      <c r="D578" s="19"/>
      <c r="E578" s="21"/>
      <c r="F578" s="21"/>
      <c r="G578" s="21"/>
      <c r="H578" s="21" t="s">
        <v>61</v>
      </c>
      <c r="I578" s="21"/>
      <c r="J578" s="21"/>
      <c r="K578" s="21"/>
      <c r="L578" s="128">
        <f t="shared" si="125"/>
        <v>0</v>
      </c>
      <c r="M578" s="128">
        <f t="shared" si="126"/>
        <v>0</v>
      </c>
      <c r="N578" s="128">
        <f t="shared" si="127"/>
        <v>0</v>
      </c>
      <c r="O578" s="127">
        <f t="shared" si="121"/>
        <v>0</v>
      </c>
    </row>
    <row r="579" spans="1:15" x14ac:dyDescent="0.3">
      <c r="A579" s="2" t="s">
        <v>605</v>
      </c>
      <c r="B579" s="37"/>
      <c r="C579" t="s">
        <v>606</v>
      </c>
      <c r="D579" s="19"/>
      <c r="E579" s="21"/>
      <c r="F579" s="21"/>
      <c r="G579" s="21"/>
      <c r="H579" s="21" t="s">
        <v>315</v>
      </c>
      <c r="I579" s="21"/>
      <c r="J579" s="21"/>
      <c r="K579" s="21"/>
      <c r="L579" s="128">
        <f t="shared" si="125"/>
        <v>0</v>
      </c>
      <c r="M579" s="128">
        <f t="shared" si="126"/>
        <v>0</v>
      </c>
      <c r="N579" s="128">
        <f t="shared" si="127"/>
        <v>0</v>
      </c>
      <c r="O579" s="127">
        <f t="shared" si="121"/>
        <v>0</v>
      </c>
    </row>
    <row r="580" spans="1:15" x14ac:dyDescent="0.3">
      <c r="A580" s="2" t="s">
        <v>607</v>
      </c>
      <c r="B580" s="37"/>
      <c r="C580" t="s">
        <v>608</v>
      </c>
      <c r="D580" s="19"/>
      <c r="E580" s="21"/>
      <c r="F580" s="21"/>
      <c r="G580" s="21"/>
      <c r="H580" s="21" t="s">
        <v>63</v>
      </c>
      <c r="I580" s="21"/>
      <c r="J580" s="21"/>
      <c r="K580" s="21"/>
      <c r="L580" s="128">
        <f t="shared" si="125"/>
        <v>0</v>
      </c>
      <c r="M580" s="128">
        <f t="shared" si="126"/>
        <v>0</v>
      </c>
      <c r="N580" s="128">
        <f t="shared" si="127"/>
        <v>0</v>
      </c>
      <c r="O580" s="127">
        <f t="shared" si="121"/>
        <v>0</v>
      </c>
    </row>
    <row r="581" spans="1:15" x14ac:dyDescent="0.3">
      <c r="A581" s="2" t="s">
        <v>609</v>
      </c>
      <c r="B581" s="37"/>
      <c r="C581" t="s">
        <v>610</v>
      </c>
      <c r="D581" s="19"/>
      <c r="E581" s="21"/>
      <c r="F581" s="21"/>
      <c r="G581" s="21"/>
      <c r="H581" s="21" t="s">
        <v>64</v>
      </c>
      <c r="I581" s="21"/>
      <c r="J581" s="21"/>
      <c r="K581" s="21"/>
      <c r="L581" s="128">
        <f t="shared" si="125"/>
        <v>0</v>
      </c>
      <c r="M581" s="128">
        <f t="shared" si="126"/>
        <v>0</v>
      </c>
      <c r="N581" s="128">
        <f t="shared" si="127"/>
        <v>0</v>
      </c>
      <c r="O581" s="127">
        <f t="shared" si="121"/>
        <v>0</v>
      </c>
    </row>
    <row r="582" spans="1:15" x14ac:dyDescent="0.3">
      <c r="A582" s="2" t="s">
        <v>611</v>
      </c>
      <c r="B582" s="37"/>
      <c r="C582" t="s">
        <v>612</v>
      </c>
      <c r="D582" s="19"/>
      <c r="E582" s="21"/>
      <c r="F582" s="21"/>
      <c r="G582" s="21"/>
      <c r="H582" s="21" t="s">
        <v>65</v>
      </c>
      <c r="I582" s="21"/>
      <c r="J582" s="21"/>
      <c r="K582" s="21"/>
      <c r="L582" s="128">
        <f t="shared" si="125"/>
        <v>0</v>
      </c>
      <c r="M582" s="128">
        <f t="shared" si="126"/>
        <v>0</v>
      </c>
      <c r="N582" s="128">
        <f t="shared" si="127"/>
        <v>0</v>
      </c>
      <c r="O582" s="127">
        <f t="shared" si="121"/>
        <v>0</v>
      </c>
    </row>
    <row r="583" spans="1:15" x14ac:dyDescent="0.3">
      <c r="A583" s="2" t="s">
        <v>613</v>
      </c>
      <c r="B583" s="37"/>
      <c r="C583" t="s">
        <v>614</v>
      </c>
      <c r="D583" s="19"/>
      <c r="E583" s="21"/>
      <c r="F583" s="21"/>
      <c r="G583" s="21"/>
      <c r="H583" s="21" t="s">
        <v>462</v>
      </c>
      <c r="I583" s="21"/>
      <c r="J583" s="21"/>
      <c r="K583" s="21"/>
      <c r="L583" s="128">
        <f t="shared" si="125"/>
        <v>0</v>
      </c>
      <c r="M583" s="128">
        <f t="shared" si="126"/>
        <v>0</v>
      </c>
      <c r="N583" s="128">
        <f t="shared" si="127"/>
        <v>0</v>
      </c>
      <c r="O583" s="127">
        <f t="shared" si="121"/>
        <v>0</v>
      </c>
    </row>
    <row r="584" spans="1:15" x14ac:dyDescent="0.3">
      <c r="A584" s="2" t="s">
        <v>1116</v>
      </c>
      <c r="B584" s="37"/>
      <c r="C584" t="s">
        <v>615</v>
      </c>
      <c r="D584" s="19"/>
      <c r="E584" s="21"/>
      <c r="F584" s="21"/>
      <c r="G584" s="21"/>
      <c r="H584" s="21" t="s">
        <v>23</v>
      </c>
      <c r="I584" s="21"/>
      <c r="J584" s="21"/>
      <c r="K584" s="21"/>
      <c r="L584" s="128">
        <f t="shared" si="125"/>
        <v>0</v>
      </c>
      <c r="M584" s="128">
        <f t="shared" si="126"/>
        <v>0</v>
      </c>
      <c r="N584" s="128">
        <f t="shared" si="127"/>
        <v>0</v>
      </c>
      <c r="O584" s="127">
        <f t="shared" si="121"/>
        <v>0</v>
      </c>
    </row>
    <row r="585" spans="1:15" ht="15" thickBot="1" x14ac:dyDescent="0.35">
      <c r="A585" s="2" t="s">
        <v>1324</v>
      </c>
      <c r="B585" s="11"/>
      <c r="C585"/>
      <c r="D585" s="57"/>
      <c r="E585" s="58"/>
      <c r="F585" s="61"/>
      <c r="G585" s="58"/>
      <c r="H585" s="58"/>
      <c r="I585" s="58"/>
      <c r="J585" s="58"/>
      <c r="K585" s="150" t="s">
        <v>1247</v>
      </c>
      <c r="L585" s="129">
        <f t="shared" si="125"/>
        <v>0</v>
      </c>
      <c r="M585" s="129">
        <f t="shared" si="126"/>
        <v>0</v>
      </c>
      <c r="N585" s="129">
        <f t="shared" si="127"/>
        <v>0</v>
      </c>
      <c r="O585" s="130">
        <f t="shared" si="121"/>
        <v>0</v>
      </c>
    </row>
    <row r="586" spans="1:15" ht="15" thickBot="1" x14ac:dyDescent="0.35">
      <c r="A586"/>
      <c r="B586"/>
      <c r="C586" t="s">
        <v>616</v>
      </c>
      <c r="D586" s="140" t="s">
        <v>169</v>
      </c>
      <c r="E586" s="141"/>
      <c r="F586" s="141"/>
      <c r="G586" s="141"/>
      <c r="H586" s="141"/>
      <c r="I586" s="141"/>
      <c r="J586" s="141"/>
      <c r="K586" s="141"/>
      <c r="L586" s="148">
        <f>SUM(L591,L639)</f>
        <v>0</v>
      </c>
      <c r="M586" s="148">
        <f>SUM(M591,M639)</f>
        <v>0</v>
      </c>
      <c r="N586" s="148">
        <f>SUM(N591,N639)</f>
        <v>0</v>
      </c>
      <c r="O586" s="149">
        <f t="shared" si="121"/>
        <v>0</v>
      </c>
    </row>
    <row r="587" spans="1:15" x14ac:dyDescent="0.3">
      <c r="A587"/>
      <c r="B587"/>
      <c r="C587"/>
      <c r="D587" s="144"/>
      <c r="E587" s="145"/>
      <c r="F587" s="145"/>
      <c r="G587" s="146" t="s">
        <v>1273</v>
      </c>
      <c r="H587" s="146"/>
      <c r="I587" s="146"/>
      <c r="J587" s="146"/>
      <c r="K587" s="146"/>
      <c r="L587" s="138">
        <f>SUM(L592,L596,L601,L640,L626)</f>
        <v>0</v>
      </c>
      <c r="M587" s="138">
        <f>SUM(M592,M596,M601,M640,M626)</f>
        <v>0</v>
      </c>
      <c r="N587" s="138">
        <f>SUM(N592,N596,N601,N640,N626)</f>
        <v>0</v>
      </c>
      <c r="O587" s="139">
        <f t="shared" si="121"/>
        <v>0</v>
      </c>
    </row>
    <row r="588" spans="1:15" x14ac:dyDescent="0.3">
      <c r="A588"/>
      <c r="B588"/>
      <c r="C588" t="s">
        <v>1343</v>
      </c>
      <c r="D588" s="22"/>
      <c r="E588" s="24"/>
      <c r="F588" s="24"/>
      <c r="G588" s="25" t="s">
        <v>1252</v>
      </c>
      <c r="H588" s="25"/>
      <c r="I588" s="25"/>
      <c r="J588" s="25"/>
      <c r="K588" s="25"/>
      <c r="L588" s="126">
        <f>SUM(L614,L653,L633)</f>
        <v>0</v>
      </c>
      <c r="M588" s="126">
        <f>SUM(M614,M653,M633)</f>
        <v>0</v>
      </c>
      <c r="N588" s="126">
        <f>SUM(N614,N653,N633)</f>
        <v>0</v>
      </c>
      <c r="O588" s="127">
        <f t="shared" si="121"/>
        <v>0</v>
      </c>
    </row>
    <row r="589" spans="1:15" x14ac:dyDescent="0.3">
      <c r="A589"/>
      <c r="B589"/>
      <c r="C589" t="s">
        <v>1344</v>
      </c>
      <c r="D589" s="22"/>
      <c r="E589" s="24"/>
      <c r="F589" s="24"/>
      <c r="G589" s="25" t="s">
        <v>1285</v>
      </c>
      <c r="H589" s="25"/>
      <c r="I589" s="25"/>
      <c r="J589" s="25"/>
      <c r="K589" s="25"/>
      <c r="L589" s="126">
        <f>SUM(L595,L599,L612,L651,L631)</f>
        <v>0</v>
      </c>
      <c r="M589" s="126">
        <f>SUM(M595,M599,M612,M651,M631)</f>
        <v>0</v>
      </c>
      <c r="N589" s="126">
        <f>SUM(N595,N599,N612,N651,N631)</f>
        <v>0</v>
      </c>
      <c r="O589" s="127">
        <f t="shared" si="121"/>
        <v>0</v>
      </c>
    </row>
    <row r="590" spans="1:15" x14ac:dyDescent="0.3">
      <c r="A590"/>
      <c r="B590"/>
      <c r="C590" t="s">
        <v>1345</v>
      </c>
      <c r="D590" s="22"/>
      <c r="E590" s="24"/>
      <c r="F590" s="24"/>
      <c r="G590" s="25"/>
      <c r="H590" s="25" t="s">
        <v>1301</v>
      </c>
      <c r="I590" s="25"/>
      <c r="J590" s="25"/>
      <c r="K590" s="25"/>
      <c r="L590" s="126">
        <f>SUM(L595,L600,L613,L652,L632)</f>
        <v>0</v>
      </c>
      <c r="M590" s="126">
        <f>SUM(M595,M600,M613,M652,M632)</f>
        <v>0</v>
      </c>
      <c r="N590" s="126">
        <f>SUM(N595,N600,N613,N652,N632)</f>
        <v>0</v>
      </c>
      <c r="O590" s="127">
        <f t="shared" si="121"/>
        <v>0</v>
      </c>
    </row>
    <row r="591" spans="1:15" x14ac:dyDescent="0.3">
      <c r="A591"/>
      <c r="B591"/>
      <c r="C591"/>
      <c r="D591" s="19" t="s">
        <v>8</v>
      </c>
      <c r="E591" s="20" t="s">
        <v>1274</v>
      </c>
      <c r="F591" s="21"/>
      <c r="G591" s="21"/>
      <c r="H591" s="21"/>
      <c r="I591" s="21"/>
      <c r="J591" s="21"/>
      <c r="K591" s="21"/>
      <c r="L591" s="126">
        <f>SUM(L592,L596,L601,L614,L626,L633)</f>
        <v>0</v>
      </c>
      <c r="M591" s="126">
        <f>SUM(M592,M596,M601,M614,M626,M633)</f>
        <v>0</v>
      </c>
      <c r="N591" s="126">
        <f>SUM(N592,N596,N601,N614,N626,N633)</f>
        <v>0</v>
      </c>
      <c r="O591" s="127">
        <f t="shared" si="121"/>
        <v>0</v>
      </c>
    </row>
    <row r="592" spans="1:15" x14ac:dyDescent="0.3">
      <c r="A592"/>
      <c r="B592"/>
      <c r="C592" t="s">
        <v>622</v>
      </c>
      <c r="D592" s="52"/>
      <c r="E592" s="28"/>
      <c r="F592" s="28">
        <v>1</v>
      </c>
      <c r="G592" s="28" t="s">
        <v>623</v>
      </c>
      <c r="H592" s="27"/>
      <c r="I592" s="27"/>
      <c r="J592" s="27"/>
      <c r="K592" s="27"/>
      <c r="L592" s="126">
        <f>SUM(L593:L595)</f>
        <v>0</v>
      </c>
      <c r="M592" s="126">
        <f>SUM(M593:M595)</f>
        <v>0</v>
      </c>
      <c r="N592" s="126">
        <f>SUM(N593:N595)</f>
        <v>0</v>
      </c>
      <c r="O592" s="127">
        <f t="shared" si="121"/>
        <v>0</v>
      </c>
    </row>
    <row r="593" spans="1:15" x14ac:dyDescent="0.3">
      <c r="A593"/>
      <c r="B593" s="37" t="s">
        <v>1404</v>
      </c>
      <c r="C593"/>
      <c r="D593" s="52"/>
      <c r="E593" s="27"/>
      <c r="F593" s="27"/>
      <c r="G593" s="27"/>
      <c r="H593" s="27" t="s">
        <v>19</v>
      </c>
      <c r="I593" s="27"/>
      <c r="J593" s="27"/>
      <c r="K593" s="27"/>
      <c r="L593" s="128" t="str">
        <f>IFERROR(ABS(VLOOKUP(A593,IC_LN_BS,7,0)),"")</f>
        <v/>
      </c>
      <c r="M593" s="128" t="str">
        <f>IFERROR(ABS(VLOOKUP(A593,IC_LN_BS,8,0)),"")</f>
        <v/>
      </c>
      <c r="N593" s="128" t="str">
        <f>IFERROR(ABS(VLOOKUP(A593,IC_LN_BS,9,0)),"")</f>
        <v/>
      </c>
      <c r="O593" s="127">
        <f t="shared" si="121"/>
        <v>0</v>
      </c>
    </row>
    <row r="594" spans="1:15" x14ac:dyDescent="0.3">
      <c r="A594" s="1" t="s">
        <v>26</v>
      </c>
      <c r="B594" s="37" t="s">
        <v>1405</v>
      </c>
      <c r="C594"/>
      <c r="D594" s="52"/>
      <c r="E594" s="27"/>
      <c r="F594" s="27"/>
      <c r="G594" s="27"/>
      <c r="H594" s="27" t="s">
        <v>21</v>
      </c>
      <c r="I594" s="27"/>
      <c r="J594" s="27"/>
      <c r="K594" s="27"/>
      <c r="L594" s="128">
        <f>IFERROR(ABS(VLOOKUP(A594,IC_LN_BS,7,0)),"")</f>
        <v>0</v>
      </c>
      <c r="M594" s="128">
        <f>IFERROR(ABS(VLOOKUP(A594,IC_LN_BS,8,0)),"")</f>
        <v>0</v>
      </c>
      <c r="N594" s="128">
        <f>IFERROR(ABS(VLOOKUP(A594,IC_LN_BS,9,0)),"")</f>
        <v>0</v>
      </c>
      <c r="O594" s="127">
        <f t="shared" si="121"/>
        <v>0</v>
      </c>
    </row>
    <row r="595" spans="1:15" x14ac:dyDescent="0.3">
      <c r="A595" s="1" t="s">
        <v>27</v>
      </c>
      <c r="B595" s="37" t="s">
        <v>1406</v>
      </c>
      <c r="C595"/>
      <c r="D595" s="52"/>
      <c r="E595" s="27"/>
      <c r="F595" s="27"/>
      <c r="G595" s="27"/>
      <c r="H595" s="27" t="s">
        <v>23</v>
      </c>
      <c r="I595" s="27"/>
      <c r="J595" s="27"/>
      <c r="K595" s="27"/>
      <c r="L595" s="128">
        <f>IFERROR(ABS(VLOOKUP(A595,IC_LN_BS,7,0)),"")</f>
        <v>0</v>
      </c>
      <c r="M595" s="128">
        <f>IFERROR(ABS(VLOOKUP(A595,IC_LN_BS,8,0)),"")</f>
        <v>0</v>
      </c>
      <c r="N595" s="128">
        <f>IFERROR(ABS(VLOOKUP(A595,IC_LN_BS,9,0)),"")</f>
        <v>0</v>
      </c>
      <c r="O595" s="127">
        <f t="shared" si="121"/>
        <v>0</v>
      </c>
    </row>
    <row r="596" spans="1:15" x14ac:dyDescent="0.3">
      <c r="A596"/>
      <c r="B596"/>
      <c r="C596" t="s">
        <v>618</v>
      </c>
      <c r="D596" s="19"/>
      <c r="E596" s="20"/>
      <c r="F596" s="20">
        <v>2</v>
      </c>
      <c r="G596" s="20" t="s">
        <v>1265</v>
      </c>
      <c r="H596" s="21"/>
      <c r="I596" s="21"/>
      <c r="J596" s="21"/>
      <c r="K596" s="21"/>
      <c r="L596" s="126">
        <f>SUM(L597:L599)</f>
        <v>0</v>
      </c>
      <c r="M596" s="126">
        <f>SUM(M597:M599)</f>
        <v>0</v>
      </c>
      <c r="N596" s="126">
        <f>SUM(N597:N599)</f>
        <v>0</v>
      </c>
      <c r="O596" s="127">
        <f t="shared" si="121"/>
        <v>0</v>
      </c>
    </row>
    <row r="597" spans="1:15" x14ac:dyDescent="0.3">
      <c r="A597"/>
      <c r="B597" s="37" t="s">
        <v>1405</v>
      </c>
      <c r="C597"/>
      <c r="D597" s="19"/>
      <c r="E597" s="21"/>
      <c r="F597" s="21"/>
      <c r="G597" s="21"/>
      <c r="H597" s="21" t="s">
        <v>21</v>
      </c>
      <c r="I597" s="21"/>
      <c r="J597" s="21"/>
      <c r="K597" s="21"/>
      <c r="L597" s="128" t="str">
        <f>IFERROR(VLOOKUP(A597,IC_LN_BS,7,0),"")</f>
        <v/>
      </c>
      <c r="M597" s="128" t="str">
        <f>IFERROR(VLOOKUP(A597,IC_LN_BS,8,0),"")</f>
        <v/>
      </c>
      <c r="N597" s="128" t="str">
        <f>IFERROR(VLOOKUP(A597,IC_LN_BS,9,0),"")</f>
        <v/>
      </c>
      <c r="O597" s="127">
        <f t="shared" si="121"/>
        <v>0</v>
      </c>
    </row>
    <row r="598" spans="1:15" x14ac:dyDescent="0.3">
      <c r="A598"/>
      <c r="B598" s="37" t="s">
        <v>1407</v>
      </c>
      <c r="C598"/>
      <c r="D598" s="19"/>
      <c r="E598" s="21"/>
      <c r="F598" s="21"/>
      <c r="G598" s="21"/>
      <c r="H598" s="21" t="s">
        <v>28</v>
      </c>
      <c r="I598" s="21"/>
      <c r="J598" s="21"/>
      <c r="K598" s="45"/>
      <c r="L598" s="128" t="str">
        <f>IFERROR(VLOOKUP(A598,IC_LN_BS,7,0),"")</f>
        <v/>
      </c>
      <c r="M598" s="128" t="str">
        <f>IFERROR(VLOOKUP(A598,IC_LN_BS,8,0),"")</f>
        <v/>
      </c>
      <c r="N598" s="128" t="str">
        <f>IFERROR(VLOOKUP(A598,IC_LN_BS,9,0),"")</f>
        <v/>
      </c>
      <c r="O598" s="127">
        <f t="shared" si="121"/>
        <v>0</v>
      </c>
    </row>
    <row r="599" spans="1:15" x14ac:dyDescent="0.3">
      <c r="A599"/>
      <c r="B599" s="37" t="s">
        <v>1406</v>
      </c>
      <c r="C599"/>
      <c r="D599" s="19"/>
      <c r="E599" s="21"/>
      <c r="F599" s="21"/>
      <c r="G599" s="21"/>
      <c r="H599" s="21" t="s">
        <v>23</v>
      </c>
      <c r="I599" s="21"/>
      <c r="J599" s="21"/>
      <c r="K599" s="21"/>
      <c r="L599" s="128" t="str">
        <f>IFERROR(VLOOKUP(A599,IC_LN_BS,7,0),"")</f>
        <v/>
      </c>
      <c r="M599" s="128" t="str">
        <f>IFERROR(VLOOKUP(A599,IC_LN_BS,8,0),"")</f>
        <v/>
      </c>
      <c r="N599" s="128" t="str">
        <f>IFERROR(VLOOKUP(A599,IC_LN_BS,9,0),"")</f>
        <v/>
      </c>
      <c r="O599" s="127">
        <f t="shared" si="121"/>
        <v>0</v>
      </c>
    </row>
    <row r="600" spans="1:15" x14ac:dyDescent="0.3">
      <c r="A600"/>
      <c r="B600" s="37"/>
      <c r="C600"/>
      <c r="D600" s="19"/>
      <c r="E600" s="21"/>
      <c r="F600" s="21"/>
      <c r="G600" s="21"/>
      <c r="H600" s="21"/>
      <c r="I600" s="21"/>
      <c r="J600" s="21"/>
      <c r="K600" s="31" t="s">
        <v>1247</v>
      </c>
      <c r="L600" s="128" t="str">
        <f>IFERROR(VLOOKUP(A600,IC_LN_BS,7,0),"")</f>
        <v/>
      </c>
      <c r="M600" s="128" t="str">
        <f>IFERROR(VLOOKUP(A600,IC_LN_BS,8,0),"")</f>
        <v/>
      </c>
      <c r="N600" s="128" t="str">
        <f>IFERROR(VLOOKUP(A600,IC_LN_BS,9,0),"")</f>
        <v/>
      </c>
      <c r="O600" s="127">
        <f t="shared" si="121"/>
        <v>0</v>
      </c>
    </row>
    <row r="601" spans="1:15" x14ac:dyDescent="0.3">
      <c r="A601"/>
      <c r="B601"/>
      <c r="C601"/>
      <c r="D601" s="51"/>
      <c r="E601" s="21"/>
      <c r="F601" s="20">
        <v>3</v>
      </c>
      <c r="G601" s="20" t="s">
        <v>1158</v>
      </c>
      <c r="H601" s="21"/>
      <c r="I601" s="21"/>
      <c r="J601" s="21"/>
      <c r="K601" s="21"/>
      <c r="L601" s="126">
        <f>SUM(L602:L612)</f>
        <v>0</v>
      </c>
      <c r="M601" s="126">
        <f>SUM(M602:M612)</f>
        <v>0</v>
      </c>
      <c r="N601" s="126">
        <f>SUM(N602:N612)</f>
        <v>0</v>
      </c>
      <c r="O601" s="127">
        <f t="shared" si="121"/>
        <v>0</v>
      </c>
    </row>
    <row r="602" spans="1:15" x14ac:dyDescent="0.3">
      <c r="A602" s="2"/>
      <c r="B602" s="37" t="s">
        <v>1404</v>
      </c>
      <c r="C602"/>
      <c r="D602" s="51"/>
      <c r="E602" s="21"/>
      <c r="F602" s="31"/>
      <c r="G602" s="21"/>
      <c r="H602" s="21" t="s">
        <v>19</v>
      </c>
      <c r="I602" s="21"/>
      <c r="J602" s="21"/>
      <c r="K602" s="21"/>
      <c r="L602" s="128" t="str">
        <f t="shared" ref="L602:L613" si="128">IFERROR(VLOOKUP(A602,IC_LN_BS,7,0),"")</f>
        <v/>
      </c>
      <c r="M602" s="128" t="str">
        <f t="shared" ref="M602:M613" si="129">IFERROR(VLOOKUP(A602,IC_LN_BS,8,0),"")</f>
        <v/>
      </c>
      <c r="N602" s="128" t="str">
        <f t="shared" ref="N602:N613" si="130">IFERROR(VLOOKUP(A602,IC_LN_BS,9,0),"")</f>
        <v/>
      </c>
      <c r="O602" s="127">
        <f t="shared" si="121"/>
        <v>0</v>
      </c>
    </row>
    <row r="603" spans="1:15" x14ac:dyDescent="0.3">
      <c r="A603" s="1" t="s">
        <v>1066</v>
      </c>
      <c r="B603" s="37" t="s">
        <v>1405</v>
      </c>
      <c r="C603" s="53"/>
      <c r="D603" s="51"/>
      <c r="E603" s="21"/>
      <c r="F603" s="31"/>
      <c r="G603" s="21"/>
      <c r="H603" s="21" t="s">
        <v>21</v>
      </c>
      <c r="I603" s="21"/>
      <c r="J603" s="21"/>
      <c r="K603" s="21"/>
      <c r="L603" s="128">
        <f t="shared" si="128"/>
        <v>0</v>
      </c>
      <c r="M603" s="128">
        <f t="shared" si="129"/>
        <v>0</v>
      </c>
      <c r="N603" s="128">
        <f t="shared" si="130"/>
        <v>0</v>
      </c>
      <c r="O603" s="127">
        <f t="shared" si="121"/>
        <v>0</v>
      </c>
    </row>
    <row r="604" spans="1:15" x14ac:dyDescent="0.3">
      <c r="A604" s="2"/>
      <c r="B604" s="37" t="s">
        <v>1407</v>
      </c>
      <c r="C604"/>
      <c r="D604" s="51"/>
      <c r="E604" s="21"/>
      <c r="F604" s="31"/>
      <c r="G604" s="21"/>
      <c r="H604" s="21" t="s">
        <v>28</v>
      </c>
      <c r="I604" s="21"/>
      <c r="J604" s="21"/>
      <c r="K604" s="21"/>
      <c r="L604" s="128" t="str">
        <f t="shared" si="128"/>
        <v/>
      </c>
      <c r="M604" s="128" t="str">
        <f t="shared" si="129"/>
        <v/>
      </c>
      <c r="N604" s="128" t="str">
        <f t="shared" si="130"/>
        <v/>
      </c>
      <c r="O604" s="127">
        <f t="shared" si="121"/>
        <v>0</v>
      </c>
    </row>
    <row r="605" spans="1:15" x14ac:dyDescent="0.3">
      <c r="A605" s="2"/>
      <c r="B605" s="37" t="s">
        <v>1408</v>
      </c>
      <c r="C605"/>
      <c r="D605" s="51"/>
      <c r="E605" s="21"/>
      <c r="F605" s="31"/>
      <c r="G605" s="21"/>
      <c r="H605" s="21" t="s">
        <v>61</v>
      </c>
      <c r="I605" s="21"/>
      <c r="J605" s="21"/>
      <c r="K605" s="21"/>
      <c r="L605" s="128" t="str">
        <f t="shared" si="128"/>
        <v/>
      </c>
      <c r="M605" s="128" t="str">
        <f t="shared" si="129"/>
        <v/>
      </c>
      <c r="N605" s="128" t="str">
        <f t="shared" si="130"/>
        <v/>
      </c>
      <c r="O605" s="127">
        <f t="shared" si="121"/>
        <v>0</v>
      </c>
    </row>
    <row r="606" spans="1:15" x14ac:dyDescent="0.3">
      <c r="A606" s="2"/>
      <c r="B606" s="37" t="s">
        <v>1409</v>
      </c>
      <c r="C606"/>
      <c r="D606" s="51"/>
      <c r="E606" s="21"/>
      <c r="F606" s="31"/>
      <c r="G606" s="21"/>
      <c r="H606" s="21" t="s">
        <v>62</v>
      </c>
      <c r="I606" s="21"/>
      <c r="J606" s="21"/>
      <c r="K606" s="21"/>
      <c r="L606" s="128" t="str">
        <f t="shared" si="128"/>
        <v/>
      </c>
      <c r="M606" s="128" t="str">
        <f t="shared" si="129"/>
        <v/>
      </c>
      <c r="N606" s="128" t="str">
        <f t="shared" si="130"/>
        <v/>
      </c>
      <c r="O606" s="127">
        <f t="shared" si="121"/>
        <v>0</v>
      </c>
    </row>
    <row r="607" spans="1:15" x14ac:dyDescent="0.3">
      <c r="A607" s="2"/>
      <c r="B607" s="37" t="s">
        <v>1410</v>
      </c>
      <c r="C607"/>
      <c r="D607" s="51"/>
      <c r="E607" s="21"/>
      <c r="F607" s="31"/>
      <c r="G607" s="21"/>
      <c r="H607" s="21" t="s">
        <v>63</v>
      </c>
      <c r="I607" s="21"/>
      <c r="J607" s="21"/>
      <c r="K607" s="21"/>
      <c r="L607" s="128" t="str">
        <f t="shared" si="128"/>
        <v/>
      </c>
      <c r="M607" s="128" t="str">
        <f t="shared" si="129"/>
        <v/>
      </c>
      <c r="N607" s="128" t="str">
        <f t="shared" si="130"/>
        <v/>
      </c>
      <c r="O607" s="127">
        <f t="shared" si="121"/>
        <v>0</v>
      </c>
    </row>
    <row r="608" spans="1:15" x14ac:dyDescent="0.3">
      <c r="A608" s="2"/>
      <c r="B608" s="37" t="s">
        <v>1411</v>
      </c>
      <c r="C608"/>
      <c r="D608" s="51"/>
      <c r="E608" s="21"/>
      <c r="F608" s="31"/>
      <c r="G608" s="21"/>
      <c r="H608" s="21" t="s">
        <v>64</v>
      </c>
      <c r="I608" s="21"/>
      <c r="J608" s="21"/>
      <c r="K608" s="21"/>
      <c r="L608" s="128" t="str">
        <f t="shared" si="128"/>
        <v/>
      </c>
      <c r="M608" s="128" t="str">
        <f t="shared" si="129"/>
        <v/>
      </c>
      <c r="N608" s="128" t="str">
        <f t="shared" si="130"/>
        <v/>
      </c>
      <c r="O608" s="127">
        <f t="shared" si="121"/>
        <v>0</v>
      </c>
    </row>
    <row r="609" spans="1:15" x14ac:dyDescent="0.3">
      <c r="A609" s="2"/>
      <c r="B609" s="37" t="s">
        <v>1412</v>
      </c>
      <c r="C609"/>
      <c r="D609" s="51"/>
      <c r="E609" s="21"/>
      <c r="F609" s="31"/>
      <c r="G609" s="21"/>
      <c r="H609" s="21" t="s">
        <v>65</v>
      </c>
      <c r="I609" s="21"/>
      <c r="J609" s="21"/>
      <c r="K609" s="21"/>
      <c r="L609" s="128" t="str">
        <f t="shared" si="128"/>
        <v/>
      </c>
      <c r="M609" s="128" t="str">
        <f t="shared" si="129"/>
        <v/>
      </c>
      <c r="N609" s="128" t="str">
        <f t="shared" si="130"/>
        <v/>
      </c>
      <c r="O609" s="127">
        <f t="shared" si="121"/>
        <v>0</v>
      </c>
    </row>
    <row r="610" spans="1:15" x14ac:dyDescent="0.3">
      <c r="A610" s="2"/>
      <c r="B610" s="37" t="s">
        <v>1413</v>
      </c>
      <c r="C610"/>
      <c r="D610" s="51"/>
      <c r="E610" s="21"/>
      <c r="F610" s="31"/>
      <c r="G610" s="21"/>
      <c r="H610" s="21" t="s">
        <v>185</v>
      </c>
      <c r="I610" s="21"/>
      <c r="J610" s="21"/>
      <c r="K610" s="21"/>
      <c r="L610" s="128" t="str">
        <f t="shared" si="128"/>
        <v/>
      </c>
      <c r="M610" s="128" t="str">
        <f t="shared" si="129"/>
        <v/>
      </c>
      <c r="N610" s="128" t="str">
        <f t="shared" si="130"/>
        <v/>
      </c>
      <c r="O610" s="127">
        <f t="shared" si="121"/>
        <v>0</v>
      </c>
    </row>
    <row r="611" spans="1:15" x14ac:dyDescent="0.3">
      <c r="A611" s="2"/>
      <c r="B611" s="37" t="s">
        <v>1413</v>
      </c>
      <c r="C611"/>
      <c r="D611" s="51"/>
      <c r="E611" s="21"/>
      <c r="F611" s="31"/>
      <c r="G611" s="21"/>
      <c r="H611" s="21" t="s">
        <v>187</v>
      </c>
      <c r="I611" s="21"/>
      <c r="J611" s="21"/>
      <c r="K611" s="21"/>
      <c r="L611" s="128" t="str">
        <f t="shared" si="128"/>
        <v/>
      </c>
      <c r="M611" s="128" t="str">
        <f t="shared" si="129"/>
        <v/>
      </c>
      <c r="N611" s="128" t="str">
        <f t="shared" si="130"/>
        <v/>
      </c>
      <c r="O611" s="127">
        <f t="shared" si="121"/>
        <v>0</v>
      </c>
    </row>
    <row r="612" spans="1:15" x14ac:dyDescent="0.3">
      <c r="A612" s="2"/>
      <c r="B612" s="37" t="s">
        <v>1406</v>
      </c>
      <c r="C612"/>
      <c r="D612" s="51"/>
      <c r="E612" s="21"/>
      <c r="F612" s="31"/>
      <c r="G612" s="21"/>
      <c r="H612" s="21" t="s">
        <v>23</v>
      </c>
      <c r="I612" s="21"/>
      <c r="J612" s="21"/>
      <c r="K612" s="21"/>
      <c r="L612" s="128" t="str">
        <f t="shared" si="128"/>
        <v/>
      </c>
      <c r="M612" s="128" t="str">
        <f t="shared" si="129"/>
        <v/>
      </c>
      <c r="N612" s="128" t="str">
        <f t="shared" si="130"/>
        <v/>
      </c>
      <c r="O612" s="127">
        <f t="shared" si="121"/>
        <v>0</v>
      </c>
    </row>
    <row r="613" spans="1:15" x14ac:dyDescent="0.3">
      <c r="A613" s="11"/>
      <c r="B613" s="13"/>
      <c r="C613"/>
      <c r="D613" s="51"/>
      <c r="E613" s="21"/>
      <c r="F613" s="31"/>
      <c r="G613" s="21"/>
      <c r="H613" s="21"/>
      <c r="I613" s="21"/>
      <c r="J613" s="21"/>
      <c r="K613" s="31" t="s">
        <v>1247</v>
      </c>
      <c r="L613" s="128" t="str">
        <f t="shared" si="128"/>
        <v/>
      </c>
      <c r="M613" s="128" t="str">
        <f t="shared" si="129"/>
        <v/>
      </c>
      <c r="N613" s="128" t="str">
        <f t="shared" si="130"/>
        <v/>
      </c>
      <c r="O613" s="127">
        <f t="shared" si="121"/>
        <v>0</v>
      </c>
    </row>
    <row r="614" spans="1:15" x14ac:dyDescent="0.3">
      <c r="A614"/>
      <c r="B614"/>
      <c r="C614"/>
      <c r="D614" s="52"/>
      <c r="E614" s="27"/>
      <c r="F614" s="27"/>
      <c r="G614" s="27"/>
      <c r="H614" s="27"/>
      <c r="I614" s="28" t="s">
        <v>1063</v>
      </c>
      <c r="J614" s="27"/>
      <c r="K614" s="27"/>
      <c r="L614" s="126">
        <f>SUM(L615:L625)</f>
        <v>0</v>
      </c>
      <c r="M614" s="126">
        <f>SUM(M615:M625)</f>
        <v>0</v>
      </c>
      <c r="N614" s="126">
        <f>SUM(N615:N625)</f>
        <v>0</v>
      </c>
      <c r="O614" s="127">
        <f t="shared" si="121"/>
        <v>0</v>
      </c>
    </row>
    <row r="615" spans="1:15" x14ac:dyDescent="0.3">
      <c r="A615" s="2"/>
      <c r="B615" s="37"/>
      <c r="C615"/>
      <c r="D615" s="52"/>
      <c r="E615" s="27"/>
      <c r="F615" s="54"/>
      <c r="G615" s="27"/>
      <c r="H615" s="27"/>
      <c r="I615" s="54"/>
      <c r="J615" s="27" t="s">
        <v>19</v>
      </c>
      <c r="K615" s="27"/>
      <c r="L615" s="128" t="str">
        <f t="shared" ref="L615:L625" si="131">IFERROR(VLOOKUP(A615,IC_LN_BS,12,0),"")</f>
        <v/>
      </c>
      <c r="M615" s="128" t="str">
        <f t="shared" ref="M615:M625" si="132">IFERROR(VLOOKUP(A615,IC_LN_BS,13,0),"")</f>
        <v/>
      </c>
      <c r="N615" s="128" t="str">
        <f t="shared" ref="N615:N625" si="133">IFERROR(VLOOKUP(A615,IC_LN_BS,14,0),"")</f>
        <v/>
      </c>
      <c r="O615" s="127">
        <f t="shared" si="121"/>
        <v>0</v>
      </c>
    </row>
    <row r="616" spans="1:15" x14ac:dyDescent="0.3">
      <c r="A616" s="1" t="s">
        <v>1066</v>
      </c>
      <c r="B616" s="55"/>
      <c r="C616" s="53" t="s">
        <v>1066</v>
      </c>
      <c r="D616" s="52"/>
      <c r="E616" s="27"/>
      <c r="F616" s="54"/>
      <c r="G616" s="27"/>
      <c r="H616" s="27"/>
      <c r="I616" s="54"/>
      <c r="J616" s="27" t="s">
        <v>21</v>
      </c>
      <c r="K616" s="27"/>
      <c r="L616" s="128">
        <f t="shared" si="131"/>
        <v>0</v>
      </c>
      <c r="M616" s="128">
        <f t="shared" si="132"/>
        <v>0</v>
      </c>
      <c r="N616" s="128">
        <f t="shared" si="133"/>
        <v>0</v>
      </c>
      <c r="O616" s="127">
        <f t="shared" si="121"/>
        <v>0</v>
      </c>
    </row>
    <row r="617" spans="1:15" x14ac:dyDescent="0.3">
      <c r="A617" s="2"/>
      <c r="B617" s="37"/>
      <c r="C617"/>
      <c r="D617" s="52"/>
      <c r="E617" s="27"/>
      <c r="F617" s="54"/>
      <c r="G617" s="27"/>
      <c r="H617" s="27"/>
      <c r="I617" s="54"/>
      <c r="J617" s="27" t="s">
        <v>28</v>
      </c>
      <c r="K617" s="27"/>
      <c r="L617" s="128" t="str">
        <f t="shared" si="131"/>
        <v/>
      </c>
      <c r="M617" s="128" t="str">
        <f t="shared" si="132"/>
        <v/>
      </c>
      <c r="N617" s="128" t="str">
        <f t="shared" si="133"/>
        <v/>
      </c>
      <c r="O617" s="127">
        <f t="shared" si="121"/>
        <v>0</v>
      </c>
    </row>
    <row r="618" spans="1:15" x14ac:dyDescent="0.3">
      <c r="A618" s="2"/>
      <c r="B618" s="37"/>
      <c r="C618"/>
      <c r="D618" s="52"/>
      <c r="E618" s="27"/>
      <c r="F618" s="54"/>
      <c r="G618" s="27"/>
      <c r="H618" s="27"/>
      <c r="I618" s="54"/>
      <c r="J618" s="27" t="s">
        <v>61</v>
      </c>
      <c r="K618" s="27"/>
      <c r="L618" s="128" t="str">
        <f t="shared" si="131"/>
        <v/>
      </c>
      <c r="M618" s="128" t="str">
        <f t="shared" si="132"/>
        <v/>
      </c>
      <c r="N618" s="128" t="str">
        <f t="shared" si="133"/>
        <v/>
      </c>
      <c r="O618" s="127">
        <f t="shared" si="121"/>
        <v>0</v>
      </c>
    </row>
    <row r="619" spans="1:15" x14ac:dyDescent="0.3">
      <c r="A619" s="2"/>
      <c r="B619" s="37"/>
      <c r="C619"/>
      <c r="D619" s="52"/>
      <c r="E619" s="27"/>
      <c r="F619" s="54"/>
      <c r="G619" s="27"/>
      <c r="H619" s="27"/>
      <c r="I619" s="54"/>
      <c r="J619" s="27" t="s">
        <v>62</v>
      </c>
      <c r="K619" s="27"/>
      <c r="L619" s="128" t="str">
        <f t="shared" si="131"/>
        <v/>
      </c>
      <c r="M619" s="128" t="str">
        <f t="shared" si="132"/>
        <v/>
      </c>
      <c r="N619" s="128" t="str">
        <f t="shared" si="133"/>
        <v/>
      </c>
      <c r="O619" s="127">
        <f t="shared" si="121"/>
        <v>0</v>
      </c>
    </row>
    <row r="620" spans="1:15" x14ac:dyDescent="0.3">
      <c r="A620" s="2"/>
      <c r="B620" s="37"/>
      <c r="C620"/>
      <c r="D620" s="52"/>
      <c r="E620" s="27"/>
      <c r="F620" s="54"/>
      <c r="G620" s="27"/>
      <c r="H620" s="27"/>
      <c r="I620" s="54"/>
      <c r="J620" s="27" t="s">
        <v>63</v>
      </c>
      <c r="K620" s="27"/>
      <c r="L620" s="128" t="str">
        <f t="shared" si="131"/>
        <v/>
      </c>
      <c r="M620" s="128" t="str">
        <f t="shared" si="132"/>
        <v/>
      </c>
      <c r="N620" s="128" t="str">
        <f t="shared" si="133"/>
        <v/>
      </c>
      <c r="O620" s="127">
        <f t="shared" si="121"/>
        <v>0</v>
      </c>
    </row>
    <row r="621" spans="1:15" x14ac:dyDescent="0.3">
      <c r="A621" s="2"/>
      <c r="B621" s="37"/>
      <c r="C621"/>
      <c r="D621" s="52"/>
      <c r="E621" s="27"/>
      <c r="F621" s="54"/>
      <c r="G621" s="27"/>
      <c r="H621" s="27"/>
      <c r="I621" s="54"/>
      <c r="J621" s="27" t="s">
        <v>64</v>
      </c>
      <c r="K621" s="27"/>
      <c r="L621" s="128" t="str">
        <f t="shared" si="131"/>
        <v/>
      </c>
      <c r="M621" s="128" t="str">
        <f t="shared" si="132"/>
        <v/>
      </c>
      <c r="N621" s="128" t="str">
        <f t="shared" si="133"/>
        <v/>
      </c>
      <c r="O621" s="127">
        <f t="shared" si="121"/>
        <v>0</v>
      </c>
    </row>
    <row r="622" spans="1:15" x14ac:dyDescent="0.3">
      <c r="A622" s="2"/>
      <c r="B622" s="37"/>
      <c r="C622"/>
      <c r="D622" s="52"/>
      <c r="E622" s="27"/>
      <c r="F622" s="54"/>
      <c r="G622" s="27"/>
      <c r="H622" s="27"/>
      <c r="I622" s="54"/>
      <c r="J622" s="27" t="s">
        <v>65</v>
      </c>
      <c r="K622" s="27"/>
      <c r="L622" s="128" t="str">
        <f t="shared" si="131"/>
        <v/>
      </c>
      <c r="M622" s="128" t="str">
        <f t="shared" si="132"/>
        <v/>
      </c>
      <c r="N622" s="128" t="str">
        <f t="shared" si="133"/>
        <v/>
      </c>
      <c r="O622" s="127">
        <f t="shared" si="121"/>
        <v>0</v>
      </c>
    </row>
    <row r="623" spans="1:15" x14ac:dyDescent="0.3">
      <c r="A623" s="2"/>
      <c r="B623"/>
      <c r="C623"/>
      <c r="D623" s="52"/>
      <c r="E623" s="27"/>
      <c r="F623" s="54"/>
      <c r="G623" s="27"/>
      <c r="H623" s="27"/>
      <c r="I623" s="54"/>
      <c r="J623" s="27" t="s">
        <v>185</v>
      </c>
      <c r="K623" s="27"/>
      <c r="L623" s="128" t="str">
        <f t="shared" si="131"/>
        <v/>
      </c>
      <c r="M623" s="128" t="str">
        <f t="shared" si="132"/>
        <v/>
      </c>
      <c r="N623" s="128" t="str">
        <f t="shared" si="133"/>
        <v/>
      </c>
      <c r="O623" s="127">
        <f t="shared" si="121"/>
        <v>0</v>
      </c>
    </row>
    <row r="624" spans="1:15" x14ac:dyDescent="0.3">
      <c r="A624" s="2"/>
      <c r="B624" s="37"/>
      <c r="C624"/>
      <c r="D624" s="52"/>
      <c r="E624" s="27"/>
      <c r="F624" s="54"/>
      <c r="G624" s="27"/>
      <c r="H624" s="27"/>
      <c r="I624" s="54"/>
      <c r="J624" s="27" t="s">
        <v>187</v>
      </c>
      <c r="K624" s="27"/>
      <c r="L624" s="128" t="str">
        <f t="shared" si="131"/>
        <v/>
      </c>
      <c r="M624" s="128" t="str">
        <f t="shared" si="132"/>
        <v/>
      </c>
      <c r="N624" s="128" t="str">
        <f t="shared" si="133"/>
        <v/>
      </c>
      <c r="O624" s="127">
        <f t="shared" ref="O624:O687" si="134">SUM(L624,N624)</f>
        <v>0</v>
      </c>
    </row>
    <row r="625" spans="1:15" x14ac:dyDescent="0.3">
      <c r="A625" s="2"/>
      <c r="B625" s="37"/>
      <c r="C625"/>
      <c r="D625" s="52"/>
      <c r="E625" s="27"/>
      <c r="F625" s="54"/>
      <c r="G625" s="27"/>
      <c r="H625" s="27"/>
      <c r="I625" s="54"/>
      <c r="J625" s="27" t="s">
        <v>23</v>
      </c>
      <c r="K625" s="27"/>
      <c r="L625" s="128" t="str">
        <f t="shared" si="131"/>
        <v/>
      </c>
      <c r="M625" s="128" t="str">
        <f t="shared" si="132"/>
        <v/>
      </c>
      <c r="N625" s="128" t="str">
        <f t="shared" si="133"/>
        <v/>
      </c>
      <c r="O625" s="127">
        <f t="shared" si="134"/>
        <v>0</v>
      </c>
    </row>
    <row r="626" spans="1:15" x14ac:dyDescent="0.3">
      <c r="A626"/>
      <c r="B626"/>
      <c r="C626" t="s">
        <v>930</v>
      </c>
      <c r="D626" s="19"/>
      <c r="E626" s="21"/>
      <c r="F626" s="20">
        <v>4</v>
      </c>
      <c r="G626" s="20" t="s">
        <v>1266</v>
      </c>
      <c r="H626" s="21"/>
      <c r="I626" s="21"/>
      <c r="J626" s="21"/>
      <c r="K626" s="21"/>
      <c r="L626" s="126">
        <f>SUM(L627:L631)</f>
        <v>0</v>
      </c>
      <c r="M626" s="126">
        <f>SUM(M627:M631)</f>
        <v>0</v>
      </c>
      <c r="N626" s="126">
        <f>SUM(N627:N631)</f>
        <v>0</v>
      </c>
      <c r="O626" s="127">
        <f t="shared" si="134"/>
        <v>0</v>
      </c>
    </row>
    <row r="627" spans="1:15" x14ac:dyDescent="0.3">
      <c r="A627"/>
      <c r="B627" s="37" t="s">
        <v>1405</v>
      </c>
      <c r="C627"/>
      <c r="D627" s="19"/>
      <c r="E627" s="21"/>
      <c r="F627" s="21"/>
      <c r="G627" s="21"/>
      <c r="H627" s="21" t="s">
        <v>21</v>
      </c>
      <c r="I627" s="21"/>
      <c r="J627" s="21"/>
      <c r="K627" s="21"/>
      <c r="L627" s="128" t="str">
        <f t="shared" ref="L627:L632" si="135">IFERROR(VLOOKUP(A627,IC_LN_BS,7,0),"")</f>
        <v/>
      </c>
      <c r="M627" s="128" t="str">
        <f t="shared" ref="M627:M632" si="136">IFERROR(VLOOKUP(A627,IC_LN_BS,8,0),"")</f>
        <v/>
      </c>
      <c r="N627" s="128" t="str">
        <f t="shared" ref="N627:N632" si="137">IFERROR(VLOOKUP(A627,IC_LN_BS,9,0),"")</f>
        <v/>
      </c>
      <c r="O627" s="127">
        <f t="shared" si="134"/>
        <v>0</v>
      </c>
    </row>
    <row r="628" spans="1:15" x14ac:dyDescent="0.3">
      <c r="A628"/>
      <c r="B628" s="37" t="s">
        <v>1407</v>
      </c>
      <c r="C628"/>
      <c r="D628" s="19"/>
      <c r="E628" s="21"/>
      <c r="F628" s="21"/>
      <c r="G628" s="21"/>
      <c r="H628" s="21" t="s">
        <v>28</v>
      </c>
      <c r="I628" s="21"/>
      <c r="J628" s="21"/>
      <c r="K628" s="21"/>
      <c r="L628" s="128" t="str">
        <f t="shared" si="135"/>
        <v/>
      </c>
      <c r="M628" s="128" t="str">
        <f t="shared" si="136"/>
        <v/>
      </c>
      <c r="N628" s="128" t="str">
        <f t="shared" si="137"/>
        <v/>
      </c>
      <c r="O628" s="127">
        <f t="shared" si="134"/>
        <v>0</v>
      </c>
    </row>
    <row r="629" spans="1:15" x14ac:dyDescent="0.3">
      <c r="A629"/>
      <c r="B629" s="37" t="s">
        <v>1412</v>
      </c>
      <c r="C629"/>
      <c r="D629" s="19"/>
      <c r="E629" s="21"/>
      <c r="F629" s="21"/>
      <c r="G629" s="21"/>
      <c r="H629" s="21" t="s">
        <v>65</v>
      </c>
      <c r="I629" s="21"/>
      <c r="J629" s="21"/>
      <c r="K629" s="21"/>
      <c r="L629" s="128" t="str">
        <f t="shared" si="135"/>
        <v/>
      </c>
      <c r="M629" s="128" t="str">
        <f t="shared" si="136"/>
        <v/>
      </c>
      <c r="N629" s="128" t="str">
        <f t="shared" si="137"/>
        <v/>
      </c>
      <c r="O629" s="127">
        <f t="shared" si="134"/>
        <v>0</v>
      </c>
    </row>
    <row r="630" spans="1:15" x14ac:dyDescent="0.3">
      <c r="A630"/>
      <c r="B630" s="37" t="s">
        <v>1413</v>
      </c>
      <c r="C630"/>
      <c r="D630" s="19"/>
      <c r="E630" s="21"/>
      <c r="F630" s="21"/>
      <c r="G630" s="21"/>
      <c r="H630" s="21" t="s">
        <v>279</v>
      </c>
      <c r="I630" s="21"/>
      <c r="J630" s="21"/>
      <c r="K630" s="21"/>
      <c r="L630" s="128" t="str">
        <f t="shared" si="135"/>
        <v/>
      </c>
      <c r="M630" s="128" t="str">
        <f t="shared" si="136"/>
        <v/>
      </c>
      <c r="N630" s="128" t="str">
        <f t="shared" si="137"/>
        <v/>
      </c>
      <c r="O630" s="127">
        <f t="shared" si="134"/>
        <v>0</v>
      </c>
    </row>
    <row r="631" spans="1:15" x14ac:dyDescent="0.3">
      <c r="A631"/>
      <c r="B631" s="37" t="s">
        <v>1406</v>
      </c>
      <c r="C631"/>
      <c r="D631" s="19"/>
      <c r="E631" s="21"/>
      <c r="F631" s="21"/>
      <c r="G631" s="21"/>
      <c r="H631" s="21" t="s">
        <v>23</v>
      </c>
      <c r="I631" s="21"/>
      <c r="J631" s="21"/>
      <c r="K631" s="21"/>
      <c r="L631" s="128" t="str">
        <f t="shared" si="135"/>
        <v/>
      </c>
      <c r="M631" s="128" t="str">
        <f t="shared" si="136"/>
        <v/>
      </c>
      <c r="N631" s="128" t="str">
        <f t="shared" si="137"/>
        <v/>
      </c>
      <c r="O631" s="127">
        <f t="shared" si="134"/>
        <v>0</v>
      </c>
    </row>
    <row r="632" spans="1:15" x14ac:dyDescent="0.3">
      <c r="A632"/>
      <c r="B632" s="37"/>
      <c r="C632"/>
      <c r="D632" s="19"/>
      <c r="E632" s="21"/>
      <c r="F632" s="21"/>
      <c r="G632" s="21"/>
      <c r="H632" s="21"/>
      <c r="I632" s="21"/>
      <c r="J632" s="21"/>
      <c r="K632" s="31" t="s">
        <v>1247</v>
      </c>
      <c r="L632" s="128" t="str">
        <f t="shared" si="135"/>
        <v/>
      </c>
      <c r="M632" s="128" t="str">
        <f t="shared" si="136"/>
        <v/>
      </c>
      <c r="N632" s="128" t="str">
        <f t="shared" si="137"/>
        <v/>
      </c>
      <c r="O632" s="127">
        <f t="shared" si="134"/>
        <v>0</v>
      </c>
    </row>
    <row r="633" spans="1:15" x14ac:dyDescent="0.3">
      <c r="A633"/>
      <c r="B633" s="37"/>
      <c r="C633"/>
      <c r="D633" s="26"/>
      <c r="E633" s="27"/>
      <c r="F633" s="27"/>
      <c r="G633" s="27"/>
      <c r="H633" s="27"/>
      <c r="I633" s="28" t="s">
        <v>1063</v>
      </c>
      <c r="J633" s="27"/>
      <c r="K633" s="27"/>
      <c r="L633" s="126">
        <f>SUM(L634:L638)</f>
        <v>0</v>
      </c>
      <c r="M633" s="126">
        <f>SUM(M634:M638)</f>
        <v>0</v>
      </c>
      <c r="N633" s="126">
        <f>SUM(N634:N638)</f>
        <v>0</v>
      </c>
      <c r="O633" s="127">
        <f t="shared" si="134"/>
        <v>0</v>
      </c>
    </row>
    <row r="634" spans="1:15" x14ac:dyDescent="0.3">
      <c r="A634"/>
      <c r="B634" s="37"/>
      <c r="C634" t="s">
        <v>931</v>
      </c>
      <c r="D634" s="26"/>
      <c r="E634" s="27"/>
      <c r="F634" s="27"/>
      <c r="G634" s="27"/>
      <c r="H634" s="27"/>
      <c r="I634" s="27"/>
      <c r="J634" s="27" t="s">
        <v>21</v>
      </c>
      <c r="K634" s="27"/>
      <c r="L634" s="128" t="str">
        <f>IFERROR(VLOOKUP(A634,IC_LN_BS,12,0),"")</f>
        <v/>
      </c>
      <c r="M634" s="128" t="str">
        <f>IFERROR(VLOOKUP(A634,IC_LN_BS,13,0),"")</f>
        <v/>
      </c>
      <c r="N634" s="128" t="str">
        <f>IFERROR(VLOOKUP(A634,IC_LN_BS,14,0),"")</f>
        <v/>
      </c>
      <c r="O634" s="127">
        <f t="shared" si="134"/>
        <v>0</v>
      </c>
    </row>
    <row r="635" spans="1:15" x14ac:dyDescent="0.3">
      <c r="A635"/>
      <c r="B635" s="37"/>
      <c r="C635" t="s">
        <v>932</v>
      </c>
      <c r="D635" s="26"/>
      <c r="E635" s="27"/>
      <c r="F635" s="27"/>
      <c r="G635" s="27"/>
      <c r="H635" s="27"/>
      <c r="I635" s="27"/>
      <c r="J635" s="27" t="s">
        <v>28</v>
      </c>
      <c r="K635" s="27"/>
      <c r="L635" s="128" t="str">
        <f>IFERROR(VLOOKUP(A635,IC_LN_BS,12,0),"")</f>
        <v/>
      </c>
      <c r="M635" s="128" t="str">
        <f>IFERROR(VLOOKUP(A635,IC_LN_BS,13,0),"")</f>
        <v/>
      </c>
      <c r="N635" s="128" t="str">
        <f>IFERROR(VLOOKUP(A635,IC_LN_BS,14,0),"")</f>
        <v/>
      </c>
      <c r="O635" s="127">
        <f t="shared" si="134"/>
        <v>0</v>
      </c>
    </row>
    <row r="636" spans="1:15" x14ac:dyDescent="0.3">
      <c r="A636"/>
      <c r="B636" s="37"/>
      <c r="C636" t="s">
        <v>933</v>
      </c>
      <c r="D636" s="26"/>
      <c r="E636" s="27"/>
      <c r="F636" s="27"/>
      <c r="G636" s="27"/>
      <c r="H636" s="27"/>
      <c r="I636" s="27"/>
      <c r="J636" s="27" t="s">
        <v>65</v>
      </c>
      <c r="K636" s="27"/>
      <c r="L636" s="128" t="str">
        <f>IFERROR(VLOOKUP(A636,IC_LN_BS,12,0),"")</f>
        <v/>
      </c>
      <c r="M636" s="128" t="str">
        <f>IFERROR(VLOOKUP(A636,IC_LN_BS,13,0),"")</f>
        <v/>
      </c>
      <c r="N636" s="128" t="str">
        <f>IFERROR(VLOOKUP(A636,IC_LN_BS,14,0),"")</f>
        <v/>
      </c>
      <c r="O636" s="127">
        <f t="shared" si="134"/>
        <v>0</v>
      </c>
    </row>
    <row r="637" spans="1:15" x14ac:dyDescent="0.3">
      <c r="A637"/>
      <c r="B637" s="37"/>
      <c r="C637" t="s">
        <v>934</v>
      </c>
      <c r="D637" s="26"/>
      <c r="E637" s="27"/>
      <c r="F637" s="27"/>
      <c r="G637" s="27"/>
      <c r="H637" s="27"/>
      <c r="I637" s="27"/>
      <c r="J637" s="27" t="s">
        <v>279</v>
      </c>
      <c r="K637" s="27"/>
      <c r="L637" s="128" t="str">
        <f>IFERROR(VLOOKUP(A637,IC_LN_BS,12,0),"")</f>
        <v/>
      </c>
      <c r="M637" s="128" t="str">
        <f>IFERROR(VLOOKUP(A637,IC_LN_BS,13,0),"")</f>
        <v/>
      </c>
      <c r="N637" s="128" t="str">
        <f>IFERROR(VLOOKUP(A637,IC_LN_BS,14,0),"")</f>
        <v/>
      </c>
      <c r="O637" s="127">
        <f t="shared" si="134"/>
        <v>0</v>
      </c>
    </row>
    <row r="638" spans="1:15" x14ac:dyDescent="0.3">
      <c r="A638"/>
      <c r="B638" s="37"/>
      <c r="C638" t="s">
        <v>935</v>
      </c>
      <c r="D638" s="26"/>
      <c r="E638" s="27"/>
      <c r="F638" s="27"/>
      <c r="G638" s="27"/>
      <c r="H638" s="27"/>
      <c r="I638" s="27"/>
      <c r="J638" s="27" t="s">
        <v>23</v>
      </c>
      <c r="K638" s="27"/>
      <c r="L638" s="128" t="str">
        <f>IFERROR(VLOOKUP(A638,IC_LN_BS,12,0),"")</f>
        <v/>
      </c>
      <c r="M638" s="128" t="str">
        <f>IFERROR(VLOOKUP(A638,IC_LN_BS,13,0),"")</f>
        <v/>
      </c>
      <c r="N638" s="128" t="str">
        <f>IFERROR(VLOOKUP(A638,IC_LN_BS,14,0),"")</f>
        <v/>
      </c>
      <c r="O638" s="127">
        <f t="shared" si="134"/>
        <v>0</v>
      </c>
    </row>
    <row r="639" spans="1:15" x14ac:dyDescent="0.3">
      <c r="A639" s="11"/>
      <c r="B639" s="37"/>
      <c r="C639"/>
      <c r="D639" s="51"/>
      <c r="E639" s="20" t="s">
        <v>1277</v>
      </c>
      <c r="F639" s="31"/>
      <c r="G639" s="21"/>
      <c r="H639" s="21"/>
      <c r="I639" s="31"/>
      <c r="J639" s="21"/>
      <c r="K639" s="21"/>
      <c r="L639" s="126">
        <f>SUM(L640,L653)</f>
        <v>0</v>
      </c>
      <c r="M639" s="126">
        <f>SUM(M640,M653)</f>
        <v>0</v>
      </c>
      <c r="N639" s="126">
        <f>SUM(N640,N653)</f>
        <v>0</v>
      </c>
      <c r="O639" s="127">
        <f t="shared" si="134"/>
        <v>0</v>
      </c>
    </row>
    <row r="640" spans="1:15" x14ac:dyDescent="0.3">
      <c r="A640"/>
      <c r="B640"/>
      <c r="C640"/>
      <c r="D640" s="51"/>
      <c r="E640" s="21"/>
      <c r="F640" s="20">
        <v>1</v>
      </c>
      <c r="G640" s="20" t="s">
        <v>1158</v>
      </c>
      <c r="H640" s="21"/>
      <c r="I640" s="21"/>
      <c r="J640" s="21"/>
      <c r="K640" s="21"/>
      <c r="L640" s="126">
        <f>SUM(L641:L651)</f>
        <v>0</v>
      </c>
      <c r="M640" s="126">
        <f>SUM(M641:M651)</f>
        <v>0</v>
      </c>
      <c r="N640" s="126">
        <f>SUM(N641:N651)</f>
        <v>0</v>
      </c>
      <c r="O640" s="127">
        <f t="shared" si="134"/>
        <v>0</v>
      </c>
    </row>
    <row r="641" spans="1:15" x14ac:dyDescent="0.3">
      <c r="A641" s="2"/>
      <c r="B641" s="37"/>
      <c r="C641"/>
      <c r="D641" s="51"/>
      <c r="E641" s="21"/>
      <c r="F641" s="31"/>
      <c r="G641" s="21"/>
      <c r="H641" s="21" t="s">
        <v>19</v>
      </c>
      <c r="I641" s="21"/>
      <c r="J641" s="21"/>
      <c r="K641" s="21"/>
      <c r="L641" s="128" t="str">
        <f t="shared" ref="L641:L652" si="138">IFERROR(VLOOKUP(A641,IC_LN_BS,7,0),"")</f>
        <v/>
      </c>
      <c r="M641" s="128" t="str">
        <f t="shared" ref="M641:M652" si="139">IFERROR(VLOOKUP(A641,IC_LN_BS,8,0),"")</f>
        <v/>
      </c>
      <c r="N641" s="128" t="str">
        <f t="shared" ref="N641:N652" si="140">IFERROR(VLOOKUP(A641,IC_LN_BS,9,0),"")</f>
        <v/>
      </c>
      <c r="O641" s="127">
        <f t="shared" si="134"/>
        <v>0</v>
      </c>
    </row>
    <row r="642" spans="1:15" x14ac:dyDescent="0.3">
      <c r="A642" s="1" t="s">
        <v>1067</v>
      </c>
      <c r="B642" s="55"/>
      <c r="C642" s="53" t="s">
        <v>1067</v>
      </c>
      <c r="D642" s="51"/>
      <c r="E642" s="21"/>
      <c r="F642" s="31"/>
      <c r="G642" s="21"/>
      <c r="H642" s="21" t="s">
        <v>21</v>
      </c>
      <c r="I642" s="21"/>
      <c r="J642" s="21"/>
      <c r="K642" s="21"/>
      <c r="L642" s="128">
        <f t="shared" si="138"/>
        <v>0</v>
      </c>
      <c r="M642" s="128">
        <f t="shared" si="139"/>
        <v>0</v>
      </c>
      <c r="N642" s="128">
        <f t="shared" si="140"/>
        <v>0</v>
      </c>
      <c r="O642" s="127">
        <f t="shared" si="134"/>
        <v>0</v>
      </c>
    </row>
    <row r="643" spans="1:15" x14ac:dyDescent="0.3">
      <c r="A643" s="2"/>
      <c r="B643" s="37"/>
      <c r="C643"/>
      <c r="D643" s="51"/>
      <c r="E643" s="21"/>
      <c r="F643" s="31"/>
      <c r="G643" s="21"/>
      <c r="H643" s="21" t="s">
        <v>28</v>
      </c>
      <c r="I643" s="21"/>
      <c r="J643" s="21"/>
      <c r="K643" s="21"/>
      <c r="L643" s="128" t="str">
        <f t="shared" si="138"/>
        <v/>
      </c>
      <c r="M643" s="128" t="str">
        <f t="shared" si="139"/>
        <v/>
      </c>
      <c r="N643" s="128" t="str">
        <f t="shared" si="140"/>
        <v/>
      </c>
      <c r="O643" s="127">
        <f t="shared" si="134"/>
        <v>0</v>
      </c>
    </row>
    <row r="644" spans="1:15" x14ac:dyDescent="0.3">
      <c r="A644" s="2"/>
      <c r="B644" s="37"/>
      <c r="C644"/>
      <c r="D644" s="51"/>
      <c r="E644" s="21"/>
      <c r="F644" s="31"/>
      <c r="G644" s="21"/>
      <c r="H644" s="21" t="s">
        <v>61</v>
      </c>
      <c r="I644" s="21"/>
      <c r="J644" s="21"/>
      <c r="K644" s="21"/>
      <c r="L644" s="128" t="str">
        <f t="shared" si="138"/>
        <v/>
      </c>
      <c r="M644" s="128" t="str">
        <f t="shared" si="139"/>
        <v/>
      </c>
      <c r="N644" s="128" t="str">
        <f t="shared" si="140"/>
        <v/>
      </c>
      <c r="O644" s="127">
        <f t="shared" si="134"/>
        <v>0</v>
      </c>
    </row>
    <row r="645" spans="1:15" x14ac:dyDescent="0.3">
      <c r="A645" s="2"/>
      <c r="B645" s="37"/>
      <c r="C645"/>
      <c r="D645" s="51"/>
      <c r="E645" s="21"/>
      <c r="F645" s="31"/>
      <c r="G645" s="21"/>
      <c r="H645" s="21" t="s">
        <v>62</v>
      </c>
      <c r="I645" s="21"/>
      <c r="J645" s="21"/>
      <c r="K645" s="21"/>
      <c r="L645" s="128" t="str">
        <f t="shared" si="138"/>
        <v/>
      </c>
      <c r="M645" s="128" t="str">
        <f t="shared" si="139"/>
        <v/>
      </c>
      <c r="N645" s="128" t="str">
        <f t="shared" si="140"/>
        <v/>
      </c>
      <c r="O645" s="127">
        <f t="shared" si="134"/>
        <v>0</v>
      </c>
    </row>
    <row r="646" spans="1:15" x14ac:dyDescent="0.3">
      <c r="A646" s="2"/>
      <c r="B646" s="37"/>
      <c r="C646"/>
      <c r="D646" s="51"/>
      <c r="E646" s="21"/>
      <c r="F646" s="31"/>
      <c r="G646" s="21"/>
      <c r="H646" s="21" t="s">
        <v>63</v>
      </c>
      <c r="I646" s="21"/>
      <c r="J646" s="21"/>
      <c r="K646" s="21"/>
      <c r="L646" s="128" t="str">
        <f t="shared" si="138"/>
        <v/>
      </c>
      <c r="M646" s="128" t="str">
        <f t="shared" si="139"/>
        <v/>
      </c>
      <c r="N646" s="128" t="str">
        <f t="shared" si="140"/>
        <v/>
      </c>
      <c r="O646" s="127">
        <f t="shared" si="134"/>
        <v>0</v>
      </c>
    </row>
    <row r="647" spans="1:15" x14ac:dyDescent="0.3">
      <c r="A647" s="2"/>
      <c r="B647" s="37"/>
      <c r="C647"/>
      <c r="D647" s="51"/>
      <c r="E647" s="21"/>
      <c r="F647" s="31"/>
      <c r="G647" s="21"/>
      <c r="H647" s="21" t="s">
        <v>64</v>
      </c>
      <c r="I647" s="21"/>
      <c r="J647" s="21"/>
      <c r="K647" s="21"/>
      <c r="L647" s="128" t="str">
        <f t="shared" si="138"/>
        <v/>
      </c>
      <c r="M647" s="128" t="str">
        <f t="shared" si="139"/>
        <v/>
      </c>
      <c r="N647" s="128" t="str">
        <f t="shared" si="140"/>
        <v/>
      </c>
      <c r="O647" s="127">
        <f t="shared" si="134"/>
        <v>0</v>
      </c>
    </row>
    <row r="648" spans="1:15" x14ac:dyDescent="0.3">
      <c r="A648" s="2"/>
      <c r="B648" s="37"/>
      <c r="C648"/>
      <c r="D648" s="51"/>
      <c r="E648" s="21"/>
      <c r="F648" s="31"/>
      <c r="G648" s="21"/>
      <c r="H648" s="21" t="s">
        <v>65</v>
      </c>
      <c r="I648" s="21"/>
      <c r="J648" s="21"/>
      <c r="K648" s="21"/>
      <c r="L648" s="128" t="str">
        <f t="shared" si="138"/>
        <v/>
      </c>
      <c r="M648" s="128" t="str">
        <f t="shared" si="139"/>
        <v/>
      </c>
      <c r="N648" s="128" t="str">
        <f t="shared" si="140"/>
        <v/>
      </c>
      <c r="O648" s="127">
        <f t="shared" si="134"/>
        <v>0</v>
      </c>
    </row>
    <row r="649" spans="1:15" x14ac:dyDescent="0.3">
      <c r="A649" s="2"/>
      <c r="B649"/>
      <c r="C649"/>
      <c r="D649" s="51"/>
      <c r="E649" s="21"/>
      <c r="F649" s="31"/>
      <c r="G649" s="21"/>
      <c r="H649" s="21" t="s">
        <v>185</v>
      </c>
      <c r="I649" s="21"/>
      <c r="J649" s="21"/>
      <c r="K649" s="21"/>
      <c r="L649" s="128" t="str">
        <f t="shared" si="138"/>
        <v/>
      </c>
      <c r="M649" s="128" t="str">
        <f t="shared" si="139"/>
        <v/>
      </c>
      <c r="N649" s="128" t="str">
        <f t="shared" si="140"/>
        <v/>
      </c>
      <c r="O649" s="127">
        <f t="shared" si="134"/>
        <v>0</v>
      </c>
    </row>
    <row r="650" spans="1:15" x14ac:dyDescent="0.3">
      <c r="A650" s="2"/>
      <c r="B650" s="37"/>
      <c r="C650"/>
      <c r="D650" s="51"/>
      <c r="E650" s="21"/>
      <c r="F650" s="31"/>
      <c r="G650" s="21"/>
      <c r="H650" s="21" t="s">
        <v>187</v>
      </c>
      <c r="I650" s="21"/>
      <c r="J650" s="21"/>
      <c r="K650" s="21"/>
      <c r="L650" s="128" t="str">
        <f t="shared" si="138"/>
        <v/>
      </c>
      <c r="M650" s="128" t="str">
        <f t="shared" si="139"/>
        <v/>
      </c>
      <c r="N650" s="128" t="str">
        <f t="shared" si="140"/>
        <v/>
      </c>
      <c r="O650" s="127">
        <f t="shared" si="134"/>
        <v>0</v>
      </c>
    </row>
    <row r="651" spans="1:15" x14ac:dyDescent="0.3">
      <c r="A651" s="2"/>
      <c r="B651" s="37"/>
      <c r="C651"/>
      <c r="D651" s="51"/>
      <c r="E651" s="21"/>
      <c r="F651" s="31"/>
      <c r="G651" s="21"/>
      <c r="H651" s="21" t="s">
        <v>23</v>
      </c>
      <c r="I651" s="21"/>
      <c r="J651" s="21"/>
      <c r="K651" s="21"/>
      <c r="L651" s="128" t="str">
        <f t="shared" si="138"/>
        <v/>
      </c>
      <c r="M651" s="128" t="str">
        <f t="shared" si="139"/>
        <v/>
      </c>
      <c r="N651" s="128" t="str">
        <f t="shared" si="140"/>
        <v/>
      </c>
      <c r="O651" s="127">
        <f t="shared" si="134"/>
        <v>0</v>
      </c>
    </row>
    <row r="652" spans="1:15" x14ac:dyDescent="0.3">
      <c r="A652" s="11"/>
      <c r="B652" s="13"/>
      <c r="C652"/>
      <c r="D652" s="51"/>
      <c r="E652" s="21"/>
      <c r="F652" s="31"/>
      <c r="G652" s="21"/>
      <c r="H652" s="21"/>
      <c r="I652" s="21"/>
      <c r="J652" s="21"/>
      <c r="K652" s="31" t="s">
        <v>1247</v>
      </c>
      <c r="L652" s="128" t="str">
        <f t="shared" si="138"/>
        <v/>
      </c>
      <c r="M652" s="128" t="str">
        <f t="shared" si="139"/>
        <v/>
      </c>
      <c r="N652" s="128" t="str">
        <f t="shared" si="140"/>
        <v/>
      </c>
      <c r="O652" s="127">
        <f t="shared" si="134"/>
        <v>0</v>
      </c>
    </row>
    <row r="653" spans="1:15" x14ac:dyDescent="0.3">
      <c r="A653"/>
      <c r="B653"/>
      <c r="C653"/>
      <c r="D653" s="52"/>
      <c r="E653" s="27"/>
      <c r="F653" s="27"/>
      <c r="G653" s="27"/>
      <c r="H653" s="27"/>
      <c r="I653" s="28" t="s">
        <v>1063</v>
      </c>
      <c r="J653" s="27"/>
      <c r="K653" s="27"/>
      <c r="L653" s="126">
        <f>SUM(L654:L664)</f>
        <v>0</v>
      </c>
      <c r="M653" s="126">
        <f>SUM(M654:M664)</f>
        <v>0</v>
      </c>
      <c r="N653" s="126">
        <f>SUM(N654:N664)</f>
        <v>0</v>
      </c>
      <c r="O653" s="127">
        <f t="shared" si="134"/>
        <v>0</v>
      </c>
    </row>
    <row r="654" spans="1:15" x14ac:dyDescent="0.3">
      <c r="A654" s="2"/>
      <c r="B654" s="37"/>
      <c r="C654"/>
      <c r="D654" s="52"/>
      <c r="E654" s="27"/>
      <c r="F654" s="54"/>
      <c r="G654" s="27"/>
      <c r="H654" s="27"/>
      <c r="I654" s="54"/>
      <c r="J654" s="27" t="s">
        <v>19</v>
      </c>
      <c r="K654" s="27"/>
      <c r="L654" s="128" t="str">
        <f t="shared" ref="L654:L664" si="141">IFERROR(VLOOKUP(A654,IC_LN_BS,12,0),"")</f>
        <v/>
      </c>
      <c r="M654" s="128" t="str">
        <f t="shared" ref="M654:M664" si="142">IFERROR(VLOOKUP(A654,IC_LN_BS,13,0),"")</f>
        <v/>
      </c>
      <c r="N654" s="128" t="str">
        <f t="shared" ref="N654:N664" si="143">IFERROR(VLOOKUP(A654,IC_LN_BS,14,0),"")</f>
        <v/>
      </c>
      <c r="O654" s="127">
        <f t="shared" si="134"/>
        <v>0</v>
      </c>
    </row>
    <row r="655" spans="1:15" x14ac:dyDescent="0.3">
      <c r="A655" s="1" t="s">
        <v>1067</v>
      </c>
      <c r="B655" s="55"/>
      <c r="C655" s="53" t="s">
        <v>1067</v>
      </c>
      <c r="D655" s="52"/>
      <c r="E655" s="27"/>
      <c r="F655" s="54"/>
      <c r="G655" s="27"/>
      <c r="H655" s="27"/>
      <c r="I655" s="54"/>
      <c r="J655" s="27" t="s">
        <v>21</v>
      </c>
      <c r="K655" s="27"/>
      <c r="L655" s="128">
        <f t="shared" si="141"/>
        <v>0</v>
      </c>
      <c r="M655" s="128">
        <f t="shared" si="142"/>
        <v>0</v>
      </c>
      <c r="N655" s="128">
        <f t="shared" si="143"/>
        <v>0</v>
      </c>
      <c r="O655" s="127">
        <f t="shared" si="134"/>
        <v>0</v>
      </c>
    </row>
    <row r="656" spans="1:15" x14ac:dyDescent="0.3">
      <c r="A656" s="2"/>
      <c r="B656" s="37"/>
      <c r="C656"/>
      <c r="D656" s="52"/>
      <c r="E656" s="27"/>
      <c r="F656" s="54"/>
      <c r="G656" s="27"/>
      <c r="H656" s="27"/>
      <c r="I656" s="54"/>
      <c r="J656" s="27" t="s">
        <v>28</v>
      </c>
      <c r="K656" s="27"/>
      <c r="L656" s="128" t="str">
        <f t="shared" si="141"/>
        <v/>
      </c>
      <c r="M656" s="128" t="str">
        <f t="shared" si="142"/>
        <v/>
      </c>
      <c r="N656" s="128" t="str">
        <f t="shared" si="143"/>
        <v/>
      </c>
      <c r="O656" s="127">
        <f t="shared" si="134"/>
        <v>0</v>
      </c>
    </row>
    <row r="657" spans="1:15" x14ac:dyDescent="0.3">
      <c r="A657" s="2"/>
      <c r="B657" s="37"/>
      <c r="C657"/>
      <c r="D657" s="52"/>
      <c r="E657" s="27"/>
      <c r="F657" s="54"/>
      <c r="G657" s="27"/>
      <c r="H657" s="27"/>
      <c r="I657" s="54"/>
      <c r="J657" s="27" t="s">
        <v>61</v>
      </c>
      <c r="K657" s="27"/>
      <c r="L657" s="128" t="str">
        <f t="shared" si="141"/>
        <v/>
      </c>
      <c r="M657" s="128" t="str">
        <f t="shared" si="142"/>
        <v/>
      </c>
      <c r="N657" s="128" t="str">
        <f t="shared" si="143"/>
        <v/>
      </c>
      <c r="O657" s="127">
        <f t="shared" si="134"/>
        <v>0</v>
      </c>
    </row>
    <row r="658" spans="1:15" x14ac:dyDescent="0.3">
      <c r="A658" s="2"/>
      <c r="B658" s="37"/>
      <c r="C658"/>
      <c r="D658" s="52"/>
      <c r="E658" s="27"/>
      <c r="F658" s="54"/>
      <c r="G658" s="27"/>
      <c r="H658" s="27"/>
      <c r="I658" s="54"/>
      <c r="J658" s="27" t="s">
        <v>62</v>
      </c>
      <c r="K658" s="27"/>
      <c r="L658" s="128" t="str">
        <f t="shared" si="141"/>
        <v/>
      </c>
      <c r="M658" s="128" t="str">
        <f t="shared" si="142"/>
        <v/>
      </c>
      <c r="N658" s="128" t="str">
        <f t="shared" si="143"/>
        <v/>
      </c>
      <c r="O658" s="127">
        <f t="shared" si="134"/>
        <v>0</v>
      </c>
    </row>
    <row r="659" spans="1:15" x14ac:dyDescent="0.3">
      <c r="A659" s="2"/>
      <c r="B659" s="37"/>
      <c r="C659"/>
      <c r="D659" s="52"/>
      <c r="E659" s="27"/>
      <c r="F659" s="54"/>
      <c r="G659" s="27"/>
      <c r="H659" s="27"/>
      <c r="I659" s="54"/>
      <c r="J659" s="27" t="s">
        <v>63</v>
      </c>
      <c r="K659" s="27"/>
      <c r="L659" s="128" t="str">
        <f t="shared" si="141"/>
        <v/>
      </c>
      <c r="M659" s="128" t="str">
        <f t="shared" si="142"/>
        <v/>
      </c>
      <c r="N659" s="128" t="str">
        <f t="shared" si="143"/>
        <v/>
      </c>
      <c r="O659" s="127">
        <f t="shared" si="134"/>
        <v>0</v>
      </c>
    </row>
    <row r="660" spans="1:15" x14ac:dyDescent="0.3">
      <c r="A660" s="2"/>
      <c r="B660" s="37"/>
      <c r="C660"/>
      <c r="D660" s="52"/>
      <c r="E660" s="27"/>
      <c r="F660" s="54"/>
      <c r="G660" s="27"/>
      <c r="H660" s="27"/>
      <c r="I660" s="54"/>
      <c r="J660" s="27" t="s">
        <v>64</v>
      </c>
      <c r="K660" s="27"/>
      <c r="L660" s="128" t="str">
        <f t="shared" si="141"/>
        <v/>
      </c>
      <c r="M660" s="128" t="str">
        <f t="shared" si="142"/>
        <v/>
      </c>
      <c r="N660" s="128" t="str">
        <f t="shared" si="143"/>
        <v/>
      </c>
      <c r="O660" s="127">
        <f t="shared" si="134"/>
        <v>0</v>
      </c>
    </row>
    <row r="661" spans="1:15" x14ac:dyDescent="0.3">
      <c r="A661" s="2"/>
      <c r="B661" s="37"/>
      <c r="C661"/>
      <c r="D661" s="52"/>
      <c r="E661" s="27"/>
      <c r="F661" s="54"/>
      <c r="G661" s="27"/>
      <c r="H661" s="27"/>
      <c r="I661" s="54"/>
      <c r="J661" s="27" t="s">
        <v>65</v>
      </c>
      <c r="K661" s="27"/>
      <c r="L661" s="128" t="str">
        <f t="shared" si="141"/>
        <v/>
      </c>
      <c r="M661" s="128" t="str">
        <f t="shared" si="142"/>
        <v/>
      </c>
      <c r="N661" s="128" t="str">
        <f t="shared" si="143"/>
        <v/>
      </c>
      <c r="O661" s="127">
        <f t="shared" si="134"/>
        <v>0</v>
      </c>
    </row>
    <row r="662" spans="1:15" x14ac:dyDescent="0.3">
      <c r="A662" s="2"/>
      <c r="B662"/>
      <c r="C662"/>
      <c r="D662" s="52"/>
      <c r="E662" s="27"/>
      <c r="F662" s="54"/>
      <c r="G662" s="27"/>
      <c r="H662" s="27"/>
      <c r="I662" s="54"/>
      <c r="J662" s="27" t="s">
        <v>185</v>
      </c>
      <c r="K662" s="27"/>
      <c r="L662" s="128" t="str">
        <f t="shared" si="141"/>
        <v/>
      </c>
      <c r="M662" s="128" t="str">
        <f t="shared" si="142"/>
        <v/>
      </c>
      <c r="N662" s="128" t="str">
        <f t="shared" si="143"/>
        <v/>
      </c>
      <c r="O662" s="127">
        <f t="shared" si="134"/>
        <v>0</v>
      </c>
    </row>
    <row r="663" spans="1:15" x14ac:dyDescent="0.3">
      <c r="A663" s="2"/>
      <c r="B663" s="37"/>
      <c r="C663"/>
      <c r="D663" s="52"/>
      <c r="E663" s="27"/>
      <c r="F663" s="54"/>
      <c r="G663" s="27"/>
      <c r="H663" s="27"/>
      <c r="I663" s="54"/>
      <c r="J663" s="27" t="s">
        <v>187</v>
      </c>
      <c r="K663" s="27"/>
      <c r="L663" s="128" t="str">
        <f t="shared" si="141"/>
        <v/>
      </c>
      <c r="M663" s="128" t="str">
        <f t="shared" si="142"/>
        <v/>
      </c>
      <c r="N663" s="128" t="str">
        <f t="shared" si="143"/>
        <v/>
      </c>
      <c r="O663" s="127">
        <f t="shared" si="134"/>
        <v>0</v>
      </c>
    </row>
    <row r="664" spans="1:15" ht="15" thickBot="1" x14ac:dyDescent="0.35">
      <c r="A664" s="2"/>
      <c r="B664" s="37"/>
      <c r="C664"/>
      <c r="D664" s="164"/>
      <c r="E664" s="143"/>
      <c r="F664" s="165"/>
      <c r="G664" s="143"/>
      <c r="H664" s="143"/>
      <c r="I664" s="165"/>
      <c r="J664" s="143" t="s">
        <v>23</v>
      </c>
      <c r="K664" s="143"/>
      <c r="L664" s="128" t="str">
        <f t="shared" si="141"/>
        <v/>
      </c>
      <c r="M664" s="128" t="str">
        <f t="shared" si="142"/>
        <v/>
      </c>
      <c r="N664" s="128" t="str">
        <f t="shared" si="143"/>
        <v/>
      </c>
      <c r="O664" s="130">
        <f t="shared" si="134"/>
        <v>0</v>
      </c>
    </row>
    <row r="665" spans="1:15" ht="15" thickBot="1" x14ac:dyDescent="0.35">
      <c r="A665"/>
      <c r="B665"/>
      <c r="C665" t="s">
        <v>550</v>
      </c>
      <c r="D665" s="140" t="s">
        <v>629</v>
      </c>
      <c r="E665" s="141"/>
      <c r="F665" s="141"/>
      <c r="G665" s="141"/>
      <c r="H665" s="141"/>
      <c r="I665" s="141"/>
      <c r="J665" s="141"/>
      <c r="K665" s="141"/>
      <c r="L665" s="148">
        <f t="shared" ref="L665:N666" si="144">L666</f>
        <v>0</v>
      </c>
      <c r="M665" s="148">
        <f t="shared" si="144"/>
        <v>0</v>
      </c>
      <c r="N665" s="148">
        <f t="shared" si="144"/>
        <v>0</v>
      </c>
      <c r="O665" s="149">
        <f t="shared" si="134"/>
        <v>0</v>
      </c>
    </row>
    <row r="666" spans="1:15" x14ac:dyDescent="0.3">
      <c r="A666"/>
      <c r="B666"/>
      <c r="C666" t="s">
        <v>630</v>
      </c>
      <c r="D666" s="30">
        <v>1</v>
      </c>
      <c r="E666" s="59" t="s">
        <v>631</v>
      </c>
      <c r="F666" s="60"/>
      <c r="G666" s="60"/>
      <c r="H666" s="60"/>
      <c r="I666" s="60"/>
      <c r="J666" s="60"/>
      <c r="K666" s="60"/>
      <c r="L666" s="138">
        <f t="shared" si="144"/>
        <v>0</v>
      </c>
      <c r="M666" s="138">
        <f t="shared" si="144"/>
        <v>0</v>
      </c>
      <c r="N666" s="138">
        <f t="shared" si="144"/>
        <v>0</v>
      </c>
      <c r="O666" s="139">
        <f t="shared" si="134"/>
        <v>0</v>
      </c>
    </row>
    <row r="667" spans="1:15" ht="15" thickBot="1" x14ac:dyDescent="0.35">
      <c r="A667" s="1" t="s">
        <v>632</v>
      </c>
      <c r="B667"/>
      <c r="C667" t="s">
        <v>558</v>
      </c>
      <c r="D667" s="57"/>
      <c r="E667" s="166"/>
      <c r="F667" s="58" t="s">
        <v>279</v>
      </c>
      <c r="G667" s="58"/>
      <c r="H667" s="58"/>
      <c r="I667" s="58"/>
      <c r="J667" s="58"/>
      <c r="K667" s="58"/>
      <c r="L667" s="129">
        <f>IFERROR(VLOOKUP(A667,IC_LN_BS,7,0),"")</f>
        <v>0</v>
      </c>
      <c r="M667" s="129">
        <f>IFERROR(VLOOKUP(A667,IC_LN_BS,8,0),"")</f>
        <v>0</v>
      </c>
      <c r="N667" s="129">
        <f>IFERROR(VLOOKUP(A667,IC_LN_BS,9,0),"")</f>
        <v>0</v>
      </c>
      <c r="O667" s="130">
        <f t="shared" si="134"/>
        <v>0</v>
      </c>
    </row>
    <row r="668" spans="1:15" ht="15" thickBot="1" x14ac:dyDescent="0.35">
      <c r="A668"/>
      <c r="B668"/>
      <c r="C668" t="s">
        <v>633</v>
      </c>
      <c r="D668" s="140" t="s">
        <v>281</v>
      </c>
      <c r="E668" s="162"/>
      <c r="F668" s="162"/>
      <c r="G668" s="162"/>
      <c r="H668" s="162"/>
      <c r="I668" s="162"/>
      <c r="J668" s="162"/>
      <c r="K668" s="162"/>
      <c r="L668" s="148">
        <f>SUM(L671,L683,L694,L755)</f>
        <v>0</v>
      </c>
      <c r="M668" s="148">
        <f>SUM(M671,M683,M694,M755)</f>
        <v>0</v>
      </c>
      <c r="N668" s="148">
        <f>SUM(N671,N683,N694,N755)</f>
        <v>0</v>
      </c>
      <c r="O668" s="149">
        <f t="shared" si="134"/>
        <v>0</v>
      </c>
    </row>
    <row r="669" spans="1:15" x14ac:dyDescent="0.3">
      <c r="A669"/>
      <c r="B669"/>
      <c r="C669" t="s">
        <v>1346</v>
      </c>
      <c r="D669" s="144"/>
      <c r="E669" s="167"/>
      <c r="F669" s="167"/>
      <c r="G669" s="146" t="s">
        <v>1293</v>
      </c>
      <c r="H669" s="167"/>
      <c r="I669" s="167"/>
      <c r="J669" s="167"/>
      <c r="K669" s="167"/>
      <c r="L669" s="138">
        <f>SUM(L706,L716,L730,L740,L744,L747,L750,L753)</f>
        <v>0</v>
      </c>
      <c r="M669" s="138">
        <f>SUM(M706,M716,M730,M740,M744,M747,M750,M753)</f>
        <v>0</v>
      </c>
      <c r="N669" s="138">
        <f>SUM(N706,N716,N730,N740,N744,N747,N750,N753)</f>
        <v>0</v>
      </c>
      <c r="O669" s="147">
        <f t="shared" si="134"/>
        <v>0</v>
      </c>
    </row>
    <row r="670" spans="1:15" x14ac:dyDescent="0.3">
      <c r="A670"/>
      <c r="B670"/>
      <c r="C670" t="s">
        <v>1347</v>
      </c>
      <c r="D670" s="22"/>
      <c r="E670" s="23"/>
      <c r="F670" s="23"/>
      <c r="G670" s="25"/>
      <c r="H670" s="25" t="s">
        <v>1301</v>
      </c>
      <c r="I670" s="23"/>
      <c r="J670" s="23"/>
      <c r="K670" s="23"/>
      <c r="L670" s="126">
        <f>SUM(L744,L747,L750,L753)</f>
        <v>0</v>
      </c>
      <c r="M670" s="126">
        <f>SUM(M744,M747,M750,M753)</f>
        <v>0</v>
      </c>
      <c r="N670" s="126">
        <f>SUM(N744,N747,N750,N753)</f>
        <v>0</v>
      </c>
      <c r="O670" s="133">
        <f t="shared" si="134"/>
        <v>0</v>
      </c>
    </row>
    <row r="671" spans="1:15" x14ac:dyDescent="0.3">
      <c r="A671"/>
      <c r="B671"/>
      <c r="C671" t="s">
        <v>634</v>
      </c>
      <c r="D671" s="19" t="s">
        <v>8</v>
      </c>
      <c r="E671" s="20" t="s">
        <v>635</v>
      </c>
      <c r="F671" s="20"/>
      <c r="G671" s="20"/>
      <c r="H671" s="20"/>
      <c r="I671" s="20"/>
      <c r="J671" s="20"/>
      <c r="K671" s="20"/>
      <c r="L671" s="131">
        <f>L672</f>
        <v>0</v>
      </c>
      <c r="M671" s="131">
        <f>M672</f>
        <v>0</v>
      </c>
      <c r="N671" s="131">
        <f>N672</f>
        <v>0</v>
      </c>
      <c r="O671" s="132">
        <f t="shared" si="134"/>
        <v>0</v>
      </c>
    </row>
    <row r="672" spans="1:15" x14ac:dyDescent="0.3">
      <c r="A672"/>
      <c r="B672"/>
      <c r="C672" t="s">
        <v>636</v>
      </c>
      <c r="D672" s="19"/>
      <c r="E672" s="20">
        <v>1</v>
      </c>
      <c r="F672" s="20" t="s">
        <v>82</v>
      </c>
      <c r="G672" s="21"/>
      <c r="H672" s="21"/>
      <c r="I672" s="21"/>
      <c r="J672" s="21"/>
      <c r="K672" s="21"/>
      <c r="L672" s="126">
        <f>SUM(L673:L682)</f>
        <v>0</v>
      </c>
      <c r="M672" s="126">
        <f>SUM(M673:M682)</f>
        <v>0</v>
      </c>
      <c r="N672" s="126">
        <f>SUM(N673:N682)</f>
        <v>0</v>
      </c>
      <c r="O672" s="127">
        <f t="shared" si="134"/>
        <v>0</v>
      </c>
    </row>
    <row r="673" spans="1:15" x14ac:dyDescent="0.3">
      <c r="A673" s="1" t="s">
        <v>636</v>
      </c>
      <c r="B673"/>
      <c r="C673" t="s">
        <v>637</v>
      </c>
      <c r="D673" s="19"/>
      <c r="E673" s="21"/>
      <c r="F673" s="21"/>
      <c r="G673" s="21" t="s">
        <v>638</v>
      </c>
      <c r="H673" s="21"/>
      <c r="I673" s="21"/>
      <c r="J673" s="21"/>
      <c r="K673" s="21"/>
      <c r="L673" s="128">
        <f t="shared" ref="L673:L682" si="145">IFERROR(VLOOKUP(A673,IC_LN_BS,7,0),"")</f>
        <v>0</v>
      </c>
      <c r="M673" s="128">
        <f t="shared" ref="M673:M682" si="146">IFERROR(VLOOKUP(A673,IC_LN_BS,8,0),"")</f>
        <v>0</v>
      </c>
      <c r="N673" s="128">
        <f t="shared" ref="N673:N682" si="147">IFERROR(VLOOKUP(A673,IC_LN_BS,9,0),"")</f>
        <v>0</v>
      </c>
      <c r="O673" s="127">
        <f t="shared" si="134"/>
        <v>0</v>
      </c>
    </row>
    <row r="674" spans="1:15" x14ac:dyDescent="0.3">
      <c r="A674" s="1" t="s">
        <v>639</v>
      </c>
      <c r="B674"/>
      <c r="C674" t="s">
        <v>640</v>
      </c>
      <c r="D674" s="19"/>
      <c r="E674" s="21"/>
      <c r="F674" s="21"/>
      <c r="G674" s="21" t="s">
        <v>641</v>
      </c>
      <c r="H674" s="21"/>
      <c r="I674" s="21"/>
      <c r="J674" s="21"/>
      <c r="K674" s="21"/>
      <c r="L674" s="128">
        <f t="shared" si="145"/>
        <v>0</v>
      </c>
      <c r="M674" s="128">
        <f t="shared" si="146"/>
        <v>0</v>
      </c>
      <c r="N674" s="128">
        <f t="shared" si="147"/>
        <v>0</v>
      </c>
      <c r="O674" s="127">
        <f t="shared" si="134"/>
        <v>0</v>
      </c>
    </row>
    <row r="675" spans="1:15" x14ac:dyDescent="0.3">
      <c r="A675" s="1" t="s">
        <v>642</v>
      </c>
      <c r="B675"/>
      <c r="C675" t="s">
        <v>643</v>
      </c>
      <c r="D675" s="19"/>
      <c r="E675" s="21"/>
      <c r="F675" s="21"/>
      <c r="G675" s="21" t="s">
        <v>644</v>
      </c>
      <c r="H675" s="21"/>
      <c r="I675" s="21"/>
      <c r="J675" s="21"/>
      <c r="K675" s="21"/>
      <c r="L675" s="128">
        <f t="shared" si="145"/>
        <v>0</v>
      </c>
      <c r="M675" s="128">
        <f t="shared" si="146"/>
        <v>0</v>
      </c>
      <c r="N675" s="128">
        <f t="shared" si="147"/>
        <v>0</v>
      </c>
      <c r="O675" s="127">
        <f t="shared" si="134"/>
        <v>0</v>
      </c>
    </row>
    <row r="676" spans="1:15" x14ac:dyDescent="0.3">
      <c r="A676" s="1" t="s">
        <v>645</v>
      </c>
      <c r="B676"/>
      <c r="C676" t="s">
        <v>646</v>
      </c>
      <c r="D676" s="19"/>
      <c r="E676" s="21"/>
      <c r="F676" s="21"/>
      <c r="G676" s="21" t="s">
        <v>647</v>
      </c>
      <c r="H676" s="21"/>
      <c r="I676" s="21"/>
      <c r="J676" s="21"/>
      <c r="K676" s="21"/>
      <c r="L676" s="128">
        <f t="shared" si="145"/>
        <v>0</v>
      </c>
      <c r="M676" s="128">
        <f t="shared" si="146"/>
        <v>0</v>
      </c>
      <c r="N676" s="128">
        <f t="shared" si="147"/>
        <v>0</v>
      </c>
      <c r="O676" s="127">
        <f t="shared" si="134"/>
        <v>0</v>
      </c>
    </row>
    <row r="677" spans="1:15" x14ac:dyDescent="0.3">
      <c r="A677" s="1" t="s">
        <v>648</v>
      </c>
      <c r="B677"/>
      <c r="C677" t="s">
        <v>649</v>
      </c>
      <c r="D677" s="19"/>
      <c r="E677" s="21"/>
      <c r="F677" s="21"/>
      <c r="G677" s="21" t="s">
        <v>650</v>
      </c>
      <c r="H677" s="21"/>
      <c r="I677" s="21"/>
      <c r="J677" s="21"/>
      <c r="K677" s="21"/>
      <c r="L677" s="128">
        <f t="shared" si="145"/>
        <v>0</v>
      </c>
      <c r="M677" s="128">
        <f t="shared" si="146"/>
        <v>0</v>
      </c>
      <c r="N677" s="128">
        <f t="shared" si="147"/>
        <v>0</v>
      </c>
      <c r="O677" s="127">
        <f t="shared" si="134"/>
        <v>0</v>
      </c>
    </row>
    <row r="678" spans="1:15" x14ac:dyDescent="0.3">
      <c r="A678" s="1" t="s">
        <v>651</v>
      </c>
      <c r="B678"/>
      <c r="C678" t="s">
        <v>652</v>
      </c>
      <c r="D678" s="19"/>
      <c r="E678" s="21"/>
      <c r="F678" s="21"/>
      <c r="G678" s="21" t="s">
        <v>653</v>
      </c>
      <c r="H678" s="21"/>
      <c r="I678" s="21"/>
      <c r="J678" s="21"/>
      <c r="K678" s="21"/>
      <c r="L678" s="128">
        <f t="shared" si="145"/>
        <v>0</v>
      </c>
      <c r="M678" s="128">
        <f t="shared" si="146"/>
        <v>0</v>
      </c>
      <c r="N678" s="128">
        <f t="shared" si="147"/>
        <v>0</v>
      </c>
      <c r="O678" s="127">
        <f t="shared" si="134"/>
        <v>0</v>
      </c>
    </row>
    <row r="679" spans="1:15" x14ac:dyDescent="0.3">
      <c r="A679" s="1" t="s">
        <v>654</v>
      </c>
      <c r="B679"/>
      <c r="C679" t="s">
        <v>655</v>
      </c>
      <c r="D679" s="19"/>
      <c r="E679" s="21"/>
      <c r="F679" s="21"/>
      <c r="G679" s="21" t="s">
        <v>656</v>
      </c>
      <c r="H679" s="21"/>
      <c r="I679" s="21"/>
      <c r="J679" s="21"/>
      <c r="K679" s="21"/>
      <c r="L679" s="128">
        <f t="shared" si="145"/>
        <v>0</v>
      </c>
      <c r="M679" s="128">
        <f t="shared" si="146"/>
        <v>0</v>
      </c>
      <c r="N679" s="128">
        <f t="shared" si="147"/>
        <v>0</v>
      </c>
      <c r="O679" s="127">
        <f t="shared" si="134"/>
        <v>0</v>
      </c>
    </row>
    <row r="680" spans="1:15" x14ac:dyDescent="0.3">
      <c r="A680"/>
      <c r="B680"/>
      <c r="C680" t="s">
        <v>642</v>
      </c>
      <c r="D680" s="19"/>
      <c r="E680" s="21"/>
      <c r="F680" s="21"/>
      <c r="G680" s="21" t="s">
        <v>657</v>
      </c>
      <c r="H680" s="21"/>
      <c r="I680" s="21"/>
      <c r="J680" s="21"/>
      <c r="K680" s="21"/>
      <c r="L680" s="128" t="str">
        <f t="shared" si="145"/>
        <v/>
      </c>
      <c r="M680" s="128" t="str">
        <f t="shared" si="146"/>
        <v/>
      </c>
      <c r="N680" s="128" t="str">
        <f t="shared" si="147"/>
        <v/>
      </c>
      <c r="O680" s="127">
        <f t="shared" si="134"/>
        <v>0</v>
      </c>
    </row>
    <row r="681" spans="1:15" x14ac:dyDescent="0.3">
      <c r="A681"/>
      <c r="B681"/>
      <c r="C681" t="s">
        <v>645</v>
      </c>
      <c r="D681" s="19"/>
      <c r="E681" s="21"/>
      <c r="F681" s="21"/>
      <c r="G681" s="21" t="s">
        <v>658</v>
      </c>
      <c r="H681" s="21"/>
      <c r="I681" s="21"/>
      <c r="J681" s="21"/>
      <c r="K681" s="21"/>
      <c r="L681" s="128" t="str">
        <f t="shared" si="145"/>
        <v/>
      </c>
      <c r="M681" s="128" t="str">
        <f t="shared" si="146"/>
        <v/>
      </c>
      <c r="N681" s="128" t="str">
        <f t="shared" si="147"/>
        <v/>
      </c>
      <c r="O681" s="127">
        <f t="shared" si="134"/>
        <v>0</v>
      </c>
    </row>
    <row r="682" spans="1:15" x14ac:dyDescent="0.3">
      <c r="A682"/>
      <c r="B682"/>
      <c r="C682" t="s">
        <v>547</v>
      </c>
      <c r="D682" s="19"/>
      <c r="E682" s="21"/>
      <c r="F682" s="21"/>
      <c r="G682" s="21" t="s">
        <v>659</v>
      </c>
      <c r="H682" s="21"/>
      <c r="I682" s="21"/>
      <c r="J682" s="21"/>
      <c r="K682" s="21"/>
      <c r="L682" s="128" t="str">
        <f t="shared" si="145"/>
        <v/>
      </c>
      <c r="M682" s="128" t="str">
        <f t="shared" si="146"/>
        <v/>
      </c>
      <c r="N682" s="128" t="str">
        <f t="shared" si="147"/>
        <v/>
      </c>
      <c r="O682" s="127">
        <f t="shared" si="134"/>
        <v>0</v>
      </c>
    </row>
    <row r="683" spans="1:15" x14ac:dyDescent="0.3">
      <c r="A683"/>
      <c r="B683"/>
      <c r="C683" t="s">
        <v>662</v>
      </c>
      <c r="D683" s="19" t="s">
        <v>14</v>
      </c>
      <c r="E683" s="20" t="s">
        <v>663</v>
      </c>
      <c r="F683" s="20"/>
      <c r="G683" s="20"/>
      <c r="H683" s="20"/>
      <c r="I683" s="20"/>
      <c r="J683" s="20"/>
      <c r="K683" s="20"/>
      <c r="L683" s="131">
        <f>SUM(L684,L689)</f>
        <v>0</v>
      </c>
      <c r="M683" s="131">
        <f>SUM(M684,M689)</f>
        <v>0</v>
      </c>
      <c r="N683" s="131">
        <f>SUM(N684,N689)</f>
        <v>0</v>
      </c>
      <c r="O683" s="132">
        <f t="shared" si="134"/>
        <v>0</v>
      </c>
    </row>
    <row r="684" spans="1:15" x14ac:dyDescent="0.3">
      <c r="A684"/>
      <c r="B684"/>
      <c r="C684" t="s">
        <v>660</v>
      </c>
      <c r="D684" s="19"/>
      <c r="E684" s="20">
        <v>1</v>
      </c>
      <c r="F684" s="20" t="s">
        <v>664</v>
      </c>
      <c r="G684" s="20"/>
      <c r="H684" s="20"/>
      <c r="I684" s="20"/>
      <c r="J684" s="20"/>
      <c r="K684" s="20"/>
      <c r="L684" s="126">
        <f>SUM(L685:L688)</f>
        <v>0</v>
      </c>
      <c r="M684" s="126">
        <f>SUM(M685:M688)</f>
        <v>0</v>
      </c>
      <c r="N684" s="126">
        <f>SUM(N685:N688)</f>
        <v>0</v>
      </c>
      <c r="O684" s="127">
        <f t="shared" si="134"/>
        <v>0</v>
      </c>
    </row>
    <row r="685" spans="1:15" x14ac:dyDescent="0.3">
      <c r="A685" s="1" t="s">
        <v>1068</v>
      </c>
      <c r="B685" s="37"/>
      <c r="C685" t="s">
        <v>665</v>
      </c>
      <c r="D685" s="19"/>
      <c r="E685" s="21"/>
      <c r="F685" s="21"/>
      <c r="G685" s="21" t="s">
        <v>1069</v>
      </c>
      <c r="H685" s="21"/>
      <c r="I685" s="21"/>
      <c r="J685" s="21"/>
      <c r="K685" s="21"/>
      <c r="L685" s="128">
        <f>IFERROR(VLOOKUP(A685,IC_LN_BS,7,0),"")</f>
        <v>0</v>
      </c>
      <c r="M685" s="128">
        <f>IFERROR(VLOOKUP(A685,IC_LN_BS,8,0),"")</f>
        <v>0</v>
      </c>
      <c r="N685" s="128">
        <f>IFERROR(VLOOKUP(A685,IC_LN_BS,9,0),"")</f>
        <v>0</v>
      </c>
      <c r="O685" s="127">
        <f t="shared" si="134"/>
        <v>0</v>
      </c>
    </row>
    <row r="686" spans="1:15" x14ac:dyDescent="0.3">
      <c r="A686" s="2" t="s">
        <v>666</v>
      </c>
      <c r="B686"/>
      <c r="C686" t="s">
        <v>667</v>
      </c>
      <c r="D686" s="19"/>
      <c r="E686" s="21"/>
      <c r="F686" s="21"/>
      <c r="G686" s="21" t="s">
        <v>668</v>
      </c>
      <c r="H686" s="21"/>
      <c r="I686" s="21"/>
      <c r="J686" s="21"/>
      <c r="K686" s="21"/>
      <c r="L686" s="128">
        <f>IFERROR(VLOOKUP(A686,IC_LN_BS,7,0),"")</f>
        <v>0</v>
      </c>
      <c r="M686" s="128">
        <f>IFERROR(VLOOKUP(A686,IC_LN_BS,8,0),"")</f>
        <v>0</v>
      </c>
      <c r="N686" s="128">
        <f>IFERROR(VLOOKUP(A686,IC_LN_BS,9,0),"")</f>
        <v>0</v>
      </c>
      <c r="O686" s="127">
        <f t="shared" si="134"/>
        <v>0</v>
      </c>
    </row>
    <row r="687" spans="1:15" x14ac:dyDescent="0.3">
      <c r="A687"/>
      <c r="B687"/>
      <c r="C687" t="s">
        <v>670</v>
      </c>
      <c r="D687" s="19"/>
      <c r="E687" s="21"/>
      <c r="F687" s="21"/>
      <c r="G687" s="21" t="s">
        <v>671</v>
      </c>
      <c r="H687" s="21"/>
      <c r="I687" s="21"/>
      <c r="J687" s="21"/>
      <c r="K687" s="21"/>
      <c r="L687" s="128" t="str">
        <f>IFERROR(VLOOKUP(A687,IC_LN_BS,7,0),"")</f>
        <v/>
      </c>
      <c r="M687" s="128" t="str">
        <f>IFERROR(VLOOKUP(A687,IC_LN_BS,8,0),"")</f>
        <v/>
      </c>
      <c r="N687" s="128" t="str">
        <f>IFERROR(VLOOKUP(A687,IC_LN_BS,9,0),"")</f>
        <v/>
      </c>
      <c r="O687" s="127">
        <f t="shared" si="134"/>
        <v>0</v>
      </c>
    </row>
    <row r="688" spans="1:15" x14ac:dyDescent="0.3">
      <c r="A688"/>
      <c r="B688"/>
      <c r="C688" t="s">
        <v>672</v>
      </c>
      <c r="D688" s="19"/>
      <c r="E688" s="21"/>
      <c r="F688" s="21"/>
      <c r="G688" s="21" t="s">
        <v>673</v>
      </c>
      <c r="H688" s="21"/>
      <c r="I688" s="21"/>
      <c r="J688" s="21"/>
      <c r="K688" s="21"/>
      <c r="L688" s="128" t="str">
        <f>IFERROR(VLOOKUP(A688,IC_LN_BS,7,0),"")</f>
        <v/>
      </c>
      <c r="M688" s="128" t="str">
        <f>IFERROR(VLOOKUP(A688,IC_LN_BS,8,0),"")</f>
        <v/>
      </c>
      <c r="N688" s="128" t="str">
        <f>IFERROR(VLOOKUP(A688,IC_LN_BS,9,0),"")</f>
        <v/>
      </c>
      <c r="O688" s="127">
        <f t="shared" ref="O688:O751" si="148">SUM(L688,N688)</f>
        <v>0</v>
      </c>
    </row>
    <row r="689" spans="1:15" x14ac:dyDescent="0.3">
      <c r="A689"/>
      <c r="B689"/>
      <c r="C689" t="s">
        <v>661</v>
      </c>
      <c r="D689" s="19"/>
      <c r="E689" s="20">
        <v>2</v>
      </c>
      <c r="F689" s="20" t="s">
        <v>674</v>
      </c>
      <c r="G689" s="21"/>
      <c r="H689" s="21"/>
      <c r="I689" s="21"/>
      <c r="J689" s="21"/>
      <c r="K689" s="21"/>
      <c r="L689" s="126">
        <f>SUM(L690:L693)</f>
        <v>0</v>
      </c>
      <c r="M689" s="126">
        <f>SUM(M690:M693)</f>
        <v>0</v>
      </c>
      <c r="N689" s="126">
        <f>SUM(N690:N693)</f>
        <v>0</v>
      </c>
      <c r="O689" s="127">
        <f t="shared" si="148"/>
        <v>0</v>
      </c>
    </row>
    <row r="690" spans="1:15" x14ac:dyDescent="0.3">
      <c r="A690" s="1" t="s">
        <v>1070</v>
      </c>
      <c r="B690"/>
      <c r="C690" t="s">
        <v>675</v>
      </c>
      <c r="D690" s="19"/>
      <c r="E690" s="21"/>
      <c r="F690" s="21"/>
      <c r="G690" s="21" t="s">
        <v>676</v>
      </c>
      <c r="H690" s="21"/>
      <c r="I690" s="21"/>
      <c r="J690" s="21"/>
      <c r="K690" s="21"/>
      <c r="L690" s="128">
        <f>IFERROR(VLOOKUP(A690,IC_LN_BS,7,0),"")</f>
        <v>0</v>
      </c>
      <c r="M690" s="128">
        <f>IFERROR(VLOOKUP(A690,IC_LN_BS,8,0),"")</f>
        <v>0</v>
      </c>
      <c r="N690" s="128">
        <f>IFERROR(VLOOKUP(A690,IC_LN_BS,9,0),"")</f>
        <v>0</v>
      </c>
      <c r="O690" s="127">
        <f t="shared" si="148"/>
        <v>0</v>
      </c>
    </row>
    <row r="691" spans="1:15" x14ac:dyDescent="0.3">
      <c r="A691" s="2" t="s">
        <v>677</v>
      </c>
      <c r="B691"/>
      <c r="C691" t="s">
        <v>678</v>
      </c>
      <c r="D691" s="19"/>
      <c r="E691" s="21"/>
      <c r="F691" s="21"/>
      <c r="G691" s="21" t="s">
        <v>679</v>
      </c>
      <c r="H691" s="21"/>
      <c r="I691" s="21"/>
      <c r="J691" s="21"/>
      <c r="K691" s="21"/>
      <c r="L691" s="128">
        <f>IFERROR(VLOOKUP(A691,IC_LN_BS,7,0),"")</f>
        <v>0</v>
      </c>
      <c r="M691" s="128">
        <f>IFERROR(VLOOKUP(A691,IC_LN_BS,8,0),"")</f>
        <v>0</v>
      </c>
      <c r="N691" s="128">
        <f>IFERROR(VLOOKUP(A691,IC_LN_BS,9,0),"")</f>
        <v>0</v>
      </c>
      <c r="O691" s="127">
        <f t="shared" si="148"/>
        <v>0</v>
      </c>
    </row>
    <row r="692" spans="1:15" x14ac:dyDescent="0.3">
      <c r="A692" s="2" t="s">
        <v>680</v>
      </c>
      <c r="B692"/>
      <c r="C692" t="s">
        <v>681</v>
      </c>
      <c r="D692" s="19"/>
      <c r="E692" s="21"/>
      <c r="F692" s="21"/>
      <c r="G692" s="21" t="s">
        <v>682</v>
      </c>
      <c r="H692" s="21"/>
      <c r="I692" s="21"/>
      <c r="J692" s="21"/>
      <c r="K692" s="21"/>
      <c r="L692" s="128">
        <f>IFERROR(VLOOKUP(A692,IC_LN_BS,7,0),"")</f>
        <v>0</v>
      </c>
      <c r="M692" s="128">
        <f>IFERROR(VLOOKUP(A692,IC_LN_BS,8,0),"")</f>
        <v>0</v>
      </c>
      <c r="N692" s="128">
        <f>IFERROR(VLOOKUP(A692,IC_LN_BS,9,0),"")</f>
        <v>0</v>
      </c>
      <c r="O692" s="127">
        <f t="shared" si="148"/>
        <v>0</v>
      </c>
    </row>
    <row r="693" spans="1:15" x14ac:dyDescent="0.3">
      <c r="A693"/>
      <c r="B693"/>
      <c r="C693" t="s">
        <v>685</v>
      </c>
      <c r="D693" s="19"/>
      <c r="E693" s="21"/>
      <c r="F693" s="21"/>
      <c r="G693" s="21" t="s">
        <v>686</v>
      </c>
      <c r="H693" s="21"/>
      <c r="I693" s="21"/>
      <c r="J693" s="21"/>
      <c r="K693" s="21"/>
      <c r="L693" s="128" t="str">
        <f>IFERROR(VLOOKUP(A693,IC_LN_BS,7,0),"")</f>
        <v/>
      </c>
      <c r="M693" s="128" t="str">
        <f>IFERROR(VLOOKUP(A693,IC_LN_BS,8,0),"")</f>
        <v/>
      </c>
      <c r="N693" s="128" t="str">
        <f>IFERROR(VLOOKUP(A693,IC_LN_BS,9,0),"")</f>
        <v/>
      </c>
      <c r="O693" s="127">
        <f t="shared" si="148"/>
        <v>0</v>
      </c>
    </row>
    <row r="694" spans="1:15" x14ac:dyDescent="0.3">
      <c r="A694"/>
      <c r="B694"/>
      <c r="C694" t="s">
        <v>687</v>
      </c>
      <c r="D694" s="19" t="s">
        <v>34</v>
      </c>
      <c r="E694" s="20" t="s">
        <v>1294</v>
      </c>
      <c r="F694" s="21"/>
      <c r="G694" s="21"/>
      <c r="H694" s="21"/>
      <c r="I694" s="21"/>
      <c r="J694" s="21"/>
      <c r="K694" s="21"/>
      <c r="L694" s="131">
        <f>SUM(L695,L741,L754)</f>
        <v>0</v>
      </c>
      <c r="M694" s="131">
        <f>SUM(M695,M741,M754)</f>
        <v>0</v>
      </c>
      <c r="N694" s="131">
        <f>SUM(N695,N741,N754)</f>
        <v>0</v>
      </c>
      <c r="O694" s="132">
        <f t="shared" si="148"/>
        <v>0</v>
      </c>
    </row>
    <row r="695" spans="1:15" x14ac:dyDescent="0.3">
      <c r="A695"/>
      <c r="B695"/>
      <c r="C695"/>
      <c r="D695" s="19"/>
      <c r="E695" s="20">
        <v>1</v>
      </c>
      <c r="F695" s="20" t="s">
        <v>283</v>
      </c>
      <c r="G695" s="21"/>
      <c r="H695" s="21"/>
      <c r="I695" s="21"/>
      <c r="J695" s="21"/>
      <c r="K695" s="21"/>
      <c r="L695" s="126">
        <f>SUM(L696,L707,L717,L721,L731)</f>
        <v>0</v>
      </c>
      <c r="M695" s="126">
        <f>SUM(M696,M707,M717,M721,M731)</f>
        <v>0</v>
      </c>
      <c r="N695" s="126">
        <f>SUM(N696,N707,N717,N721,N731)</f>
        <v>0</v>
      </c>
      <c r="O695" s="127">
        <f t="shared" si="148"/>
        <v>0</v>
      </c>
    </row>
    <row r="696" spans="1:15" x14ac:dyDescent="0.3">
      <c r="A696"/>
      <c r="B696"/>
      <c r="C696" t="s">
        <v>688</v>
      </c>
      <c r="D696" s="26"/>
      <c r="E696" s="27"/>
      <c r="F696" s="27"/>
      <c r="G696" s="28" t="s">
        <v>335</v>
      </c>
      <c r="H696" s="28" t="s">
        <v>1325</v>
      </c>
      <c r="I696" s="27"/>
      <c r="J696" s="27"/>
      <c r="K696" s="27"/>
      <c r="L696" s="126">
        <f>SUM(L697:L706)</f>
        <v>0</v>
      </c>
      <c r="M696" s="126">
        <f>SUM(M697:M706)</f>
        <v>0</v>
      </c>
      <c r="N696" s="126">
        <f>SUM(N697:N706)</f>
        <v>0</v>
      </c>
      <c r="O696" s="127">
        <f t="shared" si="148"/>
        <v>0</v>
      </c>
    </row>
    <row r="697" spans="1:15" x14ac:dyDescent="0.3">
      <c r="A697" s="2" t="s">
        <v>170</v>
      </c>
      <c r="B697"/>
      <c r="C697" t="s">
        <v>689</v>
      </c>
      <c r="D697" s="26"/>
      <c r="E697" s="27"/>
      <c r="F697" s="27"/>
      <c r="G697" s="27"/>
      <c r="H697" s="27"/>
      <c r="I697" s="27" t="s">
        <v>19</v>
      </c>
      <c r="J697" s="27"/>
      <c r="K697" s="27"/>
      <c r="L697" s="128" t="str">
        <f t="shared" ref="L697:L706" si="149">IFERROR(VLOOKUP(A697,IC_LN_BS,12,0),"")</f>
        <v/>
      </c>
      <c r="M697" s="128" t="str">
        <f t="shared" ref="M697:M706" si="150">IFERROR(VLOOKUP(A697,IC_LN_BS,13,0),"")</f>
        <v/>
      </c>
      <c r="N697" s="128" t="str">
        <f t="shared" ref="N697:N706" si="151">IFERROR(VLOOKUP(A697,IC_LN_BS,14,0),"")</f>
        <v/>
      </c>
      <c r="O697" s="127">
        <f t="shared" si="148"/>
        <v>0</v>
      </c>
    </row>
    <row r="698" spans="1:15" x14ac:dyDescent="0.3">
      <c r="A698" s="2" t="s">
        <v>181</v>
      </c>
      <c r="B698"/>
      <c r="C698" t="s">
        <v>690</v>
      </c>
      <c r="D698" s="26"/>
      <c r="E698" s="27"/>
      <c r="F698" s="27"/>
      <c r="G698" s="27"/>
      <c r="H698" s="27"/>
      <c r="I698" s="27" t="s">
        <v>21</v>
      </c>
      <c r="J698" s="27"/>
      <c r="K698" s="27"/>
      <c r="L698" s="128" t="str">
        <f t="shared" si="149"/>
        <v/>
      </c>
      <c r="M698" s="128" t="str">
        <f t="shared" si="150"/>
        <v/>
      </c>
      <c r="N698" s="128" t="str">
        <f t="shared" si="151"/>
        <v/>
      </c>
      <c r="O698" s="127">
        <f t="shared" si="148"/>
        <v>0</v>
      </c>
    </row>
    <row r="699" spans="1:15" x14ac:dyDescent="0.3">
      <c r="A699" s="2" t="s">
        <v>214</v>
      </c>
      <c r="B699"/>
      <c r="C699" t="s">
        <v>691</v>
      </c>
      <c r="D699" s="26"/>
      <c r="E699" s="27"/>
      <c r="F699" s="27"/>
      <c r="G699" s="27"/>
      <c r="H699" s="27"/>
      <c r="I699" s="27" t="s">
        <v>28</v>
      </c>
      <c r="J699" s="27"/>
      <c r="K699" s="27"/>
      <c r="L699" s="128">
        <f t="shared" si="149"/>
        <v>0</v>
      </c>
      <c r="M699" s="128">
        <f t="shared" si="150"/>
        <v>0</v>
      </c>
      <c r="N699" s="128">
        <f t="shared" si="151"/>
        <v>0</v>
      </c>
      <c r="O699" s="127">
        <f t="shared" si="148"/>
        <v>0</v>
      </c>
    </row>
    <row r="700" spans="1:15" x14ac:dyDescent="0.3">
      <c r="A700" s="2" t="s">
        <v>362</v>
      </c>
      <c r="B700"/>
      <c r="C700" t="s">
        <v>692</v>
      </c>
      <c r="D700" s="26"/>
      <c r="E700" s="27"/>
      <c r="F700" s="27"/>
      <c r="G700" s="27"/>
      <c r="H700" s="27"/>
      <c r="I700" s="27" t="s">
        <v>61</v>
      </c>
      <c r="J700" s="27"/>
      <c r="K700" s="27"/>
      <c r="L700" s="128" t="str">
        <f t="shared" si="149"/>
        <v/>
      </c>
      <c r="M700" s="128" t="str">
        <f t="shared" si="150"/>
        <v/>
      </c>
      <c r="N700" s="128" t="str">
        <f t="shared" si="151"/>
        <v/>
      </c>
      <c r="O700" s="127">
        <f t="shared" si="148"/>
        <v>0</v>
      </c>
    </row>
    <row r="701" spans="1:15" x14ac:dyDescent="0.3">
      <c r="A701" s="2" t="s">
        <v>364</v>
      </c>
      <c r="B701"/>
      <c r="C701" t="s">
        <v>693</v>
      </c>
      <c r="D701" s="26"/>
      <c r="E701" s="27"/>
      <c r="F701" s="27"/>
      <c r="G701" s="27"/>
      <c r="H701" s="27"/>
      <c r="I701" s="27" t="s">
        <v>62</v>
      </c>
      <c r="J701" s="27"/>
      <c r="K701" s="27"/>
      <c r="L701" s="128" t="str">
        <f t="shared" si="149"/>
        <v/>
      </c>
      <c r="M701" s="128" t="str">
        <f t="shared" si="150"/>
        <v/>
      </c>
      <c r="N701" s="128" t="str">
        <f t="shared" si="151"/>
        <v/>
      </c>
      <c r="O701" s="127">
        <f t="shared" si="148"/>
        <v>0</v>
      </c>
    </row>
    <row r="702" spans="1:15" x14ac:dyDescent="0.3">
      <c r="A702" s="2" t="s">
        <v>366</v>
      </c>
      <c r="B702"/>
      <c r="C702" t="s">
        <v>694</v>
      </c>
      <c r="D702" s="26"/>
      <c r="E702" s="27"/>
      <c r="F702" s="27"/>
      <c r="G702" s="27"/>
      <c r="H702" s="27"/>
      <c r="I702" s="27" t="s">
        <v>63</v>
      </c>
      <c r="J702" s="27"/>
      <c r="K702" s="27"/>
      <c r="L702" s="128" t="str">
        <f t="shared" si="149"/>
        <v/>
      </c>
      <c r="M702" s="128" t="str">
        <f t="shared" si="150"/>
        <v/>
      </c>
      <c r="N702" s="128" t="str">
        <f t="shared" si="151"/>
        <v/>
      </c>
      <c r="O702" s="127">
        <f t="shared" si="148"/>
        <v>0</v>
      </c>
    </row>
    <row r="703" spans="1:15" x14ac:dyDescent="0.3">
      <c r="A703" s="2" t="s">
        <v>368</v>
      </c>
      <c r="B703"/>
      <c r="C703" t="s">
        <v>695</v>
      </c>
      <c r="D703" s="26"/>
      <c r="E703" s="27"/>
      <c r="F703" s="27"/>
      <c r="G703" s="27"/>
      <c r="H703" s="27"/>
      <c r="I703" s="27" t="s">
        <v>64</v>
      </c>
      <c r="J703" s="27"/>
      <c r="K703" s="27"/>
      <c r="L703" s="128" t="str">
        <f t="shared" si="149"/>
        <v/>
      </c>
      <c r="M703" s="128" t="str">
        <f t="shared" si="150"/>
        <v/>
      </c>
      <c r="N703" s="128" t="str">
        <f t="shared" si="151"/>
        <v/>
      </c>
      <c r="O703" s="127">
        <f t="shared" si="148"/>
        <v>0</v>
      </c>
    </row>
    <row r="704" spans="1:15" x14ac:dyDescent="0.3">
      <c r="A704" s="2" t="s">
        <v>370</v>
      </c>
      <c r="B704"/>
      <c r="C704" t="s">
        <v>696</v>
      </c>
      <c r="D704" s="26"/>
      <c r="E704" s="27"/>
      <c r="F704" s="27"/>
      <c r="G704" s="27"/>
      <c r="H704" s="27"/>
      <c r="I704" s="27" t="s">
        <v>65</v>
      </c>
      <c r="J704" s="27"/>
      <c r="K704" s="27"/>
      <c r="L704" s="128" t="str">
        <f t="shared" si="149"/>
        <v/>
      </c>
      <c r="M704" s="128" t="str">
        <f t="shared" si="150"/>
        <v/>
      </c>
      <c r="N704" s="128" t="str">
        <f t="shared" si="151"/>
        <v/>
      </c>
      <c r="O704" s="127">
        <f t="shared" si="148"/>
        <v>0</v>
      </c>
    </row>
    <row r="705" spans="1:15" x14ac:dyDescent="0.3">
      <c r="A705" s="2" t="s">
        <v>373</v>
      </c>
      <c r="B705"/>
      <c r="C705" t="s">
        <v>697</v>
      </c>
      <c r="D705" s="26"/>
      <c r="E705" s="27"/>
      <c r="F705" s="27"/>
      <c r="G705" s="27"/>
      <c r="H705" s="27"/>
      <c r="I705" s="27" t="s">
        <v>82</v>
      </c>
      <c r="J705" s="27"/>
      <c r="K705" s="27"/>
      <c r="L705" s="128" t="str">
        <f t="shared" si="149"/>
        <v/>
      </c>
      <c r="M705" s="128" t="str">
        <f t="shared" si="150"/>
        <v/>
      </c>
      <c r="N705" s="128" t="str">
        <f t="shared" si="151"/>
        <v/>
      </c>
      <c r="O705" s="127">
        <f t="shared" si="148"/>
        <v>0</v>
      </c>
    </row>
    <row r="706" spans="1:15" x14ac:dyDescent="0.3">
      <c r="A706" s="2" t="s">
        <v>375</v>
      </c>
      <c r="B706"/>
      <c r="C706" t="s">
        <v>698</v>
      </c>
      <c r="D706" s="26"/>
      <c r="E706" s="27"/>
      <c r="F706" s="27"/>
      <c r="G706" s="27"/>
      <c r="H706" s="27"/>
      <c r="I706" s="27" t="s">
        <v>23</v>
      </c>
      <c r="J706" s="27"/>
      <c r="K706" s="27"/>
      <c r="L706" s="128" t="str">
        <f t="shared" si="149"/>
        <v/>
      </c>
      <c r="M706" s="128" t="str">
        <f t="shared" si="150"/>
        <v/>
      </c>
      <c r="N706" s="128" t="str">
        <f t="shared" si="151"/>
        <v/>
      </c>
      <c r="O706" s="127">
        <f t="shared" si="148"/>
        <v>0</v>
      </c>
    </row>
    <row r="707" spans="1:15" x14ac:dyDescent="0.3">
      <c r="A707" s="11"/>
      <c r="B707"/>
      <c r="C707" t="s">
        <v>699</v>
      </c>
      <c r="D707" s="19"/>
      <c r="E707" s="21"/>
      <c r="F707" s="21"/>
      <c r="G707" s="20" t="s">
        <v>348</v>
      </c>
      <c r="H707" s="20" t="s">
        <v>700</v>
      </c>
      <c r="I707" s="21"/>
      <c r="J707" s="21"/>
      <c r="K707" s="21"/>
      <c r="L707" s="126">
        <f>SUM(L708:L716)</f>
        <v>0</v>
      </c>
      <c r="M707" s="126">
        <f>SUM(M708:M716)</f>
        <v>0</v>
      </c>
      <c r="N707" s="126">
        <f>SUM(N708:N716)</f>
        <v>0</v>
      </c>
      <c r="O707" s="127">
        <f t="shared" si="148"/>
        <v>0</v>
      </c>
    </row>
    <row r="708" spans="1:15" x14ac:dyDescent="0.3">
      <c r="A708" s="11"/>
      <c r="B708"/>
      <c r="C708" t="s">
        <v>701</v>
      </c>
      <c r="D708" s="19"/>
      <c r="E708" s="21"/>
      <c r="F708" s="21"/>
      <c r="G708" s="21"/>
      <c r="H708" s="21"/>
      <c r="I708" s="21" t="s">
        <v>21</v>
      </c>
      <c r="J708" s="21"/>
      <c r="K708" s="21"/>
      <c r="L708" s="128" t="str">
        <f t="shared" ref="L708:L716" si="152">IFERROR(VLOOKUP(A708,IC_LN_BS,7,0),"")</f>
        <v/>
      </c>
      <c r="M708" s="128" t="str">
        <f t="shared" ref="M708:M716" si="153">IFERROR(VLOOKUP(A708,IC_LN_BS,8,0),"")</f>
        <v/>
      </c>
      <c r="N708" s="128" t="str">
        <f t="shared" ref="N708:N716" si="154">IFERROR(VLOOKUP(A708,IC_LN_BS,9,0),"")</f>
        <v/>
      </c>
      <c r="O708" s="127">
        <f t="shared" si="148"/>
        <v>0</v>
      </c>
    </row>
    <row r="709" spans="1:15" x14ac:dyDescent="0.3">
      <c r="A709" s="11"/>
      <c r="B709"/>
      <c r="C709" t="s">
        <v>702</v>
      </c>
      <c r="D709" s="19"/>
      <c r="E709" s="21"/>
      <c r="F709" s="21"/>
      <c r="G709" s="21"/>
      <c r="H709" s="21"/>
      <c r="I709" s="21" t="s">
        <v>28</v>
      </c>
      <c r="J709" s="21"/>
      <c r="K709" s="21"/>
      <c r="L709" s="128" t="str">
        <f t="shared" si="152"/>
        <v/>
      </c>
      <c r="M709" s="128" t="str">
        <f t="shared" si="153"/>
        <v/>
      </c>
      <c r="N709" s="128" t="str">
        <f t="shared" si="154"/>
        <v/>
      </c>
      <c r="O709" s="127">
        <f t="shared" si="148"/>
        <v>0</v>
      </c>
    </row>
    <row r="710" spans="1:15" x14ac:dyDescent="0.3">
      <c r="A710" s="11"/>
      <c r="B710"/>
      <c r="C710" t="s">
        <v>703</v>
      </c>
      <c r="D710" s="19"/>
      <c r="E710" s="21"/>
      <c r="F710" s="21"/>
      <c r="G710" s="21"/>
      <c r="H710" s="21"/>
      <c r="I710" s="21" t="s">
        <v>61</v>
      </c>
      <c r="J710" s="21"/>
      <c r="K710" s="21"/>
      <c r="L710" s="128" t="str">
        <f t="shared" si="152"/>
        <v/>
      </c>
      <c r="M710" s="128" t="str">
        <f t="shared" si="153"/>
        <v/>
      </c>
      <c r="N710" s="128" t="str">
        <f t="shared" si="154"/>
        <v/>
      </c>
      <c r="O710" s="127">
        <f t="shared" si="148"/>
        <v>0</v>
      </c>
    </row>
    <row r="711" spans="1:15" x14ac:dyDescent="0.3">
      <c r="A711" s="11"/>
      <c r="B711"/>
      <c r="C711" t="s">
        <v>704</v>
      </c>
      <c r="D711" s="19"/>
      <c r="E711" s="21"/>
      <c r="F711" s="21"/>
      <c r="G711" s="21"/>
      <c r="H711" s="21"/>
      <c r="I711" s="21" t="s">
        <v>315</v>
      </c>
      <c r="J711" s="21"/>
      <c r="K711" s="21"/>
      <c r="L711" s="128" t="str">
        <f t="shared" si="152"/>
        <v/>
      </c>
      <c r="M711" s="128" t="str">
        <f t="shared" si="153"/>
        <v/>
      </c>
      <c r="N711" s="128" t="str">
        <f t="shared" si="154"/>
        <v/>
      </c>
      <c r="O711" s="127">
        <f t="shared" si="148"/>
        <v>0</v>
      </c>
    </row>
    <row r="712" spans="1:15" x14ac:dyDescent="0.3">
      <c r="A712" s="11"/>
      <c r="B712"/>
      <c r="C712" t="s">
        <v>705</v>
      </c>
      <c r="D712" s="19"/>
      <c r="E712" s="21"/>
      <c r="F712" s="21"/>
      <c r="G712" s="21"/>
      <c r="H712" s="21"/>
      <c r="I712" s="21" t="s">
        <v>63</v>
      </c>
      <c r="J712" s="21"/>
      <c r="K712" s="21"/>
      <c r="L712" s="128" t="str">
        <f t="shared" si="152"/>
        <v/>
      </c>
      <c r="M712" s="128" t="str">
        <f t="shared" si="153"/>
        <v/>
      </c>
      <c r="N712" s="128" t="str">
        <f t="shared" si="154"/>
        <v/>
      </c>
      <c r="O712" s="127">
        <f t="shared" si="148"/>
        <v>0</v>
      </c>
    </row>
    <row r="713" spans="1:15" x14ac:dyDescent="0.3">
      <c r="A713" s="11"/>
      <c r="B713"/>
      <c r="C713" t="s">
        <v>706</v>
      </c>
      <c r="D713" s="19"/>
      <c r="E713" s="21"/>
      <c r="F713" s="21"/>
      <c r="G713" s="21"/>
      <c r="H713" s="21"/>
      <c r="I713" s="21" t="s">
        <v>64</v>
      </c>
      <c r="J713" s="21"/>
      <c r="K713" s="21"/>
      <c r="L713" s="128" t="str">
        <f t="shared" si="152"/>
        <v/>
      </c>
      <c r="M713" s="128" t="str">
        <f t="shared" si="153"/>
        <v/>
      </c>
      <c r="N713" s="128" t="str">
        <f t="shared" si="154"/>
        <v/>
      </c>
      <c r="O713" s="127">
        <f t="shared" si="148"/>
        <v>0</v>
      </c>
    </row>
    <row r="714" spans="1:15" x14ac:dyDescent="0.3">
      <c r="A714" s="11"/>
      <c r="B714"/>
      <c r="C714" t="s">
        <v>707</v>
      </c>
      <c r="D714" s="19"/>
      <c r="E714" s="21"/>
      <c r="F714" s="21"/>
      <c r="G714" s="21"/>
      <c r="H714" s="21"/>
      <c r="I714" s="21" t="s">
        <v>65</v>
      </c>
      <c r="J714" s="21"/>
      <c r="K714" s="21"/>
      <c r="L714" s="128" t="str">
        <f t="shared" si="152"/>
        <v/>
      </c>
      <c r="M714" s="128" t="str">
        <f t="shared" si="153"/>
        <v/>
      </c>
      <c r="N714" s="128" t="str">
        <f t="shared" si="154"/>
        <v/>
      </c>
      <c r="O714" s="127">
        <f t="shared" si="148"/>
        <v>0</v>
      </c>
    </row>
    <row r="715" spans="1:15" x14ac:dyDescent="0.3">
      <c r="A715" s="11"/>
      <c r="B715"/>
      <c r="C715" t="s">
        <v>708</v>
      </c>
      <c r="D715" s="19"/>
      <c r="E715" s="21"/>
      <c r="F715" s="21"/>
      <c r="G715" s="21"/>
      <c r="H715" s="21"/>
      <c r="I715" s="21" t="s">
        <v>462</v>
      </c>
      <c r="J715" s="21"/>
      <c r="K715" s="21"/>
      <c r="L715" s="128" t="str">
        <f t="shared" si="152"/>
        <v/>
      </c>
      <c r="M715" s="128" t="str">
        <f t="shared" si="153"/>
        <v/>
      </c>
      <c r="N715" s="128" t="str">
        <f t="shared" si="154"/>
        <v/>
      </c>
      <c r="O715" s="127">
        <f t="shared" si="148"/>
        <v>0</v>
      </c>
    </row>
    <row r="716" spans="1:15" x14ac:dyDescent="0.3">
      <c r="A716" s="11"/>
      <c r="B716"/>
      <c r="C716" t="s">
        <v>709</v>
      </c>
      <c r="D716" s="19"/>
      <c r="E716" s="21"/>
      <c r="F716" s="21"/>
      <c r="G716" s="21"/>
      <c r="H716" s="21"/>
      <c r="I716" s="21" t="s">
        <v>23</v>
      </c>
      <c r="J716" s="21"/>
      <c r="K716" s="21"/>
      <c r="L716" s="128" t="str">
        <f t="shared" si="152"/>
        <v/>
      </c>
      <c r="M716" s="128" t="str">
        <f t="shared" si="153"/>
        <v/>
      </c>
      <c r="N716" s="128" t="str">
        <f t="shared" si="154"/>
        <v/>
      </c>
      <c r="O716" s="127">
        <f t="shared" si="148"/>
        <v>0</v>
      </c>
    </row>
    <row r="717" spans="1:15" x14ac:dyDescent="0.3">
      <c r="A717" s="11"/>
      <c r="B717"/>
      <c r="C717" t="s">
        <v>710</v>
      </c>
      <c r="D717" s="19"/>
      <c r="E717" s="21"/>
      <c r="F717" s="21"/>
      <c r="G717" s="20" t="s">
        <v>384</v>
      </c>
      <c r="H717" s="20" t="s">
        <v>711</v>
      </c>
      <c r="I717" s="21"/>
      <c r="J717" s="21"/>
      <c r="K717" s="21"/>
      <c r="L717" s="126">
        <f>SUM(L718:L720)</f>
        <v>0</v>
      </c>
      <c r="M717" s="126">
        <f>SUM(M718:M720)</f>
        <v>0</v>
      </c>
      <c r="N717" s="126">
        <f>SUM(N718:N720)</f>
        <v>0</v>
      </c>
      <c r="O717" s="127">
        <f t="shared" si="148"/>
        <v>0</v>
      </c>
    </row>
    <row r="718" spans="1:15" x14ac:dyDescent="0.3">
      <c r="A718" s="11"/>
      <c r="B718"/>
      <c r="C718" t="s">
        <v>712</v>
      </c>
      <c r="D718" s="19"/>
      <c r="E718" s="21"/>
      <c r="F718" s="21"/>
      <c r="G718" s="21"/>
      <c r="H718" s="21"/>
      <c r="I718" s="21" t="s">
        <v>279</v>
      </c>
      <c r="J718" s="21"/>
      <c r="K718" s="21"/>
      <c r="L718" s="128" t="str">
        <f>IFERROR(VLOOKUP(A718,IC_LN_BS,7,0),"")</f>
        <v/>
      </c>
      <c r="M718" s="128" t="str">
        <f>IFERROR(VLOOKUP(A718,IC_LN_BS,8,0),"")</f>
        <v/>
      </c>
      <c r="N718" s="128" t="str">
        <f>IFERROR(VLOOKUP(A718,IC_LN_BS,9,0),"")</f>
        <v/>
      </c>
      <c r="O718" s="127">
        <f t="shared" si="148"/>
        <v>0</v>
      </c>
    </row>
    <row r="719" spans="1:15" x14ac:dyDescent="0.3">
      <c r="A719" s="11"/>
      <c r="B719"/>
      <c r="C719" t="s">
        <v>713</v>
      </c>
      <c r="D719" s="19"/>
      <c r="E719" s="21"/>
      <c r="F719" s="21"/>
      <c r="G719" s="21"/>
      <c r="H719" s="21"/>
      <c r="I719" s="21" t="s">
        <v>65</v>
      </c>
      <c r="J719" s="21"/>
      <c r="K719" s="21"/>
      <c r="L719" s="128" t="str">
        <f>IFERROR(VLOOKUP(A719,IC_LN_BS,7,0),"")</f>
        <v/>
      </c>
      <c r="M719" s="128" t="str">
        <f>IFERROR(VLOOKUP(A719,IC_LN_BS,8,0),"")</f>
        <v/>
      </c>
      <c r="N719" s="128" t="str">
        <f>IFERROR(VLOOKUP(A719,IC_LN_BS,9,0),"")</f>
        <v/>
      </c>
      <c r="O719" s="127">
        <f t="shared" si="148"/>
        <v>0</v>
      </c>
    </row>
    <row r="720" spans="1:15" x14ac:dyDescent="0.3">
      <c r="A720" s="11"/>
      <c r="B720"/>
      <c r="C720" t="s">
        <v>714</v>
      </c>
      <c r="D720" s="19"/>
      <c r="E720" s="21"/>
      <c r="F720" s="21"/>
      <c r="G720" s="21"/>
      <c r="H720" s="21"/>
      <c r="I720" s="21" t="s">
        <v>21</v>
      </c>
      <c r="J720" s="21"/>
      <c r="K720" s="21"/>
      <c r="L720" s="128" t="str">
        <f>IFERROR(VLOOKUP(A720,IC_LN_BS,7,0),"")</f>
        <v/>
      </c>
      <c r="M720" s="128" t="str">
        <f>IFERROR(VLOOKUP(A720,IC_LN_BS,8,0),"")</f>
        <v/>
      </c>
      <c r="N720" s="128" t="str">
        <f>IFERROR(VLOOKUP(A720,IC_LN_BS,9,0),"")</f>
        <v/>
      </c>
      <c r="O720" s="127">
        <f t="shared" si="148"/>
        <v>0</v>
      </c>
    </row>
    <row r="721" spans="1:15" x14ac:dyDescent="0.3">
      <c r="A721" s="11"/>
      <c r="B721"/>
      <c r="C721" t="s">
        <v>715</v>
      </c>
      <c r="D721" s="19"/>
      <c r="E721" s="21"/>
      <c r="F721" s="21"/>
      <c r="G721" s="20" t="s">
        <v>399</v>
      </c>
      <c r="H721" s="20" t="s">
        <v>716</v>
      </c>
      <c r="I721" s="21"/>
      <c r="J721" s="21"/>
      <c r="K721" s="21"/>
      <c r="L721" s="126">
        <f>SUM(L722:L730)</f>
        <v>0</v>
      </c>
      <c r="M721" s="126">
        <f>SUM(M722:M730)</f>
        <v>0</v>
      </c>
      <c r="N721" s="126">
        <f>SUM(N722:N730)</f>
        <v>0</v>
      </c>
      <c r="O721" s="127">
        <f t="shared" si="148"/>
        <v>0</v>
      </c>
    </row>
    <row r="722" spans="1:15" x14ac:dyDescent="0.3">
      <c r="A722" s="11"/>
      <c r="B722"/>
      <c r="C722" t="s">
        <v>717</v>
      </c>
      <c r="D722" s="19"/>
      <c r="E722" s="21"/>
      <c r="F722" s="21"/>
      <c r="G722" s="21"/>
      <c r="H722" s="21"/>
      <c r="I722" s="21" t="s">
        <v>21</v>
      </c>
      <c r="J722" s="21"/>
      <c r="K722" s="21"/>
      <c r="L722" s="128" t="str">
        <f t="shared" ref="L722:L730" si="155">IFERROR(VLOOKUP(A722,IC_LN_BS,7,0),"")</f>
        <v/>
      </c>
      <c r="M722" s="128" t="str">
        <f t="shared" ref="M722:M730" si="156">IFERROR(VLOOKUP(A722,IC_LN_BS,8,0),"")</f>
        <v/>
      </c>
      <c r="N722" s="128" t="str">
        <f t="shared" ref="N722:N730" si="157">IFERROR(VLOOKUP(A722,IC_LN_BS,9,0),"")</f>
        <v/>
      </c>
      <c r="O722" s="127">
        <f t="shared" si="148"/>
        <v>0</v>
      </c>
    </row>
    <row r="723" spans="1:15" x14ac:dyDescent="0.3">
      <c r="A723" s="11"/>
      <c r="B723"/>
      <c r="C723" t="s">
        <v>718</v>
      </c>
      <c r="D723" s="19"/>
      <c r="E723" s="21"/>
      <c r="F723" s="21"/>
      <c r="G723" s="21"/>
      <c r="H723" s="21"/>
      <c r="I723" s="21" t="s">
        <v>28</v>
      </c>
      <c r="J723" s="21"/>
      <c r="K723" s="21"/>
      <c r="L723" s="128" t="str">
        <f t="shared" si="155"/>
        <v/>
      </c>
      <c r="M723" s="128" t="str">
        <f t="shared" si="156"/>
        <v/>
      </c>
      <c r="N723" s="128" t="str">
        <f t="shared" si="157"/>
        <v/>
      </c>
      <c r="O723" s="127">
        <f t="shared" si="148"/>
        <v>0</v>
      </c>
    </row>
    <row r="724" spans="1:15" x14ac:dyDescent="0.3">
      <c r="A724" s="11"/>
      <c r="B724"/>
      <c r="C724" t="s">
        <v>719</v>
      </c>
      <c r="D724" s="19"/>
      <c r="E724" s="21"/>
      <c r="F724" s="21"/>
      <c r="G724" s="21"/>
      <c r="H724" s="21"/>
      <c r="I724" s="21" t="s">
        <v>61</v>
      </c>
      <c r="J724" s="21"/>
      <c r="K724" s="21"/>
      <c r="L724" s="128" t="str">
        <f t="shared" si="155"/>
        <v/>
      </c>
      <c r="M724" s="128" t="str">
        <f t="shared" si="156"/>
        <v/>
      </c>
      <c r="N724" s="128" t="str">
        <f t="shared" si="157"/>
        <v/>
      </c>
      <c r="O724" s="127">
        <f t="shared" si="148"/>
        <v>0</v>
      </c>
    </row>
    <row r="725" spans="1:15" x14ac:dyDescent="0.3">
      <c r="A725" s="11"/>
      <c r="B725"/>
      <c r="C725" t="s">
        <v>720</v>
      </c>
      <c r="D725" s="19"/>
      <c r="E725" s="21"/>
      <c r="F725" s="21"/>
      <c r="G725" s="21"/>
      <c r="H725" s="21"/>
      <c r="I725" s="21" t="s">
        <v>315</v>
      </c>
      <c r="J725" s="21"/>
      <c r="K725" s="21"/>
      <c r="L725" s="128" t="str">
        <f t="shared" si="155"/>
        <v/>
      </c>
      <c r="M725" s="128" t="str">
        <f t="shared" si="156"/>
        <v/>
      </c>
      <c r="N725" s="128" t="str">
        <f t="shared" si="157"/>
        <v/>
      </c>
      <c r="O725" s="127">
        <f t="shared" si="148"/>
        <v>0</v>
      </c>
    </row>
    <row r="726" spans="1:15" x14ac:dyDescent="0.3">
      <c r="A726" s="11"/>
      <c r="B726"/>
      <c r="C726" t="s">
        <v>721</v>
      </c>
      <c r="D726" s="19"/>
      <c r="E726" s="21"/>
      <c r="F726" s="21"/>
      <c r="G726" s="21"/>
      <c r="H726" s="21"/>
      <c r="I726" s="21" t="s">
        <v>63</v>
      </c>
      <c r="J726" s="21"/>
      <c r="K726" s="21"/>
      <c r="L726" s="128" t="str">
        <f t="shared" si="155"/>
        <v/>
      </c>
      <c r="M726" s="128" t="str">
        <f t="shared" si="156"/>
        <v/>
      </c>
      <c r="N726" s="128" t="str">
        <f t="shared" si="157"/>
        <v/>
      </c>
      <c r="O726" s="127">
        <f t="shared" si="148"/>
        <v>0</v>
      </c>
    </row>
    <row r="727" spans="1:15" x14ac:dyDescent="0.3">
      <c r="A727" s="11"/>
      <c r="B727"/>
      <c r="C727" t="s">
        <v>722</v>
      </c>
      <c r="D727" s="19"/>
      <c r="E727" s="21"/>
      <c r="F727" s="21"/>
      <c r="G727" s="21"/>
      <c r="H727" s="21"/>
      <c r="I727" s="21" t="s">
        <v>64</v>
      </c>
      <c r="J727" s="21"/>
      <c r="K727" s="21"/>
      <c r="L727" s="128" t="str">
        <f t="shared" si="155"/>
        <v/>
      </c>
      <c r="M727" s="128" t="str">
        <f t="shared" si="156"/>
        <v/>
      </c>
      <c r="N727" s="128" t="str">
        <f t="shared" si="157"/>
        <v/>
      </c>
      <c r="O727" s="127">
        <f t="shared" si="148"/>
        <v>0</v>
      </c>
    </row>
    <row r="728" spans="1:15" x14ac:dyDescent="0.3">
      <c r="A728" s="11"/>
      <c r="B728"/>
      <c r="C728" t="s">
        <v>723</v>
      </c>
      <c r="D728" s="19"/>
      <c r="E728" s="21"/>
      <c r="F728" s="21"/>
      <c r="G728" s="21"/>
      <c r="H728" s="21"/>
      <c r="I728" s="21" t="s">
        <v>65</v>
      </c>
      <c r="J728" s="21"/>
      <c r="K728" s="21"/>
      <c r="L728" s="128" t="str">
        <f t="shared" si="155"/>
        <v/>
      </c>
      <c r="M728" s="128" t="str">
        <f t="shared" si="156"/>
        <v/>
      </c>
      <c r="N728" s="128" t="str">
        <f t="shared" si="157"/>
        <v/>
      </c>
      <c r="O728" s="127">
        <f t="shared" si="148"/>
        <v>0</v>
      </c>
    </row>
    <row r="729" spans="1:15" x14ac:dyDescent="0.3">
      <c r="A729" s="11"/>
      <c r="B729"/>
      <c r="C729" t="s">
        <v>724</v>
      </c>
      <c r="D729" s="19"/>
      <c r="E729" s="21"/>
      <c r="F729" s="21"/>
      <c r="G729" s="21"/>
      <c r="H729" s="21"/>
      <c r="I729" s="21" t="s">
        <v>462</v>
      </c>
      <c r="J729" s="21"/>
      <c r="K729" s="21"/>
      <c r="L729" s="128" t="str">
        <f t="shared" si="155"/>
        <v/>
      </c>
      <c r="M729" s="128" t="str">
        <f t="shared" si="156"/>
        <v/>
      </c>
      <c r="N729" s="128" t="str">
        <f t="shared" si="157"/>
        <v/>
      </c>
      <c r="O729" s="127">
        <f t="shared" si="148"/>
        <v>0</v>
      </c>
    </row>
    <row r="730" spans="1:15" x14ac:dyDescent="0.3">
      <c r="A730" s="11"/>
      <c r="B730"/>
      <c r="C730" t="s">
        <v>725</v>
      </c>
      <c r="D730" s="19"/>
      <c r="E730" s="21"/>
      <c r="F730" s="21"/>
      <c r="G730" s="21"/>
      <c r="H730" s="21"/>
      <c r="I730" s="21" t="s">
        <v>23</v>
      </c>
      <c r="J730" s="21"/>
      <c r="K730" s="21"/>
      <c r="L730" s="128" t="str">
        <f t="shared" si="155"/>
        <v/>
      </c>
      <c r="M730" s="128" t="str">
        <f t="shared" si="156"/>
        <v/>
      </c>
      <c r="N730" s="128" t="str">
        <f t="shared" si="157"/>
        <v/>
      </c>
      <c r="O730" s="127">
        <f t="shared" si="148"/>
        <v>0</v>
      </c>
    </row>
    <row r="731" spans="1:15" x14ac:dyDescent="0.3">
      <c r="A731" s="11"/>
      <c r="B731"/>
      <c r="C731" t="s">
        <v>726</v>
      </c>
      <c r="D731" s="19"/>
      <c r="E731" s="21"/>
      <c r="F731" s="21"/>
      <c r="G731" s="20" t="s">
        <v>409</v>
      </c>
      <c r="H731" s="20" t="s">
        <v>727</v>
      </c>
      <c r="I731" s="21"/>
      <c r="J731" s="21"/>
      <c r="K731" s="21"/>
      <c r="L731" s="126">
        <f>SUM(L732:L740)</f>
        <v>0</v>
      </c>
      <c r="M731" s="126">
        <f>SUM(M732:M740)</f>
        <v>0</v>
      </c>
      <c r="N731" s="126">
        <f>SUM(N732:N740)</f>
        <v>0</v>
      </c>
      <c r="O731" s="127">
        <f t="shared" si="148"/>
        <v>0</v>
      </c>
    </row>
    <row r="732" spans="1:15" x14ac:dyDescent="0.3">
      <c r="A732" s="11"/>
      <c r="B732"/>
      <c r="C732" t="s">
        <v>728</v>
      </c>
      <c r="D732" s="19"/>
      <c r="E732" s="21"/>
      <c r="F732" s="21"/>
      <c r="G732" s="21"/>
      <c r="H732" s="31"/>
      <c r="I732" s="21" t="s">
        <v>21</v>
      </c>
      <c r="J732" s="21"/>
      <c r="K732" s="21"/>
      <c r="L732" s="128" t="str">
        <f t="shared" ref="L732:L740" si="158">IFERROR(VLOOKUP(A732,IC_LN_BS,7,0),"")</f>
        <v/>
      </c>
      <c r="M732" s="128" t="str">
        <f t="shared" ref="M732:M740" si="159">IFERROR(VLOOKUP(A732,IC_LN_BS,8,0),"")</f>
        <v/>
      </c>
      <c r="N732" s="128" t="str">
        <f t="shared" ref="N732:N740" si="160">IFERROR(VLOOKUP(A732,IC_LN_BS,9,0),"")</f>
        <v/>
      </c>
      <c r="O732" s="127">
        <f t="shared" si="148"/>
        <v>0</v>
      </c>
    </row>
    <row r="733" spans="1:15" x14ac:dyDescent="0.3">
      <c r="A733" s="11"/>
      <c r="B733"/>
      <c r="C733" t="s">
        <v>729</v>
      </c>
      <c r="D733" s="19"/>
      <c r="E733" s="21"/>
      <c r="F733" s="21"/>
      <c r="G733" s="21"/>
      <c r="H733" s="21"/>
      <c r="I733" s="21" t="s">
        <v>28</v>
      </c>
      <c r="J733" s="21"/>
      <c r="K733" s="21"/>
      <c r="L733" s="128" t="str">
        <f t="shared" si="158"/>
        <v/>
      </c>
      <c r="M733" s="128" t="str">
        <f t="shared" si="159"/>
        <v/>
      </c>
      <c r="N733" s="128" t="str">
        <f t="shared" si="160"/>
        <v/>
      </c>
      <c r="O733" s="127">
        <f t="shared" si="148"/>
        <v>0</v>
      </c>
    </row>
    <row r="734" spans="1:15" x14ac:dyDescent="0.3">
      <c r="A734" s="11"/>
      <c r="B734"/>
      <c r="C734" t="s">
        <v>730</v>
      </c>
      <c r="D734" s="19"/>
      <c r="E734" s="21"/>
      <c r="F734" s="21"/>
      <c r="G734" s="21"/>
      <c r="H734" s="21"/>
      <c r="I734" s="21" t="s">
        <v>61</v>
      </c>
      <c r="J734" s="21"/>
      <c r="K734" s="21"/>
      <c r="L734" s="128" t="str">
        <f t="shared" si="158"/>
        <v/>
      </c>
      <c r="M734" s="128" t="str">
        <f t="shared" si="159"/>
        <v/>
      </c>
      <c r="N734" s="128" t="str">
        <f t="shared" si="160"/>
        <v/>
      </c>
      <c r="O734" s="127">
        <f t="shared" si="148"/>
        <v>0</v>
      </c>
    </row>
    <row r="735" spans="1:15" x14ac:dyDescent="0.3">
      <c r="A735" s="11"/>
      <c r="B735"/>
      <c r="C735" t="s">
        <v>731</v>
      </c>
      <c r="D735" s="19"/>
      <c r="E735" s="21"/>
      <c r="F735" s="21"/>
      <c r="G735" s="21"/>
      <c r="H735" s="21"/>
      <c r="I735" s="21" t="s">
        <v>315</v>
      </c>
      <c r="J735" s="21"/>
      <c r="K735" s="21"/>
      <c r="L735" s="128" t="str">
        <f t="shared" si="158"/>
        <v/>
      </c>
      <c r="M735" s="128" t="str">
        <f t="shared" si="159"/>
        <v/>
      </c>
      <c r="N735" s="128" t="str">
        <f t="shared" si="160"/>
        <v/>
      </c>
      <c r="O735" s="127">
        <f t="shared" si="148"/>
        <v>0</v>
      </c>
    </row>
    <row r="736" spans="1:15" x14ac:dyDescent="0.3">
      <c r="A736" s="11"/>
      <c r="B736"/>
      <c r="C736" t="s">
        <v>732</v>
      </c>
      <c r="D736" s="19"/>
      <c r="E736" s="21"/>
      <c r="F736" s="21"/>
      <c r="G736" s="21"/>
      <c r="H736" s="21"/>
      <c r="I736" s="21" t="s">
        <v>63</v>
      </c>
      <c r="J736" s="21"/>
      <c r="K736" s="21"/>
      <c r="L736" s="128" t="str">
        <f t="shared" si="158"/>
        <v/>
      </c>
      <c r="M736" s="128" t="str">
        <f t="shared" si="159"/>
        <v/>
      </c>
      <c r="N736" s="128" t="str">
        <f t="shared" si="160"/>
        <v/>
      </c>
      <c r="O736" s="127">
        <f t="shared" si="148"/>
        <v>0</v>
      </c>
    </row>
    <row r="737" spans="1:15" x14ac:dyDescent="0.3">
      <c r="A737" s="11"/>
      <c r="B737"/>
      <c r="C737" t="s">
        <v>733</v>
      </c>
      <c r="D737" s="19"/>
      <c r="E737" s="21"/>
      <c r="F737" s="21"/>
      <c r="G737" s="21"/>
      <c r="H737" s="21"/>
      <c r="I737" s="21" t="s">
        <v>64</v>
      </c>
      <c r="J737" s="21"/>
      <c r="K737" s="21"/>
      <c r="L737" s="128" t="str">
        <f t="shared" si="158"/>
        <v/>
      </c>
      <c r="M737" s="128" t="str">
        <f t="shared" si="159"/>
        <v/>
      </c>
      <c r="N737" s="128" t="str">
        <f t="shared" si="160"/>
        <v/>
      </c>
      <c r="O737" s="127">
        <f t="shared" si="148"/>
        <v>0</v>
      </c>
    </row>
    <row r="738" spans="1:15" x14ac:dyDescent="0.3">
      <c r="A738" s="11"/>
      <c r="B738"/>
      <c r="C738" t="s">
        <v>734</v>
      </c>
      <c r="D738" s="19"/>
      <c r="E738" s="21"/>
      <c r="F738" s="21"/>
      <c r="G738" s="21"/>
      <c r="H738" s="21"/>
      <c r="I738" s="21" t="s">
        <v>65</v>
      </c>
      <c r="J738" s="21"/>
      <c r="K738" s="21"/>
      <c r="L738" s="128" t="str">
        <f t="shared" si="158"/>
        <v/>
      </c>
      <c r="M738" s="128" t="str">
        <f t="shared" si="159"/>
        <v/>
      </c>
      <c r="N738" s="128" t="str">
        <f t="shared" si="160"/>
        <v/>
      </c>
      <c r="O738" s="127">
        <f t="shared" si="148"/>
        <v>0</v>
      </c>
    </row>
    <row r="739" spans="1:15" x14ac:dyDescent="0.3">
      <c r="A739" s="11"/>
      <c r="B739"/>
      <c r="C739" t="s">
        <v>735</v>
      </c>
      <c r="D739" s="19"/>
      <c r="E739" s="21"/>
      <c r="F739" s="21"/>
      <c r="G739" s="21"/>
      <c r="H739" s="21"/>
      <c r="I739" s="21" t="s">
        <v>462</v>
      </c>
      <c r="J739" s="21"/>
      <c r="K739" s="21"/>
      <c r="L739" s="128" t="str">
        <f t="shared" si="158"/>
        <v/>
      </c>
      <c r="M739" s="128" t="str">
        <f t="shared" si="159"/>
        <v/>
      </c>
      <c r="N739" s="128" t="str">
        <f t="shared" si="160"/>
        <v/>
      </c>
      <c r="O739" s="127">
        <f t="shared" si="148"/>
        <v>0</v>
      </c>
    </row>
    <row r="740" spans="1:15" x14ac:dyDescent="0.3">
      <c r="A740" s="11"/>
      <c r="B740"/>
      <c r="C740" t="s">
        <v>736</v>
      </c>
      <c r="D740" s="19"/>
      <c r="E740" s="21"/>
      <c r="F740" s="21"/>
      <c r="G740" s="21"/>
      <c r="H740" s="21"/>
      <c r="I740" s="21" t="s">
        <v>23</v>
      </c>
      <c r="J740" s="21"/>
      <c r="K740" s="21"/>
      <c r="L740" s="128" t="str">
        <f t="shared" si="158"/>
        <v/>
      </c>
      <c r="M740" s="128" t="str">
        <f t="shared" si="159"/>
        <v/>
      </c>
      <c r="N740" s="128" t="str">
        <f t="shared" si="160"/>
        <v/>
      </c>
      <c r="O740" s="127">
        <f t="shared" si="148"/>
        <v>0</v>
      </c>
    </row>
    <row r="741" spans="1:15" x14ac:dyDescent="0.3">
      <c r="A741"/>
      <c r="B741"/>
      <c r="C741" t="s">
        <v>737</v>
      </c>
      <c r="D741" s="19"/>
      <c r="E741" s="20">
        <v>2</v>
      </c>
      <c r="F741" s="20" t="s">
        <v>288</v>
      </c>
      <c r="G741" s="21"/>
      <c r="H741" s="21"/>
      <c r="I741" s="21"/>
      <c r="J741" s="21"/>
      <c r="K741" s="21"/>
      <c r="L741" s="126">
        <f>SUM(L742,L745,L748,L751)</f>
        <v>0</v>
      </c>
      <c r="M741" s="126">
        <f>SUM(M742,M745,M748,M751)</f>
        <v>0</v>
      </c>
      <c r="N741" s="126">
        <f>SUM(N742,N745,N748,N751)</f>
        <v>0</v>
      </c>
      <c r="O741" s="127">
        <f t="shared" si="148"/>
        <v>0</v>
      </c>
    </row>
    <row r="742" spans="1:15" x14ac:dyDescent="0.3">
      <c r="A742"/>
      <c r="B742"/>
      <c r="C742" t="s">
        <v>738</v>
      </c>
      <c r="D742" s="19"/>
      <c r="E742" s="21"/>
      <c r="F742" s="21"/>
      <c r="G742" s="20" t="s">
        <v>335</v>
      </c>
      <c r="H742" s="20" t="s">
        <v>739</v>
      </c>
      <c r="I742" s="21"/>
      <c r="J742" s="21"/>
      <c r="K742" s="21"/>
      <c r="L742" s="126">
        <f>SUM(L743:L744)</f>
        <v>0</v>
      </c>
      <c r="M742" s="126">
        <f>SUM(M743:M744)</f>
        <v>0</v>
      </c>
      <c r="N742" s="126">
        <f>SUM(N743:N744)</f>
        <v>0</v>
      </c>
      <c r="O742" s="127">
        <f t="shared" si="148"/>
        <v>0</v>
      </c>
    </row>
    <row r="743" spans="1:15" x14ac:dyDescent="0.3">
      <c r="A743" s="1" t="s">
        <v>617</v>
      </c>
      <c r="B743"/>
      <c r="C743" t="s">
        <v>740</v>
      </c>
      <c r="D743" s="19"/>
      <c r="E743" s="21"/>
      <c r="F743" s="21"/>
      <c r="G743" s="21"/>
      <c r="H743" s="21"/>
      <c r="I743" s="21" t="s">
        <v>28</v>
      </c>
      <c r="J743" s="21"/>
      <c r="K743" s="21"/>
      <c r="L743" s="128">
        <f>IFERROR(VLOOKUP(A743,IC_LN_BS,7,0),"")</f>
        <v>0</v>
      </c>
      <c r="M743" s="128">
        <f>IFERROR(VLOOKUP(A743,IC_LN_BS,8,0),"")</f>
        <v>0</v>
      </c>
      <c r="N743" s="128">
        <f>IFERROR(VLOOKUP(A743,IC_LN_BS,9,0),"")</f>
        <v>0</v>
      </c>
      <c r="O743" s="127">
        <f t="shared" si="148"/>
        <v>0</v>
      </c>
    </row>
    <row r="744" spans="1:15" x14ac:dyDescent="0.3">
      <c r="A744" s="1" t="s">
        <v>621</v>
      </c>
      <c r="B744"/>
      <c r="C744" t="s">
        <v>741</v>
      </c>
      <c r="D744" s="19"/>
      <c r="E744" s="21"/>
      <c r="F744" s="21"/>
      <c r="G744" s="21"/>
      <c r="H744" s="21"/>
      <c r="I744" s="21" t="s">
        <v>23</v>
      </c>
      <c r="J744" s="21"/>
      <c r="K744" s="21"/>
      <c r="L744" s="128">
        <f>IFERROR(VLOOKUP(A744,IC_LN_BS,7,0),"")</f>
        <v>0</v>
      </c>
      <c r="M744" s="128">
        <f>IFERROR(VLOOKUP(A744,IC_LN_BS,8,0),"")</f>
        <v>0</v>
      </c>
      <c r="N744" s="128">
        <f>IFERROR(VLOOKUP(A744,IC_LN_BS,9,0),"")</f>
        <v>0</v>
      </c>
      <c r="O744" s="127">
        <f t="shared" si="148"/>
        <v>0</v>
      </c>
    </row>
    <row r="745" spans="1:15" x14ac:dyDescent="0.3">
      <c r="A745"/>
      <c r="B745"/>
      <c r="C745" t="s">
        <v>742</v>
      </c>
      <c r="D745" s="19"/>
      <c r="E745" s="21"/>
      <c r="F745" s="21"/>
      <c r="G745" s="20" t="s">
        <v>348</v>
      </c>
      <c r="H745" s="20" t="s">
        <v>743</v>
      </c>
      <c r="I745" s="21"/>
      <c r="J745" s="21"/>
      <c r="K745" s="21"/>
      <c r="L745" s="126">
        <f>SUM(L746:L747)</f>
        <v>0</v>
      </c>
      <c r="M745" s="126">
        <f>SUM(M746:M747)</f>
        <v>0</v>
      </c>
      <c r="N745" s="126">
        <f>SUM(N746:N747)</f>
        <v>0</v>
      </c>
      <c r="O745" s="127">
        <f t="shared" si="148"/>
        <v>0</v>
      </c>
    </row>
    <row r="746" spans="1:15" x14ac:dyDescent="0.3">
      <c r="A746" s="1" t="s">
        <v>630</v>
      </c>
      <c r="B746"/>
      <c r="C746" t="s">
        <v>744</v>
      </c>
      <c r="D746" s="19"/>
      <c r="E746" s="21"/>
      <c r="F746" s="21"/>
      <c r="G746" s="21"/>
      <c r="H746" s="21"/>
      <c r="I746" s="21" t="s">
        <v>28</v>
      </c>
      <c r="J746" s="21"/>
      <c r="K746" s="21"/>
      <c r="L746" s="128">
        <f>IFERROR(VLOOKUP(A746,IC_LN_BS,7,0),"")</f>
        <v>0</v>
      </c>
      <c r="M746" s="128">
        <f>IFERROR(VLOOKUP(A746,IC_LN_BS,8,0),"")</f>
        <v>0</v>
      </c>
      <c r="N746" s="128">
        <f>IFERROR(VLOOKUP(A746,IC_LN_BS,9,0),"")</f>
        <v>0</v>
      </c>
      <c r="O746" s="127">
        <f t="shared" si="148"/>
        <v>0</v>
      </c>
    </row>
    <row r="747" spans="1:15" x14ac:dyDescent="0.3">
      <c r="A747" s="1" t="s">
        <v>745</v>
      </c>
      <c r="B747"/>
      <c r="C747" t="s">
        <v>746</v>
      </c>
      <c r="D747" s="19"/>
      <c r="E747" s="21"/>
      <c r="F747" s="21"/>
      <c r="G747" s="21"/>
      <c r="H747" s="21"/>
      <c r="I747" s="21" t="s">
        <v>23</v>
      </c>
      <c r="J747" s="21"/>
      <c r="K747" s="21"/>
      <c r="L747" s="128">
        <f>IFERROR(VLOOKUP(A747,IC_LN_BS,7,0),"")</f>
        <v>0</v>
      </c>
      <c r="M747" s="128">
        <f>IFERROR(VLOOKUP(A747,IC_LN_BS,8,0),"")</f>
        <v>0</v>
      </c>
      <c r="N747" s="128">
        <f>IFERROR(VLOOKUP(A747,IC_LN_BS,9,0),"")</f>
        <v>0</v>
      </c>
      <c r="O747" s="127">
        <f t="shared" si="148"/>
        <v>0</v>
      </c>
    </row>
    <row r="748" spans="1:15" x14ac:dyDescent="0.3">
      <c r="A748" s="1"/>
      <c r="B748"/>
      <c r="C748" t="s">
        <v>748</v>
      </c>
      <c r="D748" s="26"/>
      <c r="E748" s="27"/>
      <c r="F748" s="27"/>
      <c r="G748" s="28" t="s">
        <v>384</v>
      </c>
      <c r="H748" s="28" t="s">
        <v>1326</v>
      </c>
      <c r="I748" s="27"/>
      <c r="J748" s="27"/>
      <c r="K748" s="27"/>
      <c r="L748" s="126">
        <f>SUM(L749:L750)</f>
        <v>0</v>
      </c>
      <c r="M748" s="126">
        <f>SUM(M749:M750)</f>
        <v>0</v>
      </c>
      <c r="N748" s="126">
        <f>SUM(N749:N750)</f>
        <v>0</v>
      </c>
      <c r="O748" s="127">
        <f t="shared" si="148"/>
        <v>0</v>
      </c>
    </row>
    <row r="749" spans="1:15" x14ac:dyDescent="0.3">
      <c r="A749" s="1" t="s">
        <v>617</v>
      </c>
      <c r="B749"/>
      <c r="C749" t="s">
        <v>750</v>
      </c>
      <c r="D749" s="26"/>
      <c r="E749" s="27"/>
      <c r="F749" s="27"/>
      <c r="G749" s="27"/>
      <c r="H749" s="27"/>
      <c r="I749" s="27" t="s">
        <v>28</v>
      </c>
      <c r="J749" s="27"/>
      <c r="K749" s="27"/>
      <c r="L749" s="128" t="str">
        <f>IFERROR(VLOOKUP(A749,IC_LN_BS,12,0),"")</f>
        <v/>
      </c>
      <c r="M749" s="128" t="str">
        <f>IFERROR(VLOOKUP(A749,IC_LN_BS,13,0),"")</f>
        <v/>
      </c>
      <c r="N749" s="128" t="str">
        <f>IFERROR(VLOOKUP(A749,IC_LN_BS,14,0),"")</f>
        <v/>
      </c>
      <c r="O749" s="127">
        <f t="shared" si="148"/>
        <v>0</v>
      </c>
    </row>
    <row r="750" spans="1:15" x14ac:dyDescent="0.3">
      <c r="A750" s="1" t="s">
        <v>621</v>
      </c>
      <c r="B750"/>
      <c r="C750" t="s">
        <v>751</v>
      </c>
      <c r="D750" s="26"/>
      <c r="E750" s="27"/>
      <c r="F750" s="27"/>
      <c r="G750" s="27"/>
      <c r="H750" s="27"/>
      <c r="I750" s="27" t="s">
        <v>23</v>
      </c>
      <c r="J750" s="27"/>
      <c r="K750" s="27"/>
      <c r="L750" s="128" t="str">
        <f>IFERROR(VLOOKUP(A750,IC_LN_BS,12,0),"")</f>
        <v/>
      </c>
      <c r="M750" s="128" t="str">
        <f>IFERROR(VLOOKUP(A750,IC_LN_BS,13,0),"")</f>
        <v/>
      </c>
      <c r="N750" s="128" t="str">
        <f>IFERROR(VLOOKUP(A750,IC_LN_BS,14,0),"")</f>
        <v/>
      </c>
      <c r="O750" s="127">
        <f t="shared" si="148"/>
        <v>0</v>
      </c>
    </row>
    <row r="751" spans="1:15" x14ac:dyDescent="0.3">
      <c r="A751"/>
      <c r="B751"/>
      <c r="C751" t="s">
        <v>752</v>
      </c>
      <c r="D751" s="19"/>
      <c r="E751" s="21"/>
      <c r="F751" s="21"/>
      <c r="G751" s="20" t="s">
        <v>399</v>
      </c>
      <c r="H751" s="20" t="s">
        <v>753</v>
      </c>
      <c r="I751" s="21"/>
      <c r="J751" s="21"/>
      <c r="K751" s="21"/>
      <c r="L751" s="126">
        <f>SUM(L752:L753)</f>
        <v>0</v>
      </c>
      <c r="M751" s="126">
        <f>SUM(M752:M753)</f>
        <v>0</v>
      </c>
      <c r="N751" s="126">
        <f>SUM(N752:N753)</f>
        <v>0</v>
      </c>
      <c r="O751" s="127">
        <f t="shared" si="148"/>
        <v>0</v>
      </c>
    </row>
    <row r="752" spans="1:15" x14ac:dyDescent="0.3">
      <c r="A752" s="1" t="s">
        <v>754</v>
      </c>
      <c r="B752"/>
      <c r="C752" t="s">
        <v>755</v>
      </c>
      <c r="D752" s="19"/>
      <c r="E752" s="21"/>
      <c r="F752" s="21"/>
      <c r="G752" s="21"/>
      <c r="H752" s="21"/>
      <c r="I752" s="21" t="s">
        <v>28</v>
      </c>
      <c r="J752" s="21"/>
      <c r="K752" s="21"/>
      <c r="L752" s="128">
        <f>IFERROR(VLOOKUP(A752,IC_LN_BS,7,0),"")</f>
        <v>0</v>
      </c>
      <c r="M752" s="128">
        <f>IFERROR(VLOOKUP(A752,IC_LN_BS,8,0),"")</f>
        <v>0</v>
      </c>
      <c r="N752" s="128">
        <f>IFERROR(VLOOKUP(A752,IC_LN_BS,9,0),"")</f>
        <v>0</v>
      </c>
      <c r="O752" s="127">
        <f t="shared" ref="O752:O815" si="161">SUM(L752,N752)</f>
        <v>0</v>
      </c>
    </row>
    <row r="753" spans="1:15" x14ac:dyDescent="0.3">
      <c r="A753" s="1" t="s">
        <v>756</v>
      </c>
      <c r="B753"/>
      <c r="C753" t="s">
        <v>757</v>
      </c>
      <c r="D753" s="19"/>
      <c r="E753" s="21"/>
      <c r="F753" s="21"/>
      <c r="G753" s="21"/>
      <c r="H753" s="21"/>
      <c r="I753" s="21" t="s">
        <v>23</v>
      </c>
      <c r="J753" s="21"/>
      <c r="K753" s="21"/>
      <c r="L753" s="128">
        <f>IFERROR(VLOOKUP(A753,IC_LN_BS,7,0),"")</f>
        <v>0</v>
      </c>
      <c r="M753" s="128">
        <f>IFERROR(VLOOKUP(A753,IC_LN_BS,8,0),"")</f>
        <v>0</v>
      </c>
      <c r="N753" s="128">
        <f>IFERROR(VLOOKUP(A753,IC_LN_BS,9,0),"")</f>
        <v>0</v>
      </c>
      <c r="O753" s="127">
        <f t="shared" si="161"/>
        <v>0</v>
      </c>
    </row>
    <row r="754" spans="1:15" x14ac:dyDescent="0.3">
      <c r="A754"/>
      <c r="B754"/>
      <c r="C754" t="s">
        <v>758</v>
      </c>
      <c r="D754" s="19"/>
      <c r="E754" s="20">
        <v>3</v>
      </c>
      <c r="F754" s="20" t="s">
        <v>314</v>
      </c>
      <c r="G754" s="21"/>
      <c r="H754" s="21"/>
      <c r="I754" s="21"/>
      <c r="J754" s="21"/>
      <c r="K754" s="21"/>
      <c r="L754" s="134"/>
      <c r="M754" s="134"/>
      <c r="N754" s="134"/>
      <c r="O754" s="135">
        <f t="shared" si="161"/>
        <v>0</v>
      </c>
    </row>
    <row r="755" spans="1:15" ht="15" thickBot="1" x14ac:dyDescent="0.35">
      <c r="A755"/>
      <c r="B755"/>
      <c r="C755" t="s">
        <v>759</v>
      </c>
      <c r="D755" s="57" t="s">
        <v>239</v>
      </c>
      <c r="E755" s="61" t="s">
        <v>760</v>
      </c>
      <c r="F755" s="58"/>
      <c r="G755" s="58"/>
      <c r="H755" s="58"/>
      <c r="I755" s="58"/>
      <c r="J755" s="58"/>
      <c r="K755" s="58"/>
      <c r="L755" s="168"/>
      <c r="M755" s="168"/>
      <c r="N755" s="168"/>
      <c r="O755" s="169">
        <f t="shared" si="161"/>
        <v>0</v>
      </c>
    </row>
    <row r="756" spans="1:15" ht="15" thickBot="1" x14ac:dyDescent="0.35">
      <c r="A756"/>
      <c r="B756"/>
      <c r="C756" t="s">
        <v>761</v>
      </c>
      <c r="D756" s="140" t="s">
        <v>762</v>
      </c>
      <c r="E756" s="141"/>
      <c r="F756" s="141"/>
      <c r="G756" s="141"/>
      <c r="H756" s="141"/>
      <c r="I756" s="141"/>
      <c r="J756" s="141"/>
      <c r="K756" s="141"/>
      <c r="L756" s="148">
        <f>SUM(L759,L771)</f>
        <v>0</v>
      </c>
      <c r="M756" s="148">
        <f>SUM(M759,M771)</f>
        <v>0</v>
      </c>
      <c r="N756" s="148">
        <f>SUM(N759,N771)</f>
        <v>0</v>
      </c>
      <c r="O756" s="149">
        <f t="shared" si="161"/>
        <v>0</v>
      </c>
    </row>
    <row r="757" spans="1:15" x14ac:dyDescent="0.3">
      <c r="A757"/>
      <c r="B757"/>
      <c r="C757" t="s">
        <v>1348</v>
      </c>
      <c r="D757" s="144"/>
      <c r="E757" s="145"/>
      <c r="F757" s="145"/>
      <c r="G757" s="146" t="s">
        <v>1293</v>
      </c>
      <c r="H757" s="145"/>
      <c r="I757" s="145"/>
      <c r="J757" s="145"/>
      <c r="K757" s="145"/>
      <c r="L757" s="138">
        <f t="shared" ref="L757:N758" si="162">SUM(L769,L777,L784)</f>
        <v>0</v>
      </c>
      <c r="M757" s="138">
        <f t="shared" si="162"/>
        <v>0</v>
      </c>
      <c r="N757" s="138">
        <f t="shared" si="162"/>
        <v>0</v>
      </c>
      <c r="O757" s="139">
        <f t="shared" si="161"/>
        <v>0</v>
      </c>
    </row>
    <row r="758" spans="1:15" x14ac:dyDescent="0.3">
      <c r="A758"/>
      <c r="B758"/>
      <c r="C758" t="s">
        <v>1349</v>
      </c>
      <c r="D758" s="22"/>
      <c r="E758" s="24"/>
      <c r="F758" s="24"/>
      <c r="G758" s="25"/>
      <c r="H758" s="25" t="s">
        <v>1301</v>
      </c>
      <c r="I758" s="24"/>
      <c r="J758" s="24"/>
      <c r="K758" s="24"/>
      <c r="L758" s="126">
        <f t="shared" si="162"/>
        <v>0</v>
      </c>
      <c r="M758" s="126">
        <f t="shared" si="162"/>
        <v>0</v>
      </c>
      <c r="N758" s="126">
        <f t="shared" si="162"/>
        <v>0</v>
      </c>
      <c r="O758" s="127">
        <f t="shared" si="161"/>
        <v>0</v>
      </c>
    </row>
    <row r="759" spans="1:15" x14ac:dyDescent="0.3">
      <c r="A759"/>
      <c r="B759"/>
      <c r="C759" t="s">
        <v>619</v>
      </c>
      <c r="D759" s="19" t="s">
        <v>8</v>
      </c>
      <c r="E759" s="20" t="s">
        <v>317</v>
      </c>
      <c r="F759" s="21"/>
      <c r="G759" s="21"/>
      <c r="H759" s="21"/>
      <c r="I759" s="21"/>
      <c r="J759" s="21"/>
      <c r="K759" s="21"/>
      <c r="L759" s="126">
        <f>L760</f>
        <v>0</v>
      </c>
      <c r="M759" s="126">
        <f>M760</f>
        <v>0</v>
      </c>
      <c r="N759" s="126">
        <f>N760</f>
        <v>0</v>
      </c>
      <c r="O759" s="127">
        <f t="shared" si="161"/>
        <v>0</v>
      </c>
    </row>
    <row r="760" spans="1:15" x14ac:dyDescent="0.3">
      <c r="A760"/>
      <c r="B760"/>
      <c r="C760" t="s">
        <v>763</v>
      </c>
      <c r="D760" s="51"/>
      <c r="E760" s="20">
        <v>1</v>
      </c>
      <c r="F760" s="20" t="s">
        <v>764</v>
      </c>
      <c r="G760" s="21"/>
      <c r="H760" s="21"/>
      <c r="I760" s="21"/>
      <c r="J760" s="21"/>
      <c r="K760" s="21"/>
      <c r="L760" s="126">
        <f>SUM(L761:L769)</f>
        <v>0</v>
      </c>
      <c r="M760" s="126">
        <f>SUM(M761:M769)</f>
        <v>0</v>
      </c>
      <c r="N760" s="126">
        <f>SUM(N761:N769)</f>
        <v>0</v>
      </c>
      <c r="O760" s="127">
        <f t="shared" si="161"/>
        <v>0</v>
      </c>
    </row>
    <row r="761" spans="1:15" x14ac:dyDescent="0.3">
      <c r="A761" s="2" t="s">
        <v>765</v>
      </c>
      <c r="B761"/>
      <c r="C761" t="s">
        <v>766</v>
      </c>
      <c r="D761" s="51"/>
      <c r="E761" s="21"/>
      <c r="F761" s="21"/>
      <c r="G761" s="21" t="s">
        <v>21</v>
      </c>
      <c r="H761" s="21"/>
      <c r="I761" s="21"/>
      <c r="J761" s="21"/>
      <c r="K761" s="21"/>
      <c r="L761" s="128">
        <f t="shared" ref="L761:L770" si="163">IFERROR(VLOOKUP(A761,IC_LN_BS,7,0),"")</f>
        <v>0</v>
      </c>
      <c r="M761" s="128">
        <f t="shared" ref="M761:M770" si="164">IFERROR(VLOOKUP(A761,IC_LN_BS,8,0),"")</f>
        <v>0</v>
      </c>
      <c r="N761" s="128">
        <f t="shared" ref="N761:N770" si="165">IFERROR(VLOOKUP(A761,IC_LN_BS,9,0),"")</f>
        <v>0</v>
      </c>
      <c r="O761" s="127">
        <f t="shared" si="161"/>
        <v>0</v>
      </c>
    </row>
    <row r="762" spans="1:15" x14ac:dyDescent="0.3">
      <c r="A762" s="2" t="s">
        <v>767</v>
      </c>
      <c r="B762"/>
      <c r="C762" t="s">
        <v>768</v>
      </c>
      <c r="D762" s="51"/>
      <c r="E762" s="21"/>
      <c r="F762" s="21"/>
      <c r="G762" s="21" t="s">
        <v>28</v>
      </c>
      <c r="H762" s="21"/>
      <c r="I762" s="21"/>
      <c r="J762" s="21"/>
      <c r="K762" s="21"/>
      <c r="L762" s="128">
        <f t="shared" si="163"/>
        <v>0</v>
      </c>
      <c r="M762" s="128">
        <f t="shared" si="164"/>
        <v>0</v>
      </c>
      <c r="N762" s="128">
        <f t="shared" si="165"/>
        <v>0</v>
      </c>
      <c r="O762" s="127">
        <f t="shared" si="161"/>
        <v>0</v>
      </c>
    </row>
    <row r="763" spans="1:15" x14ac:dyDescent="0.3">
      <c r="A763" s="2"/>
      <c r="B763"/>
      <c r="C763" t="s">
        <v>769</v>
      </c>
      <c r="D763" s="51"/>
      <c r="E763" s="21"/>
      <c r="F763" s="21"/>
      <c r="G763" s="21" t="s">
        <v>61</v>
      </c>
      <c r="H763" s="21"/>
      <c r="I763" s="21"/>
      <c r="J763" s="21"/>
      <c r="K763" s="21"/>
      <c r="L763" s="128" t="str">
        <f t="shared" si="163"/>
        <v/>
      </c>
      <c r="M763" s="128" t="str">
        <f t="shared" si="164"/>
        <v/>
      </c>
      <c r="N763" s="128" t="str">
        <f t="shared" si="165"/>
        <v/>
      </c>
      <c r="O763" s="127">
        <f t="shared" si="161"/>
        <v>0</v>
      </c>
    </row>
    <row r="764" spans="1:15" x14ac:dyDescent="0.3">
      <c r="A764" s="2"/>
      <c r="B764"/>
      <c r="C764" t="s">
        <v>770</v>
      </c>
      <c r="D764" s="51"/>
      <c r="E764" s="21"/>
      <c r="F764" s="21"/>
      <c r="G764" s="21" t="s">
        <v>62</v>
      </c>
      <c r="H764" s="21"/>
      <c r="I764" s="21"/>
      <c r="J764" s="21"/>
      <c r="K764" s="21"/>
      <c r="L764" s="128" t="str">
        <f t="shared" si="163"/>
        <v/>
      </c>
      <c r="M764" s="128" t="str">
        <f t="shared" si="164"/>
        <v/>
      </c>
      <c r="N764" s="128" t="str">
        <f t="shared" si="165"/>
        <v/>
      </c>
      <c r="O764" s="127">
        <f t="shared" si="161"/>
        <v>0</v>
      </c>
    </row>
    <row r="765" spans="1:15" x14ac:dyDescent="0.3">
      <c r="A765" s="2"/>
      <c r="B765"/>
      <c r="C765" t="s">
        <v>771</v>
      </c>
      <c r="D765" s="51"/>
      <c r="E765" s="21"/>
      <c r="F765" s="21"/>
      <c r="G765" s="21" t="s">
        <v>63</v>
      </c>
      <c r="H765" s="21"/>
      <c r="I765" s="21"/>
      <c r="J765" s="21"/>
      <c r="K765" s="21"/>
      <c r="L765" s="128" t="str">
        <f t="shared" si="163"/>
        <v/>
      </c>
      <c r="M765" s="128" t="str">
        <f t="shared" si="164"/>
        <v/>
      </c>
      <c r="N765" s="128" t="str">
        <f t="shared" si="165"/>
        <v/>
      </c>
      <c r="O765" s="127">
        <f t="shared" si="161"/>
        <v>0</v>
      </c>
    </row>
    <row r="766" spans="1:15" x14ac:dyDescent="0.3">
      <c r="A766" s="2"/>
      <c r="B766"/>
      <c r="C766" t="s">
        <v>772</v>
      </c>
      <c r="D766" s="51"/>
      <c r="E766" s="21"/>
      <c r="F766" s="21"/>
      <c r="G766" s="21" t="s">
        <v>64</v>
      </c>
      <c r="H766" s="21"/>
      <c r="I766" s="21"/>
      <c r="J766" s="21"/>
      <c r="K766" s="21"/>
      <c r="L766" s="128" t="str">
        <f t="shared" si="163"/>
        <v/>
      </c>
      <c r="M766" s="128" t="str">
        <f t="shared" si="164"/>
        <v/>
      </c>
      <c r="N766" s="128" t="str">
        <f t="shared" si="165"/>
        <v/>
      </c>
      <c r="O766" s="127">
        <f t="shared" si="161"/>
        <v>0</v>
      </c>
    </row>
    <row r="767" spans="1:15" x14ac:dyDescent="0.3">
      <c r="A767" s="2"/>
      <c r="B767"/>
      <c r="C767" t="s">
        <v>773</v>
      </c>
      <c r="D767" s="51"/>
      <c r="E767" s="21"/>
      <c r="F767" s="21"/>
      <c r="G767" s="21" t="s">
        <v>65</v>
      </c>
      <c r="H767" s="21"/>
      <c r="I767" s="21"/>
      <c r="J767" s="21"/>
      <c r="K767" s="21"/>
      <c r="L767" s="128" t="str">
        <f t="shared" si="163"/>
        <v/>
      </c>
      <c r="M767" s="128" t="str">
        <f t="shared" si="164"/>
        <v/>
      </c>
      <c r="N767" s="128" t="str">
        <f t="shared" si="165"/>
        <v/>
      </c>
      <c r="O767" s="127">
        <f t="shared" si="161"/>
        <v>0</v>
      </c>
    </row>
    <row r="768" spans="1:15" x14ac:dyDescent="0.3">
      <c r="A768" s="2"/>
      <c r="B768"/>
      <c r="C768" t="s">
        <v>774</v>
      </c>
      <c r="D768" s="51"/>
      <c r="E768" s="21"/>
      <c r="F768" s="21"/>
      <c r="G768" s="21" t="s">
        <v>82</v>
      </c>
      <c r="H768" s="21"/>
      <c r="I768" s="21"/>
      <c r="J768" s="21"/>
      <c r="K768" s="21"/>
      <c r="L768" s="128" t="str">
        <f t="shared" si="163"/>
        <v/>
      </c>
      <c r="M768" s="128" t="str">
        <f t="shared" si="164"/>
        <v/>
      </c>
      <c r="N768" s="128" t="str">
        <f t="shared" si="165"/>
        <v/>
      </c>
      <c r="O768" s="127">
        <f t="shared" si="161"/>
        <v>0</v>
      </c>
    </row>
    <row r="769" spans="1:15" x14ac:dyDescent="0.3">
      <c r="A769" s="2" t="s">
        <v>775</v>
      </c>
      <c r="B769"/>
      <c r="C769" t="s">
        <v>776</v>
      </c>
      <c r="D769" s="51"/>
      <c r="E769" s="21"/>
      <c r="F769" s="21"/>
      <c r="G769" s="21" t="s">
        <v>23</v>
      </c>
      <c r="H769" s="21"/>
      <c r="I769" s="21"/>
      <c r="J769" s="21"/>
      <c r="K769" s="21"/>
      <c r="L769" s="128">
        <f t="shared" si="163"/>
        <v>0</v>
      </c>
      <c r="M769" s="128">
        <f t="shared" si="164"/>
        <v>0</v>
      </c>
      <c r="N769" s="128">
        <f t="shared" si="165"/>
        <v>0</v>
      </c>
      <c r="O769" s="127">
        <f t="shared" si="161"/>
        <v>0</v>
      </c>
    </row>
    <row r="770" spans="1:15" x14ac:dyDescent="0.3">
      <c r="A770" s="2" t="s">
        <v>1327</v>
      </c>
      <c r="B770" s="11"/>
      <c r="C770"/>
      <c r="D770" s="51"/>
      <c r="E770" s="21"/>
      <c r="F770" s="21"/>
      <c r="G770" s="21"/>
      <c r="H770" s="21"/>
      <c r="I770" s="21"/>
      <c r="J770" s="21"/>
      <c r="K770" s="31" t="s">
        <v>1247</v>
      </c>
      <c r="L770" s="128">
        <f t="shared" si="163"/>
        <v>0</v>
      </c>
      <c r="M770" s="128">
        <f t="shared" si="164"/>
        <v>0</v>
      </c>
      <c r="N770" s="128">
        <f t="shared" si="165"/>
        <v>0</v>
      </c>
      <c r="O770" s="127">
        <f t="shared" si="161"/>
        <v>0</v>
      </c>
    </row>
    <row r="771" spans="1:15" x14ac:dyDescent="0.3">
      <c r="A771"/>
      <c r="B771"/>
      <c r="C771" t="s">
        <v>620</v>
      </c>
      <c r="D771" s="19" t="s">
        <v>14</v>
      </c>
      <c r="E771" s="20" t="s">
        <v>777</v>
      </c>
      <c r="F771" s="21"/>
      <c r="G771" s="21"/>
      <c r="H771" s="21"/>
      <c r="I771" s="21"/>
      <c r="J771" s="21"/>
      <c r="K771" s="21"/>
      <c r="L771" s="126">
        <f>SUM(L772,L779)</f>
        <v>0</v>
      </c>
      <c r="M771" s="126">
        <f>SUM(M772,M779)</f>
        <v>0</v>
      </c>
      <c r="N771" s="126">
        <f>SUM(N772,N779)</f>
        <v>0</v>
      </c>
      <c r="O771" s="127">
        <f t="shared" si="161"/>
        <v>0</v>
      </c>
    </row>
    <row r="772" spans="1:15" x14ac:dyDescent="0.3">
      <c r="A772"/>
      <c r="B772"/>
      <c r="C772" t="s">
        <v>778</v>
      </c>
      <c r="D772" s="51"/>
      <c r="E772" s="20"/>
      <c r="F772" s="20">
        <v>1</v>
      </c>
      <c r="G772" s="20" t="s">
        <v>779</v>
      </c>
      <c r="H772" s="21"/>
      <c r="I772" s="21"/>
      <c r="J772" s="21"/>
      <c r="K772" s="21"/>
      <c r="L772" s="126">
        <f>SUM(L773:L777)</f>
        <v>0</v>
      </c>
      <c r="M772" s="126">
        <f>SUM(M773:M777)</f>
        <v>0</v>
      </c>
      <c r="N772" s="126">
        <f>SUM(N773:N777)</f>
        <v>0</v>
      </c>
      <c r="O772" s="127">
        <f t="shared" si="161"/>
        <v>0</v>
      </c>
    </row>
    <row r="773" spans="1:15" x14ac:dyDescent="0.3">
      <c r="A773" s="2"/>
      <c r="B773" s="37"/>
      <c r="C773" t="s">
        <v>780</v>
      </c>
      <c r="D773" s="51"/>
      <c r="E773" s="21"/>
      <c r="F773" s="21"/>
      <c r="G773" s="21"/>
      <c r="H773" s="21" t="s">
        <v>21</v>
      </c>
      <c r="I773" s="21"/>
      <c r="J773" s="21"/>
      <c r="K773" s="21"/>
      <c r="L773" s="128" t="str">
        <f t="shared" ref="L773:L778" si="166">IFERROR(VLOOKUP(A773,IC_LN_BS,7,0),"")</f>
        <v/>
      </c>
      <c r="M773" s="128" t="str">
        <f t="shared" ref="M773:M778" si="167">IFERROR(VLOOKUP(A773,IC_LN_BS,8,0),"")</f>
        <v/>
      </c>
      <c r="N773" s="128" t="str">
        <f t="shared" ref="N773:N778" si="168">IFERROR(VLOOKUP(A773,IC_LN_BS,9,0),"")</f>
        <v/>
      </c>
      <c r="O773" s="127">
        <f t="shared" si="161"/>
        <v>0</v>
      </c>
    </row>
    <row r="774" spans="1:15" x14ac:dyDescent="0.3">
      <c r="A774" s="2"/>
      <c r="B774" s="37"/>
      <c r="C774" t="s">
        <v>781</v>
      </c>
      <c r="D774" s="51"/>
      <c r="E774" s="21"/>
      <c r="F774" s="21"/>
      <c r="G774" s="21"/>
      <c r="H774" s="21" t="s">
        <v>28</v>
      </c>
      <c r="I774" s="21"/>
      <c r="J774" s="21"/>
      <c r="K774" s="21"/>
      <c r="L774" s="128" t="str">
        <f t="shared" si="166"/>
        <v/>
      </c>
      <c r="M774" s="128" t="str">
        <f t="shared" si="167"/>
        <v/>
      </c>
      <c r="N774" s="128" t="str">
        <f t="shared" si="168"/>
        <v/>
      </c>
      <c r="O774" s="127">
        <f t="shared" si="161"/>
        <v>0</v>
      </c>
    </row>
    <row r="775" spans="1:15" x14ac:dyDescent="0.3">
      <c r="A775" s="2"/>
      <c r="B775" s="37"/>
      <c r="C775" t="s">
        <v>782</v>
      </c>
      <c r="D775" s="51"/>
      <c r="E775" s="21"/>
      <c r="F775" s="21"/>
      <c r="G775" s="21"/>
      <c r="H775" s="21" t="s">
        <v>65</v>
      </c>
      <c r="I775" s="21"/>
      <c r="J775" s="21"/>
      <c r="K775" s="21"/>
      <c r="L775" s="128" t="str">
        <f t="shared" si="166"/>
        <v/>
      </c>
      <c r="M775" s="128" t="str">
        <f t="shared" si="167"/>
        <v/>
      </c>
      <c r="N775" s="128" t="str">
        <f t="shared" si="168"/>
        <v/>
      </c>
      <c r="O775" s="127">
        <f t="shared" si="161"/>
        <v>0</v>
      </c>
    </row>
    <row r="776" spans="1:15" x14ac:dyDescent="0.3">
      <c r="A776" s="1" t="s">
        <v>1071</v>
      </c>
      <c r="B776" s="37"/>
      <c r="C776" t="s">
        <v>783</v>
      </c>
      <c r="D776" s="51"/>
      <c r="E776" s="21"/>
      <c r="F776" s="21"/>
      <c r="G776" s="21"/>
      <c r="H776" s="21" t="s">
        <v>82</v>
      </c>
      <c r="I776" s="21"/>
      <c r="J776" s="21"/>
      <c r="K776" s="21"/>
      <c r="L776" s="128">
        <f t="shared" si="166"/>
        <v>0</v>
      </c>
      <c r="M776" s="128">
        <f t="shared" si="167"/>
        <v>0</v>
      </c>
      <c r="N776" s="128">
        <f t="shared" si="168"/>
        <v>0</v>
      </c>
      <c r="O776" s="127">
        <f t="shared" si="161"/>
        <v>0</v>
      </c>
    </row>
    <row r="777" spans="1:15" x14ac:dyDescent="0.3">
      <c r="A777" s="2"/>
      <c r="B777" s="37"/>
      <c r="C777" t="s">
        <v>784</v>
      </c>
      <c r="D777" s="51"/>
      <c r="E777" s="21"/>
      <c r="F777" s="21"/>
      <c r="G777" s="21"/>
      <c r="H777" s="21" t="s">
        <v>23</v>
      </c>
      <c r="I777" s="21"/>
      <c r="J777" s="21"/>
      <c r="K777" s="21"/>
      <c r="L777" s="128" t="str">
        <f t="shared" si="166"/>
        <v/>
      </c>
      <c r="M777" s="128" t="str">
        <f t="shared" si="167"/>
        <v/>
      </c>
      <c r="N777" s="128" t="str">
        <f t="shared" si="168"/>
        <v/>
      </c>
      <c r="O777" s="127">
        <f t="shared" si="161"/>
        <v>0</v>
      </c>
    </row>
    <row r="778" spans="1:15" x14ac:dyDescent="0.3">
      <c r="A778" s="11"/>
      <c r="B778" s="37"/>
      <c r="C778"/>
      <c r="D778" s="51"/>
      <c r="E778" s="21"/>
      <c r="F778" s="21"/>
      <c r="G778" s="21"/>
      <c r="H778" s="21"/>
      <c r="I778" s="21"/>
      <c r="J778" s="21"/>
      <c r="K778" s="31" t="s">
        <v>1247</v>
      </c>
      <c r="L778" s="128" t="str">
        <f t="shared" si="166"/>
        <v/>
      </c>
      <c r="M778" s="128" t="str">
        <f t="shared" si="167"/>
        <v/>
      </c>
      <c r="N778" s="128" t="str">
        <f t="shared" si="168"/>
        <v/>
      </c>
      <c r="O778" s="127">
        <f t="shared" si="161"/>
        <v>0</v>
      </c>
    </row>
    <row r="779" spans="1:15" x14ac:dyDescent="0.3">
      <c r="A779"/>
      <c r="B779"/>
      <c r="C779" t="s">
        <v>785</v>
      </c>
      <c r="D779" s="19"/>
      <c r="E779" s="20"/>
      <c r="F779" s="20">
        <v>2</v>
      </c>
      <c r="G779" s="20" t="s">
        <v>786</v>
      </c>
      <c r="H779" s="21"/>
      <c r="I779" s="21"/>
      <c r="J779" s="21"/>
      <c r="K779" s="21"/>
      <c r="L779" s="126">
        <f>SUM(L780:L784)</f>
        <v>0</v>
      </c>
      <c r="M779" s="126">
        <f>SUM(M780:M784)</f>
        <v>0</v>
      </c>
      <c r="N779" s="126">
        <f>SUM(N780:N784)</f>
        <v>0</v>
      </c>
      <c r="O779" s="127">
        <f t="shared" si="161"/>
        <v>0</v>
      </c>
    </row>
    <row r="780" spans="1:15" x14ac:dyDescent="0.3">
      <c r="A780" s="2"/>
      <c r="B780" s="37"/>
      <c r="C780" t="s">
        <v>788</v>
      </c>
      <c r="D780" s="19"/>
      <c r="E780" s="20"/>
      <c r="F780" s="21"/>
      <c r="G780" s="21"/>
      <c r="H780" s="21" t="s">
        <v>21</v>
      </c>
      <c r="I780" s="21"/>
      <c r="J780" s="21"/>
      <c r="K780" s="21"/>
      <c r="L780" s="128" t="str">
        <f t="shared" ref="L780:L785" si="169">IFERROR(VLOOKUP(A780,IC_LN_BS,7,0),"")</f>
        <v/>
      </c>
      <c r="M780" s="128" t="str">
        <f t="shared" ref="M780:M785" si="170">IFERROR(VLOOKUP(A780,IC_LN_BS,8,0),"")</f>
        <v/>
      </c>
      <c r="N780" s="128" t="str">
        <f t="shared" ref="N780:N785" si="171">IFERROR(VLOOKUP(A780,IC_LN_BS,9,0),"")</f>
        <v/>
      </c>
      <c r="O780" s="127">
        <f t="shared" si="161"/>
        <v>0</v>
      </c>
    </row>
    <row r="781" spans="1:15" x14ac:dyDescent="0.3">
      <c r="A781" s="2"/>
      <c r="B781" s="37"/>
      <c r="C781" t="s">
        <v>790</v>
      </c>
      <c r="D781" s="19"/>
      <c r="E781" s="20"/>
      <c r="F781" s="21"/>
      <c r="G781" s="21"/>
      <c r="H781" s="21" t="s">
        <v>28</v>
      </c>
      <c r="I781" s="21"/>
      <c r="J781" s="21"/>
      <c r="K781" s="21"/>
      <c r="L781" s="128" t="str">
        <f t="shared" si="169"/>
        <v/>
      </c>
      <c r="M781" s="128" t="str">
        <f t="shared" si="170"/>
        <v/>
      </c>
      <c r="N781" s="128" t="str">
        <f t="shared" si="171"/>
        <v/>
      </c>
      <c r="O781" s="127">
        <f t="shared" si="161"/>
        <v>0</v>
      </c>
    </row>
    <row r="782" spans="1:15" x14ac:dyDescent="0.3">
      <c r="A782" s="2"/>
      <c r="B782" s="37"/>
      <c r="C782" t="s">
        <v>792</v>
      </c>
      <c r="D782" s="19"/>
      <c r="E782" s="20"/>
      <c r="F782" s="21"/>
      <c r="G782" s="21"/>
      <c r="H782" s="21" t="s">
        <v>65</v>
      </c>
      <c r="I782" s="21"/>
      <c r="J782" s="21"/>
      <c r="K782" s="21"/>
      <c r="L782" s="128" t="str">
        <f t="shared" si="169"/>
        <v/>
      </c>
      <c r="M782" s="128" t="str">
        <f t="shared" si="170"/>
        <v/>
      </c>
      <c r="N782" s="128" t="str">
        <f t="shared" si="171"/>
        <v/>
      </c>
      <c r="O782" s="127">
        <f t="shared" si="161"/>
        <v>0</v>
      </c>
    </row>
    <row r="783" spans="1:15" x14ac:dyDescent="0.3">
      <c r="A783" s="1" t="s">
        <v>1019</v>
      </c>
      <c r="B783" s="37"/>
      <c r="C783" t="s">
        <v>794</v>
      </c>
      <c r="D783" s="19"/>
      <c r="E783" s="20"/>
      <c r="F783" s="21"/>
      <c r="G783" s="21"/>
      <c r="H783" s="21" t="s">
        <v>82</v>
      </c>
      <c r="I783" s="21"/>
      <c r="J783" s="21"/>
      <c r="K783" s="21"/>
      <c r="L783" s="128">
        <f t="shared" si="169"/>
        <v>0</v>
      </c>
      <c r="M783" s="128">
        <f t="shared" si="170"/>
        <v>0</v>
      </c>
      <c r="N783" s="128">
        <f t="shared" si="171"/>
        <v>0</v>
      </c>
      <c r="O783" s="127">
        <f t="shared" si="161"/>
        <v>0</v>
      </c>
    </row>
    <row r="784" spans="1:15" x14ac:dyDescent="0.3">
      <c r="A784" s="2"/>
      <c r="B784" s="37"/>
      <c r="C784" t="s">
        <v>795</v>
      </c>
      <c r="D784" s="19"/>
      <c r="E784" s="20"/>
      <c r="F784" s="21"/>
      <c r="G784" s="21"/>
      <c r="H784" s="21" t="s">
        <v>23</v>
      </c>
      <c r="I784" s="21"/>
      <c r="J784" s="21"/>
      <c r="K784" s="21"/>
      <c r="L784" s="128" t="str">
        <f t="shared" si="169"/>
        <v/>
      </c>
      <c r="M784" s="128" t="str">
        <f t="shared" si="170"/>
        <v/>
      </c>
      <c r="N784" s="128" t="str">
        <f t="shared" si="171"/>
        <v/>
      </c>
      <c r="O784" s="127">
        <f t="shared" si="161"/>
        <v>0</v>
      </c>
    </row>
    <row r="785" spans="1:15" ht="15" thickBot="1" x14ac:dyDescent="0.35">
      <c r="A785" s="11"/>
      <c r="B785" s="37"/>
      <c r="C785"/>
      <c r="D785" s="57"/>
      <c r="E785" s="61"/>
      <c r="F785" s="58"/>
      <c r="G785" s="58"/>
      <c r="H785" s="58"/>
      <c r="I785" s="58"/>
      <c r="J785" s="58"/>
      <c r="K785" s="150" t="s">
        <v>1247</v>
      </c>
      <c r="L785" s="129" t="str">
        <f t="shared" si="169"/>
        <v/>
      </c>
      <c r="M785" s="129" t="str">
        <f t="shared" si="170"/>
        <v/>
      </c>
      <c r="N785" s="129" t="str">
        <f t="shared" si="171"/>
        <v/>
      </c>
      <c r="O785" s="130">
        <f t="shared" si="161"/>
        <v>0</v>
      </c>
    </row>
    <row r="786" spans="1:15" ht="15" thickBot="1" x14ac:dyDescent="0.35">
      <c r="A786"/>
      <c r="B786"/>
      <c r="C786" t="s">
        <v>796</v>
      </c>
      <c r="D786" s="140" t="s">
        <v>797</v>
      </c>
      <c r="E786" s="141"/>
      <c r="F786" s="141"/>
      <c r="G786" s="141"/>
      <c r="H786" s="141"/>
      <c r="I786" s="141"/>
      <c r="J786" s="141"/>
      <c r="K786" s="141"/>
      <c r="L786" s="148">
        <f>SUM(L787,L833)</f>
        <v>0</v>
      </c>
      <c r="M786" s="148">
        <f>SUM(M787,M833)</f>
        <v>0</v>
      </c>
      <c r="N786" s="148">
        <f>SUM(N787,N833)</f>
        <v>0</v>
      </c>
      <c r="O786" s="149">
        <f t="shared" si="161"/>
        <v>0</v>
      </c>
    </row>
    <row r="787" spans="1:15" ht="15.75" customHeight="1" x14ac:dyDescent="0.3">
      <c r="A787"/>
      <c r="B787"/>
      <c r="C787" t="s">
        <v>747</v>
      </c>
      <c r="D787" s="30" t="s">
        <v>8</v>
      </c>
      <c r="E787" s="59" t="s">
        <v>332</v>
      </c>
      <c r="F787" s="59"/>
      <c r="G787" s="60"/>
      <c r="H787" s="60"/>
      <c r="I787" s="60"/>
      <c r="J787" s="60"/>
      <c r="K787" s="60"/>
      <c r="L787" s="158">
        <f>SUM(L788,L798,L808)</f>
        <v>0</v>
      </c>
      <c r="M787" s="158">
        <f>SUM(M788,M798,M808)</f>
        <v>0</v>
      </c>
      <c r="N787" s="158">
        <f>SUM(N788,N798,N808)</f>
        <v>0</v>
      </c>
      <c r="O787" s="159">
        <f t="shared" si="161"/>
        <v>0</v>
      </c>
    </row>
    <row r="788" spans="1:15" ht="15" customHeight="1" x14ac:dyDescent="0.3">
      <c r="A788"/>
      <c r="B788"/>
      <c r="C788" t="s">
        <v>624</v>
      </c>
      <c r="D788" s="19"/>
      <c r="E788" s="20"/>
      <c r="F788" s="20">
        <v>1</v>
      </c>
      <c r="G788" s="20" t="s">
        <v>798</v>
      </c>
      <c r="H788" s="21"/>
      <c r="I788" s="21"/>
      <c r="J788" s="21"/>
      <c r="K788" s="21"/>
      <c r="L788" s="126">
        <f>SUM(L789:L797)</f>
        <v>0</v>
      </c>
      <c r="M788" s="126">
        <f>SUM(M789:M797)</f>
        <v>0</v>
      </c>
      <c r="N788" s="126">
        <f>SUM(N789:N797)</f>
        <v>0</v>
      </c>
      <c r="O788" s="127">
        <f t="shared" si="161"/>
        <v>0</v>
      </c>
    </row>
    <row r="789" spans="1:15" ht="15" customHeight="1" x14ac:dyDescent="0.3">
      <c r="A789" s="11"/>
      <c r="B789" s="37"/>
      <c r="C789" t="s">
        <v>799</v>
      </c>
      <c r="D789" s="19"/>
      <c r="E789" s="21"/>
      <c r="F789" s="21"/>
      <c r="G789" s="21"/>
      <c r="H789" s="21" t="s">
        <v>21</v>
      </c>
      <c r="I789" s="21"/>
      <c r="J789" s="21"/>
      <c r="K789" s="21"/>
      <c r="L789" s="128" t="str">
        <f t="shared" ref="L789:L797" si="172">IFERROR(VLOOKUP(A789,IC_LN_BS,7,0),"")</f>
        <v/>
      </c>
      <c r="M789" s="128" t="str">
        <f t="shared" ref="M789:M797" si="173">IFERROR(VLOOKUP(A789,IC_LN_BS,8,0),"")</f>
        <v/>
      </c>
      <c r="N789" s="128" t="str">
        <f t="shared" ref="N789:N797" si="174">IFERROR(VLOOKUP(A789,IC_LN_BS,9,0),"")</f>
        <v/>
      </c>
      <c r="O789" s="127">
        <f t="shared" si="161"/>
        <v>0</v>
      </c>
    </row>
    <row r="790" spans="1:15" ht="15" customHeight="1" x14ac:dyDescent="0.3">
      <c r="A790" s="11"/>
      <c r="B790" s="37"/>
      <c r="C790" t="s">
        <v>800</v>
      </c>
      <c r="D790" s="19"/>
      <c r="E790" s="21"/>
      <c r="F790" s="21"/>
      <c r="G790" s="21"/>
      <c r="H790" s="21" t="s">
        <v>28</v>
      </c>
      <c r="I790" s="21"/>
      <c r="J790" s="21"/>
      <c r="K790" s="21"/>
      <c r="L790" s="128" t="str">
        <f t="shared" si="172"/>
        <v/>
      </c>
      <c r="M790" s="128" t="str">
        <f t="shared" si="173"/>
        <v/>
      </c>
      <c r="N790" s="128" t="str">
        <f t="shared" si="174"/>
        <v/>
      </c>
      <c r="O790" s="127">
        <f t="shared" si="161"/>
        <v>0</v>
      </c>
    </row>
    <row r="791" spans="1:15" ht="15" customHeight="1" x14ac:dyDescent="0.3">
      <c r="A791" s="11"/>
      <c r="B791" s="37"/>
      <c r="C791" t="s">
        <v>801</v>
      </c>
      <c r="D791" s="19"/>
      <c r="E791" s="21"/>
      <c r="F791" s="21"/>
      <c r="G791" s="21"/>
      <c r="H791" s="21" t="s">
        <v>61</v>
      </c>
      <c r="I791" s="21"/>
      <c r="J791" s="21"/>
      <c r="K791" s="21"/>
      <c r="L791" s="128" t="str">
        <f t="shared" si="172"/>
        <v/>
      </c>
      <c r="M791" s="128" t="str">
        <f t="shared" si="173"/>
        <v/>
      </c>
      <c r="N791" s="128" t="str">
        <f t="shared" si="174"/>
        <v/>
      </c>
      <c r="O791" s="127">
        <f t="shared" si="161"/>
        <v>0</v>
      </c>
    </row>
    <row r="792" spans="1:15" ht="15" customHeight="1" x14ac:dyDescent="0.3">
      <c r="A792" s="11"/>
      <c r="B792" s="37"/>
      <c r="C792" t="s">
        <v>802</v>
      </c>
      <c r="D792" s="19"/>
      <c r="E792" s="21"/>
      <c r="F792" s="21"/>
      <c r="G792" s="21"/>
      <c r="H792" s="21" t="s">
        <v>315</v>
      </c>
      <c r="I792" s="21"/>
      <c r="J792" s="21"/>
      <c r="K792" s="21"/>
      <c r="L792" s="128" t="str">
        <f t="shared" si="172"/>
        <v/>
      </c>
      <c r="M792" s="128" t="str">
        <f t="shared" si="173"/>
        <v/>
      </c>
      <c r="N792" s="128" t="str">
        <f t="shared" si="174"/>
        <v/>
      </c>
      <c r="O792" s="127">
        <f t="shared" si="161"/>
        <v>0</v>
      </c>
    </row>
    <row r="793" spans="1:15" ht="15" customHeight="1" x14ac:dyDescent="0.3">
      <c r="A793" s="11"/>
      <c r="B793" s="37"/>
      <c r="C793" t="s">
        <v>803</v>
      </c>
      <c r="D793" s="19"/>
      <c r="E793" s="21"/>
      <c r="F793" s="21"/>
      <c r="G793" s="21"/>
      <c r="H793" s="21" t="s">
        <v>63</v>
      </c>
      <c r="I793" s="21"/>
      <c r="J793" s="21"/>
      <c r="K793" s="21"/>
      <c r="L793" s="128" t="str">
        <f t="shared" si="172"/>
        <v/>
      </c>
      <c r="M793" s="128" t="str">
        <f t="shared" si="173"/>
        <v/>
      </c>
      <c r="N793" s="128" t="str">
        <f t="shared" si="174"/>
        <v/>
      </c>
      <c r="O793" s="127">
        <f t="shared" si="161"/>
        <v>0</v>
      </c>
    </row>
    <row r="794" spans="1:15" ht="15" customHeight="1" x14ac:dyDescent="0.3">
      <c r="A794" s="11"/>
      <c r="B794" s="37"/>
      <c r="C794" t="s">
        <v>804</v>
      </c>
      <c r="D794" s="19"/>
      <c r="E794" s="21"/>
      <c r="F794" s="21"/>
      <c r="G794" s="21"/>
      <c r="H794" s="21" t="s">
        <v>64</v>
      </c>
      <c r="I794" s="21"/>
      <c r="J794" s="21"/>
      <c r="K794" s="21"/>
      <c r="L794" s="128" t="str">
        <f t="shared" si="172"/>
        <v/>
      </c>
      <c r="M794" s="128" t="str">
        <f t="shared" si="173"/>
        <v/>
      </c>
      <c r="N794" s="128" t="str">
        <f t="shared" si="174"/>
        <v/>
      </c>
      <c r="O794" s="127">
        <f t="shared" si="161"/>
        <v>0</v>
      </c>
    </row>
    <row r="795" spans="1:15" ht="15" customHeight="1" x14ac:dyDescent="0.3">
      <c r="A795" s="11"/>
      <c r="B795" s="37"/>
      <c r="C795" t="s">
        <v>805</v>
      </c>
      <c r="D795" s="19"/>
      <c r="E795" s="21"/>
      <c r="F795" s="21"/>
      <c r="G795" s="21"/>
      <c r="H795" s="21" t="s">
        <v>65</v>
      </c>
      <c r="I795" s="21"/>
      <c r="J795" s="21"/>
      <c r="K795" s="21"/>
      <c r="L795" s="128" t="str">
        <f t="shared" si="172"/>
        <v/>
      </c>
      <c r="M795" s="128" t="str">
        <f t="shared" si="173"/>
        <v/>
      </c>
      <c r="N795" s="128" t="str">
        <f t="shared" si="174"/>
        <v/>
      </c>
      <c r="O795" s="127">
        <f t="shared" si="161"/>
        <v>0</v>
      </c>
    </row>
    <row r="796" spans="1:15" ht="15" customHeight="1" x14ac:dyDescent="0.3">
      <c r="A796" s="11"/>
      <c r="B796" s="37"/>
      <c r="C796" t="s">
        <v>806</v>
      </c>
      <c r="D796" s="19"/>
      <c r="E796" s="21"/>
      <c r="F796" s="21"/>
      <c r="G796" s="21"/>
      <c r="H796" s="21" t="s">
        <v>462</v>
      </c>
      <c r="I796" s="21"/>
      <c r="J796" s="21"/>
      <c r="K796" s="21"/>
      <c r="L796" s="128" t="str">
        <f t="shared" si="172"/>
        <v/>
      </c>
      <c r="M796" s="128" t="str">
        <f t="shared" si="173"/>
        <v/>
      </c>
      <c r="N796" s="128" t="str">
        <f t="shared" si="174"/>
        <v/>
      </c>
      <c r="O796" s="127">
        <f t="shared" si="161"/>
        <v>0</v>
      </c>
    </row>
    <row r="797" spans="1:15" ht="15" customHeight="1" x14ac:dyDescent="0.3">
      <c r="A797" s="11"/>
      <c r="B797" s="37"/>
      <c r="C797" t="s">
        <v>807</v>
      </c>
      <c r="D797" s="19"/>
      <c r="E797" s="21"/>
      <c r="F797" s="21"/>
      <c r="G797" s="21"/>
      <c r="H797" s="21" t="s">
        <v>23</v>
      </c>
      <c r="I797" s="21"/>
      <c r="J797" s="21"/>
      <c r="K797" s="21"/>
      <c r="L797" s="128" t="str">
        <f t="shared" si="172"/>
        <v/>
      </c>
      <c r="M797" s="128" t="str">
        <f t="shared" si="173"/>
        <v/>
      </c>
      <c r="N797" s="128" t="str">
        <f t="shared" si="174"/>
        <v/>
      </c>
      <c r="O797" s="127">
        <f t="shared" si="161"/>
        <v>0</v>
      </c>
    </row>
    <row r="798" spans="1:15" ht="15" customHeight="1" x14ac:dyDescent="0.3">
      <c r="A798"/>
      <c r="B798"/>
      <c r="C798" t="s">
        <v>624</v>
      </c>
      <c r="D798" s="26"/>
      <c r="E798" s="28"/>
      <c r="F798" s="28"/>
      <c r="G798" s="27"/>
      <c r="H798" s="27"/>
      <c r="I798" s="28" t="s">
        <v>1063</v>
      </c>
      <c r="J798" s="27"/>
      <c r="K798" s="27"/>
      <c r="L798" s="126">
        <f>SUM(L799:L807)</f>
        <v>0</v>
      </c>
      <c r="M798" s="126">
        <f>SUM(M799:M807)</f>
        <v>0</v>
      </c>
      <c r="N798" s="126">
        <f>SUM(N799:N807)</f>
        <v>0</v>
      </c>
      <c r="O798" s="127">
        <f t="shared" si="161"/>
        <v>0</v>
      </c>
    </row>
    <row r="799" spans="1:15" ht="15" customHeight="1" x14ac:dyDescent="0.3">
      <c r="A799" s="11"/>
      <c r="B799" s="37"/>
      <c r="C799" t="s">
        <v>799</v>
      </c>
      <c r="D799" s="26"/>
      <c r="E799" s="27"/>
      <c r="F799" s="27"/>
      <c r="G799" s="27"/>
      <c r="H799" s="27"/>
      <c r="I799" s="27"/>
      <c r="J799" s="27" t="s">
        <v>21</v>
      </c>
      <c r="K799" s="27"/>
      <c r="L799" s="128" t="str">
        <f t="shared" ref="L799:L807" si="175">IFERROR(VLOOKUP(A799,IC_LN_BS,12,0),"")</f>
        <v/>
      </c>
      <c r="M799" s="128" t="str">
        <f t="shared" ref="M799:M807" si="176">IFERROR(VLOOKUP(A799,IC_LN_BS,13,0),"")</f>
        <v/>
      </c>
      <c r="N799" s="128" t="str">
        <f t="shared" ref="N799:N807" si="177">IFERROR(VLOOKUP(A799,IC_LN_BS,14,0),"")</f>
        <v/>
      </c>
      <c r="O799" s="127">
        <f t="shared" si="161"/>
        <v>0</v>
      </c>
    </row>
    <row r="800" spans="1:15" ht="15" customHeight="1" x14ac:dyDescent="0.3">
      <c r="A800" s="11"/>
      <c r="B800" s="37"/>
      <c r="C800" t="s">
        <v>800</v>
      </c>
      <c r="D800" s="26"/>
      <c r="E800" s="27"/>
      <c r="F800" s="27"/>
      <c r="G800" s="27"/>
      <c r="H800" s="27"/>
      <c r="I800" s="27"/>
      <c r="J800" s="27" t="s">
        <v>28</v>
      </c>
      <c r="K800" s="27"/>
      <c r="L800" s="128" t="str">
        <f t="shared" si="175"/>
        <v/>
      </c>
      <c r="M800" s="128" t="str">
        <f t="shared" si="176"/>
        <v/>
      </c>
      <c r="N800" s="128" t="str">
        <f t="shared" si="177"/>
        <v/>
      </c>
      <c r="O800" s="127">
        <f t="shared" si="161"/>
        <v>0</v>
      </c>
    </row>
    <row r="801" spans="1:15" ht="15" customHeight="1" x14ac:dyDescent="0.3">
      <c r="A801" s="11"/>
      <c r="B801" s="37"/>
      <c r="C801" t="s">
        <v>801</v>
      </c>
      <c r="D801" s="26"/>
      <c r="E801" s="27"/>
      <c r="F801" s="27"/>
      <c r="G801" s="27"/>
      <c r="H801" s="27"/>
      <c r="I801" s="27"/>
      <c r="J801" s="27" t="s">
        <v>61</v>
      </c>
      <c r="K801" s="27"/>
      <c r="L801" s="128" t="str">
        <f t="shared" si="175"/>
        <v/>
      </c>
      <c r="M801" s="128" t="str">
        <f t="shared" si="176"/>
        <v/>
      </c>
      <c r="N801" s="128" t="str">
        <f t="shared" si="177"/>
        <v/>
      </c>
      <c r="O801" s="127">
        <f t="shared" si="161"/>
        <v>0</v>
      </c>
    </row>
    <row r="802" spans="1:15" ht="15" customHeight="1" x14ac:dyDescent="0.3">
      <c r="A802" s="11"/>
      <c r="B802" s="37"/>
      <c r="C802" t="s">
        <v>802</v>
      </c>
      <c r="D802" s="26"/>
      <c r="E802" s="27"/>
      <c r="F802" s="27"/>
      <c r="G802" s="27"/>
      <c r="H802" s="27"/>
      <c r="I802" s="27"/>
      <c r="J802" s="27" t="s">
        <v>315</v>
      </c>
      <c r="K802" s="27"/>
      <c r="L802" s="128" t="str">
        <f t="shared" si="175"/>
        <v/>
      </c>
      <c r="M802" s="128" t="str">
        <f t="shared" si="176"/>
        <v/>
      </c>
      <c r="N802" s="128" t="str">
        <f t="shared" si="177"/>
        <v/>
      </c>
      <c r="O802" s="127">
        <f t="shared" si="161"/>
        <v>0</v>
      </c>
    </row>
    <row r="803" spans="1:15" ht="15" customHeight="1" x14ac:dyDescent="0.3">
      <c r="A803" s="11"/>
      <c r="B803" s="37"/>
      <c r="C803" t="s">
        <v>803</v>
      </c>
      <c r="D803" s="26"/>
      <c r="E803" s="27"/>
      <c r="F803" s="27"/>
      <c r="G803" s="27"/>
      <c r="H803" s="27"/>
      <c r="I803" s="27"/>
      <c r="J803" s="27" t="s">
        <v>63</v>
      </c>
      <c r="K803" s="27"/>
      <c r="L803" s="128" t="str">
        <f t="shared" si="175"/>
        <v/>
      </c>
      <c r="M803" s="128" t="str">
        <f t="shared" si="176"/>
        <v/>
      </c>
      <c r="N803" s="128" t="str">
        <f t="shared" si="177"/>
        <v/>
      </c>
      <c r="O803" s="127">
        <f t="shared" si="161"/>
        <v>0</v>
      </c>
    </row>
    <row r="804" spans="1:15" ht="15" customHeight="1" x14ac:dyDescent="0.3">
      <c r="A804" s="11"/>
      <c r="B804" s="37"/>
      <c r="C804" t="s">
        <v>804</v>
      </c>
      <c r="D804" s="26"/>
      <c r="E804" s="27"/>
      <c r="F804" s="27"/>
      <c r="G804" s="27"/>
      <c r="H804" s="27"/>
      <c r="I804" s="27"/>
      <c r="J804" s="27" t="s">
        <v>64</v>
      </c>
      <c r="K804" s="27"/>
      <c r="L804" s="128" t="str">
        <f t="shared" si="175"/>
        <v/>
      </c>
      <c r="M804" s="128" t="str">
        <f t="shared" si="176"/>
        <v/>
      </c>
      <c r="N804" s="128" t="str">
        <f t="shared" si="177"/>
        <v/>
      </c>
      <c r="O804" s="127">
        <f t="shared" si="161"/>
        <v>0</v>
      </c>
    </row>
    <row r="805" spans="1:15" ht="15" customHeight="1" x14ac:dyDescent="0.3">
      <c r="A805" s="11"/>
      <c r="B805" s="37"/>
      <c r="C805" t="s">
        <v>805</v>
      </c>
      <c r="D805" s="26"/>
      <c r="E805" s="27"/>
      <c r="F805" s="27"/>
      <c r="G805" s="27"/>
      <c r="H805" s="27"/>
      <c r="I805" s="27"/>
      <c r="J805" s="27" t="s">
        <v>65</v>
      </c>
      <c r="K805" s="27"/>
      <c r="L805" s="128" t="str">
        <f t="shared" si="175"/>
        <v/>
      </c>
      <c r="M805" s="128" t="str">
        <f t="shared" si="176"/>
        <v/>
      </c>
      <c r="N805" s="128" t="str">
        <f t="shared" si="177"/>
        <v/>
      </c>
      <c r="O805" s="127">
        <f t="shared" si="161"/>
        <v>0</v>
      </c>
    </row>
    <row r="806" spans="1:15" ht="15" customHeight="1" x14ac:dyDescent="0.3">
      <c r="A806" s="11"/>
      <c r="B806" s="37"/>
      <c r="C806" t="s">
        <v>806</v>
      </c>
      <c r="D806" s="26"/>
      <c r="E806" s="27"/>
      <c r="F806" s="27"/>
      <c r="G806" s="27"/>
      <c r="H806" s="27"/>
      <c r="I806" s="27"/>
      <c r="J806" s="27" t="s">
        <v>462</v>
      </c>
      <c r="K806" s="27"/>
      <c r="L806" s="128" t="str">
        <f t="shared" si="175"/>
        <v/>
      </c>
      <c r="M806" s="128" t="str">
        <f t="shared" si="176"/>
        <v/>
      </c>
      <c r="N806" s="128" t="str">
        <f t="shared" si="177"/>
        <v/>
      </c>
      <c r="O806" s="127">
        <f t="shared" si="161"/>
        <v>0</v>
      </c>
    </row>
    <row r="807" spans="1:15" ht="15" customHeight="1" x14ac:dyDescent="0.3">
      <c r="A807" s="11"/>
      <c r="B807" s="37"/>
      <c r="C807" t="s">
        <v>807</v>
      </c>
      <c r="D807" s="26"/>
      <c r="E807" s="27"/>
      <c r="F807" s="27"/>
      <c r="G807" s="27"/>
      <c r="H807" s="27"/>
      <c r="I807" s="27"/>
      <c r="J807" s="27" t="s">
        <v>23</v>
      </c>
      <c r="K807" s="27"/>
      <c r="L807" s="128" t="str">
        <f t="shared" si="175"/>
        <v/>
      </c>
      <c r="M807" s="128" t="str">
        <f t="shared" si="176"/>
        <v/>
      </c>
      <c r="N807" s="128" t="str">
        <f t="shared" si="177"/>
        <v/>
      </c>
      <c r="O807" s="127">
        <f t="shared" si="161"/>
        <v>0</v>
      </c>
    </row>
    <row r="808" spans="1:15" ht="15" customHeight="1" x14ac:dyDescent="0.3">
      <c r="A808" s="11"/>
      <c r="B808" s="37"/>
      <c r="C808" t="s">
        <v>625</v>
      </c>
      <c r="D808" s="19"/>
      <c r="E808" s="20"/>
      <c r="F808" s="20">
        <v>2</v>
      </c>
      <c r="G808" s="20" t="s">
        <v>808</v>
      </c>
      <c r="H808" s="21"/>
      <c r="I808" s="21"/>
      <c r="J808" s="21"/>
      <c r="K808" s="21"/>
      <c r="L808" s="126">
        <f>SUM(L809:L813,L819,L820,L826)</f>
        <v>0</v>
      </c>
      <c r="M808" s="126">
        <f>SUM(M809:M813,M819,M820,M826)</f>
        <v>0</v>
      </c>
      <c r="N808" s="126">
        <f>SUM(N809:N813,N819,N820,N826)</f>
        <v>0</v>
      </c>
      <c r="O808" s="127">
        <f t="shared" si="161"/>
        <v>0</v>
      </c>
    </row>
    <row r="809" spans="1:15" ht="15" customHeight="1" x14ac:dyDescent="0.3">
      <c r="A809" s="1" t="s">
        <v>810</v>
      </c>
      <c r="B809"/>
      <c r="C809" t="s">
        <v>809</v>
      </c>
      <c r="D809" s="19"/>
      <c r="E809" s="21"/>
      <c r="F809" s="21"/>
      <c r="G809" s="20" t="s">
        <v>335</v>
      </c>
      <c r="H809" s="20" t="s">
        <v>1333</v>
      </c>
      <c r="I809" s="21"/>
      <c r="J809" s="21"/>
      <c r="K809" s="21"/>
      <c r="L809" s="128">
        <f>IFERROR(VLOOKUP(A809,IC_LN_BS,7,0),"")</f>
        <v>0</v>
      </c>
      <c r="M809" s="128">
        <f>IFERROR(VLOOKUP(A809,IC_LN_BS,8,0),"")</f>
        <v>0</v>
      </c>
      <c r="N809" s="128">
        <f>IFERROR(VLOOKUP(A809,IC_LN_BS,9,0),"")</f>
        <v>0</v>
      </c>
      <c r="O809" s="127">
        <f t="shared" si="161"/>
        <v>0</v>
      </c>
    </row>
    <row r="810" spans="1:15" ht="15" customHeight="1" x14ac:dyDescent="0.3">
      <c r="A810" s="1" t="s">
        <v>761</v>
      </c>
      <c r="B810"/>
      <c r="C810" t="s">
        <v>811</v>
      </c>
      <c r="D810" s="19"/>
      <c r="E810" s="21"/>
      <c r="F810" s="21"/>
      <c r="G810" s="20" t="s">
        <v>348</v>
      </c>
      <c r="H810" s="20" t="s">
        <v>1332</v>
      </c>
      <c r="I810" s="21"/>
      <c r="J810" s="21"/>
      <c r="K810" s="21"/>
      <c r="L810" s="128">
        <f>IFERROR(VLOOKUP(A810,IC_LN_BS,7,0),"")</f>
        <v>0</v>
      </c>
      <c r="M810" s="128">
        <f>IFERROR(VLOOKUP(A810,IC_LN_BS,8,0),"")</f>
        <v>0</v>
      </c>
      <c r="N810" s="128">
        <f>IFERROR(VLOOKUP(A810,IC_LN_BS,9,0),"")</f>
        <v>0</v>
      </c>
      <c r="O810" s="127">
        <f t="shared" si="161"/>
        <v>0</v>
      </c>
    </row>
    <row r="811" spans="1:15" ht="15" customHeight="1" x14ac:dyDescent="0.3">
      <c r="A811" s="1" t="s">
        <v>1117</v>
      </c>
      <c r="B811"/>
      <c r="C811" t="s">
        <v>812</v>
      </c>
      <c r="D811" s="19"/>
      <c r="E811" s="21"/>
      <c r="F811" s="21"/>
      <c r="G811" s="20" t="s">
        <v>384</v>
      </c>
      <c r="H811" s="20" t="s">
        <v>1331</v>
      </c>
      <c r="I811" s="21"/>
      <c r="J811" s="21"/>
      <c r="K811" s="21"/>
      <c r="L811" s="128">
        <f>IFERROR(VLOOKUP(A811,IC_LN_BS,7,0),"")</f>
        <v>0</v>
      </c>
      <c r="M811" s="128">
        <f>IFERROR(VLOOKUP(A811,IC_LN_BS,8,0),"")</f>
        <v>0</v>
      </c>
      <c r="N811" s="128">
        <f>IFERROR(VLOOKUP(A811,IC_LN_BS,9,0),"")</f>
        <v>0</v>
      </c>
      <c r="O811" s="127">
        <f t="shared" si="161"/>
        <v>0</v>
      </c>
    </row>
    <row r="812" spans="1:15" ht="15" customHeight="1" x14ac:dyDescent="0.3">
      <c r="A812" s="1" t="s">
        <v>968</v>
      </c>
      <c r="B812"/>
      <c r="C812"/>
      <c r="D812" s="19"/>
      <c r="E812" s="21"/>
      <c r="F812" s="21"/>
      <c r="G812" s="20" t="s">
        <v>399</v>
      </c>
      <c r="H812" s="20" t="s">
        <v>1330</v>
      </c>
      <c r="I812" s="21"/>
      <c r="J812" s="21"/>
      <c r="K812" s="21"/>
      <c r="L812" s="128">
        <f>IFERROR(VLOOKUP(A812,IC_LN_BS,7,0),"")</f>
        <v>0</v>
      </c>
      <c r="M812" s="128">
        <f>IFERROR(VLOOKUP(A812,IC_LN_BS,8,0),"")</f>
        <v>0</v>
      </c>
      <c r="N812" s="128">
        <f>IFERROR(VLOOKUP(A812,IC_LN_BS,9,0),"")</f>
        <v>0</v>
      </c>
      <c r="O812" s="127">
        <f t="shared" si="161"/>
        <v>0</v>
      </c>
    </row>
    <row r="813" spans="1:15" ht="15" customHeight="1" x14ac:dyDescent="0.3">
      <c r="A813"/>
      <c r="B813"/>
      <c r="C813" t="s">
        <v>918</v>
      </c>
      <c r="D813" s="19"/>
      <c r="E813" s="21"/>
      <c r="F813" s="21"/>
      <c r="G813" s="20" t="s">
        <v>409</v>
      </c>
      <c r="H813" s="20" t="s">
        <v>919</v>
      </c>
      <c r="I813" s="21"/>
      <c r="J813" s="21"/>
      <c r="K813" s="21"/>
      <c r="L813" s="126">
        <f>SUM(L814:L818)</f>
        <v>0</v>
      </c>
      <c r="M813" s="126">
        <f>SUM(M814:M818)</f>
        <v>0</v>
      </c>
      <c r="N813" s="126">
        <f>SUM(N814:N818)</f>
        <v>0</v>
      </c>
      <c r="O813" s="127">
        <f t="shared" si="161"/>
        <v>0</v>
      </c>
    </row>
    <row r="814" spans="1:15" ht="15" customHeight="1" x14ac:dyDescent="0.3">
      <c r="A814" s="2" t="s">
        <v>920</v>
      </c>
      <c r="B814" s="37"/>
      <c r="C814" t="s">
        <v>921</v>
      </c>
      <c r="D814" s="19"/>
      <c r="E814" s="21"/>
      <c r="F814" s="21"/>
      <c r="G814" s="20"/>
      <c r="H814" s="20"/>
      <c r="I814" s="21" t="s">
        <v>21</v>
      </c>
      <c r="J814" s="21"/>
      <c r="K814" s="21"/>
      <c r="L814" s="128">
        <f t="shared" ref="L814:L819" si="178">IFERROR(VLOOKUP(A814,IC_LN_BS,7,0),"")</f>
        <v>0</v>
      </c>
      <c r="M814" s="128">
        <f t="shared" ref="M814:M819" si="179">IFERROR(VLOOKUP(A814,IC_LN_BS,8,0),"")</f>
        <v>0</v>
      </c>
      <c r="N814" s="128">
        <f t="shared" ref="N814:N819" si="180">IFERROR(VLOOKUP(A814,IC_LN_BS,9,0),"")</f>
        <v>0</v>
      </c>
      <c r="O814" s="127">
        <f t="shared" si="161"/>
        <v>0</v>
      </c>
    </row>
    <row r="815" spans="1:15" ht="15" customHeight="1" x14ac:dyDescent="0.3">
      <c r="A815" s="2" t="s">
        <v>922</v>
      </c>
      <c r="B815" s="37"/>
      <c r="C815" t="s">
        <v>923</v>
      </c>
      <c r="D815" s="19"/>
      <c r="E815" s="21"/>
      <c r="F815" s="21"/>
      <c r="G815" s="20"/>
      <c r="H815" s="20"/>
      <c r="I815" s="21" t="s">
        <v>28</v>
      </c>
      <c r="J815" s="21"/>
      <c r="K815" s="21"/>
      <c r="L815" s="128">
        <f t="shared" si="178"/>
        <v>0</v>
      </c>
      <c r="M815" s="128">
        <f t="shared" si="179"/>
        <v>0</v>
      </c>
      <c r="N815" s="128">
        <f t="shared" si="180"/>
        <v>0</v>
      </c>
      <c r="O815" s="127">
        <f t="shared" si="161"/>
        <v>0</v>
      </c>
    </row>
    <row r="816" spans="1:15" ht="15" customHeight="1" x14ac:dyDescent="0.3">
      <c r="A816" s="2" t="s">
        <v>924</v>
      </c>
      <c r="B816" s="37"/>
      <c r="C816" t="s">
        <v>925</v>
      </c>
      <c r="D816" s="19"/>
      <c r="E816" s="21"/>
      <c r="F816" s="21"/>
      <c r="G816" s="20"/>
      <c r="H816" s="20"/>
      <c r="I816" s="21" t="s">
        <v>65</v>
      </c>
      <c r="J816" s="21"/>
      <c r="K816" s="21"/>
      <c r="L816" s="128">
        <f t="shared" si="178"/>
        <v>0</v>
      </c>
      <c r="M816" s="128">
        <f t="shared" si="179"/>
        <v>0</v>
      </c>
      <c r="N816" s="128">
        <f t="shared" si="180"/>
        <v>0</v>
      </c>
      <c r="O816" s="127">
        <f t="shared" ref="O816:O879" si="181">SUM(L816,N816)</f>
        <v>0</v>
      </c>
    </row>
    <row r="817" spans="1:15" ht="15" customHeight="1" x14ac:dyDescent="0.3">
      <c r="A817" s="2" t="s">
        <v>926</v>
      </c>
      <c r="B817" s="37"/>
      <c r="C817" t="s">
        <v>927</v>
      </c>
      <c r="D817" s="19"/>
      <c r="E817" s="21"/>
      <c r="F817" s="21"/>
      <c r="G817" s="20"/>
      <c r="H817" s="20"/>
      <c r="I817" s="21" t="s">
        <v>82</v>
      </c>
      <c r="J817" s="21"/>
      <c r="K817" s="21"/>
      <c r="L817" s="128">
        <f t="shared" si="178"/>
        <v>0</v>
      </c>
      <c r="M817" s="128">
        <f t="shared" si="179"/>
        <v>0</v>
      </c>
      <c r="N817" s="128">
        <f t="shared" si="180"/>
        <v>0</v>
      </c>
      <c r="O817" s="127">
        <f t="shared" si="181"/>
        <v>0</v>
      </c>
    </row>
    <row r="818" spans="1:15" ht="15" customHeight="1" x14ac:dyDescent="0.3">
      <c r="A818" s="2" t="s">
        <v>928</v>
      </c>
      <c r="B818" s="37"/>
      <c r="C818" t="s">
        <v>929</v>
      </c>
      <c r="D818" s="19"/>
      <c r="E818" s="21"/>
      <c r="F818" s="21"/>
      <c r="G818" s="20"/>
      <c r="H818" s="20"/>
      <c r="I818" s="21" t="s">
        <v>23</v>
      </c>
      <c r="J818" s="21"/>
      <c r="K818" s="21"/>
      <c r="L818" s="128">
        <f t="shared" si="178"/>
        <v>0</v>
      </c>
      <c r="M818" s="128">
        <f t="shared" si="179"/>
        <v>0</v>
      </c>
      <c r="N818" s="128">
        <f t="shared" si="180"/>
        <v>0</v>
      </c>
      <c r="O818" s="127">
        <f t="shared" si="181"/>
        <v>0</v>
      </c>
    </row>
    <row r="819" spans="1:15" ht="15" customHeight="1" x14ac:dyDescent="0.3">
      <c r="A819"/>
      <c r="B819"/>
      <c r="C819" t="s">
        <v>683</v>
      </c>
      <c r="D819" s="19"/>
      <c r="E819" s="21"/>
      <c r="F819" s="21"/>
      <c r="G819" s="20" t="s">
        <v>1328</v>
      </c>
      <c r="H819" s="20" t="s">
        <v>1334</v>
      </c>
      <c r="I819" s="21"/>
      <c r="J819" s="21"/>
      <c r="K819" s="21"/>
      <c r="L819" s="128" t="str">
        <f t="shared" si="178"/>
        <v/>
      </c>
      <c r="M819" s="128" t="str">
        <f t="shared" si="179"/>
        <v/>
      </c>
      <c r="N819" s="128" t="str">
        <f t="shared" si="180"/>
        <v/>
      </c>
      <c r="O819" s="127">
        <f t="shared" si="181"/>
        <v>0</v>
      </c>
    </row>
    <row r="820" spans="1:15" ht="15" customHeight="1" x14ac:dyDescent="0.3">
      <c r="A820" s="11"/>
      <c r="B820"/>
      <c r="C820" t="s">
        <v>813</v>
      </c>
      <c r="D820" s="19"/>
      <c r="E820" s="21"/>
      <c r="F820" s="21"/>
      <c r="G820" s="20" t="s">
        <v>1329</v>
      </c>
      <c r="H820" s="20" t="s">
        <v>814</v>
      </c>
      <c r="I820" s="21"/>
      <c r="J820" s="21"/>
      <c r="K820" s="21"/>
      <c r="L820" s="126">
        <f>SUM(L821:L825)</f>
        <v>0</v>
      </c>
      <c r="M820" s="126">
        <f>SUM(M821:M825)</f>
        <v>0</v>
      </c>
      <c r="N820" s="126">
        <f>SUM(N821:N825)</f>
        <v>0</v>
      </c>
      <c r="O820" s="127">
        <f t="shared" si="181"/>
        <v>0</v>
      </c>
    </row>
    <row r="821" spans="1:15" ht="15" customHeight="1" x14ac:dyDescent="0.3">
      <c r="A821" s="11"/>
      <c r="B821"/>
      <c r="C821" t="s">
        <v>815</v>
      </c>
      <c r="D821" s="19"/>
      <c r="E821" s="21"/>
      <c r="F821" s="21"/>
      <c r="G821" s="20"/>
      <c r="H821" s="20"/>
      <c r="I821" s="21" t="s">
        <v>28</v>
      </c>
      <c r="J821" s="21"/>
      <c r="K821" s="21"/>
      <c r="L821" s="128" t="str">
        <f>IFERROR(VLOOKUP(A821,IC_LN_BS,7,0),"")</f>
        <v/>
      </c>
      <c r="M821" s="128" t="str">
        <f>IFERROR(VLOOKUP(A821,IC_LN_BS,8,0),"")</f>
        <v/>
      </c>
      <c r="N821" s="128" t="str">
        <f>IFERROR(VLOOKUP(A821,IC_LN_BS,9,0),"")</f>
        <v/>
      </c>
      <c r="O821" s="127">
        <f t="shared" si="181"/>
        <v>0</v>
      </c>
    </row>
    <row r="822" spans="1:15" ht="15" customHeight="1" x14ac:dyDescent="0.3">
      <c r="A822" s="11"/>
      <c r="B822"/>
      <c r="C822" t="s">
        <v>816</v>
      </c>
      <c r="D822" s="19"/>
      <c r="E822" s="21"/>
      <c r="F822" s="21"/>
      <c r="G822" s="20"/>
      <c r="H822" s="20"/>
      <c r="I822" s="21" t="s">
        <v>61</v>
      </c>
      <c r="J822" s="21"/>
      <c r="K822" s="21"/>
      <c r="L822" s="128" t="str">
        <f>IFERROR(VLOOKUP(A822,IC_LN_BS,7,0),"")</f>
        <v/>
      </c>
      <c r="M822" s="128" t="str">
        <f>IFERROR(VLOOKUP(A822,IC_LN_BS,8,0),"")</f>
        <v/>
      </c>
      <c r="N822" s="128" t="str">
        <f>IFERROR(VLOOKUP(A822,IC_LN_BS,9,0),"")</f>
        <v/>
      </c>
      <c r="O822" s="127">
        <f t="shared" si="181"/>
        <v>0</v>
      </c>
    </row>
    <row r="823" spans="1:15" ht="15" customHeight="1" x14ac:dyDescent="0.3">
      <c r="A823" s="11"/>
      <c r="B823"/>
      <c r="C823" t="s">
        <v>817</v>
      </c>
      <c r="D823" s="19"/>
      <c r="E823" s="21"/>
      <c r="F823" s="21"/>
      <c r="G823" s="20"/>
      <c r="H823" s="20"/>
      <c r="I823" s="21" t="s">
        <v>315</v>
      </c>
      <c r="J823" s="21"/>
      <c r="K823" s="21"/>
      <c r="L823" s="128" t="str">
        <f>IFERROR(VLOOKUP(A823,IC_LN_BS,7,0),"")</f>
        <v/>
      </c>
      <c r="M823" s="128" t="str">
        <f>IFERROR(VLOOKUP(A823,IC_LN_BS,8,0),"")</f>
        <v/>
      </c>
      <c r="N823" s="128" t="str">
        <f>IFERROR(VLOOKUP(A823,IC_LN_BS,9,0),"")</f>
        <v/>
      </c>
      <c r="O823" s="127">
        <f t="shared" si="181"/>
        <v>0</v>
      </c>
    </row>
    <row r="824" spans="1:15" ht="15" customHeight="1" x14ac:dyDescent="0.3">
      <c r="A824" s="11"/>
      <c r="B824"/>
      <c r="C824" t="s">
        <v>818</v>
      </c>
      <c r="D824" s="19"/>
      <c r="E824" s="21"/>
      <c r="F824" s="21"/>
      <c r="G824" s="20"/>
      <c r="H824" s="20"/>
      <c r="I824" s="21" t="s">
        <v>63</v>
      </c>
      <c r="J824" s="21"/>
      <c r="K824" s="21"/>
      <c r="L824" s="128" t="str">
        <f>IFERROR(VLOOKUP(A824,IC_LN_BS,7,0),"")</f>
        <v/>
      </c>
      <c r="M824" s="128" t="str">
        <f>IFERROR(VLOOKUP(A824,IC_LN_BS,8,0),"")</f>
        <v/>
      </c>
      <c r="N824" s="128" t="str">
        <f>IFERROR(VLOOKUP(A824,IC_LN_BS,9,0),"")</f>
        <v/>
      </c>
      <c r="O824" s="127">
        <f t="shared" si="181"/>
        <v>0</v>
      </c>
    </row>
    <row r="825" spans="1:15" ht="15" customHeight="1" x14ac:dyDescent="0.3">
      <c r="A825" s="11"/>
      <c r="B825"/>
      <c r="C825" t="s">
        <v>819</v>
      </c>
      <c r="D825" s="19"/>
      <c r="E825" s="21"/>
      <c r="F825" s="21"/>
      <c r="G825" s="20"/>
      <c r="H825" s="20"/>
      <c r="I825" s="21" t="s">
        <v>64</v>
      </c>
      <c r="J825" s="21"/>
      <c r="K825" s="21"/>
      <c r="L825" s="128" t="str">
        <f>IFERROR(VLOOKUP(A825,IC_LN_BS,7,0),"")</f>
        <v/>
      </c>
      <c r="M825" s="128" t="str">
        <f>IFERROR(VLOOKUP(A825,IC_LN_BS,8,0),"")</f>
        <v/>
      </c>
      <c r="N825" s="128" t="str">
        <f>IFERROR(VLOOKUP(A825,IC_LN_BS,9,0),"")</f>
        <v/>
      </c>
      <c r="O825" s="127">
        <f t="shared" si="181"/>
        <v>0</v>
      </c>
    </row>
    <row r="826" spans="1:15" ht="15" customHeight="1" x14ac:dyDescent="0.3">
      <c r="A826" s="11"/>
      <c r="B826"/>
      <c r="C826" t="s">
        <v>820</v>
      </c>
      <c r="D826" s="19"/>
      <c r="E826" s="21"/>
      <c r="F826" s="21"/>
      <c r="G826" s="20" t="s">
        <v>410</v>
      </c>
      <c r="H826" s="20" t="s">
        <v>821</v>
      </c>
      <c r="I826" s="21"/>
      <c r="J826" s="21"/>
      <c r="K826" s="21"/>
      <c r="L826" s="126">
        <f>SUM(L827:L832)</f>
        <v>0</v>
      </c>
      <c r="M826" s="126">
        <f>SUM(M827:M832)</f>
        <v>0</v>
      </c>
      <c r="N826" s="126">
        <f>SUM(N827:N832)</f>
        <v>0</v>
      </c>
      <c r="O826" s="127">
        <f t="shared" si="181"/>
        <v>0</v>
      </c>
    </row>
    <row r="827" spans="1:15" ht="15" customHeight="1" x14ac:dyDescent="0.3">
      <c r="A827" s="1" t="s">
        <v>822</v>
      </c>
      <c r="B827"/>
      <c r="C827" t="s">
        <v>823</v>
      </c>
      <c r="D827" s="19"/>
      <c r="E827" s="21"/>
      <c r="F827" s="21"/>
      <c r="G827" s="21"/>
      <c r="H827" s="31"/>
      <c r="I827" s="21" t="s">
        <v>28</v>
      </c>
      <c r="J827" s="21"/>
      <c r="K827" s="21"/>
      <c r="L827" s="128">
        <f t="shared" ref="L827:L832" si="182">IFERROR(VLOOKUP(A827,IC_LN_BS,7,0),"")</f>
        <v>0</v>
      </c>
      <c r="M827" s="128">
        <f t="shared" ref="M827:M832" si="183">IFERROR(VLOOKUP(A827,IC_LN_BS,8,0),"")</f>
        <v>0</v>
      </c>
      <c r="N827" s="128">
        <f t="shared" ref="N827:N832" si="184">IFERROR(VLOOKUP(A827,IC_LN_BS,9,0),"")</f>
        <v>0</v>
      </c>
      <c r="O827" s="127">
        <f t="shared" si="181"/>
        <v>0</v>
      </c>
    </row>
    <row r="828" spans="1:15" ht="15" customHeight="1" x14ac:dyDescent="0.3">
      <c r="A828" s="1" t="s">
        <v>824</v>
      </c>
      <c r="B828"/>
      <c r="C828" t="s">
        <v>825</v>
      </c>
      <c r="D828" s="19"/>
      <c r="E828" s="21"/>
      <c r="F828" s="21"/>
      <c r="G828" s="21"/>
      <c r="H828" s="31"/>
      <c r="I828" s="21" t="s">
        <v>61</v>
      </c>
      <c r="J828" s="21"/>
      <c r="K828" s="21"/>
      <c r="L828" s="128">
        <f t="shared" si="182"/>
        <v>0</v>
      </c>
      <c r="M828" s="128">
        <f t="shared" si="183"/>
        <v>0</v>
      </c>
      <c r="N828" s="128">
        <f t="shared" si="184"/>
        <v>0</v>
      </c>
      <c r="O828" s="127">
        <f t="shared" si="181"/>
        <v>0</v>
      </c>
    </row>
    <row r="829" spans="1:15" ht="15" customHeight="1" x14ac:dyDescent="0.3">
      <c r="A829" s="1" t="s">
        <v>826</v>
      </c>
      <c r="B829"/>
      <c r="C829" t="s">
        <v>827</v>
      </c>
      <c r="D829" s="19"/>
      <c r="E829" s="21"/>
      <c r="F829" s="21"/>
      <c r="G829" s="21"/>
      <c r="H829" s="31"/>
      <c r="I829" s="21" t="s">
        <v>62</v>
      </c>
      <c r="J829" s="21"/>
      <c r="K829" s="21"/>
      <c r="L829" s="128">
        <f t="shared" si="182"/>
        <v>0</v>
      </c>
      <c r="M829" s="128">
        <f t="shared" si="183"/>
        <v>0</v>
      </c>
      <c r="N829" s="128">
        <f t="shared" si="184"/>
        <v>0</v>
      </c>
      <c r="O829" s="127">
        <f t="shared" si="181"/>
        <v>0</v>
      </c>
    </row>
    <row r="830" spans="1:15" ht="15" customHeight="1" x14ac:dyDescent="0.3">
      <c r="A830" s="1" t="s">
        <v>828</v>
      </c>
      <c r="B830"/>
      <c r="C830" t="s">
        <v>829</v>
      </c>
      <c r="D830" s="19"/>
      <c r="E830" s="21"/>
      <c r="F830" s="21"/>
      <c r="G830" s="21"/>
      <c r="H830" s="31"/>
      <c r="I830" s="21" t="s">
        <v>63</v>
      </c>
      <c r="J830" s="21"/>
      <c r="K830" s="21"/>
      <c r="L830" s="128">
        <f t="shared" si="182"/>
        <v>0</v>
      </c>
      <c r="M830" s="128">
        <f t="shared" si="183"/>
        <v>0</v>
      </c>
      <c r="N830" s="128">
        <f t="shared" si="184"/>
        <v>0</v>
      </c>
      <c r="O830" s="127">
        <f t="shared" si="181"/>
        <v>0</v>
      </c>
    </row>
    <row r="831" spans="1:15" ht="15" customHeight="1" x14ac:dyDescent="0.3">
      <c r="A831" s="1" t="s">
        <v>830</v>
      </c>
      <c r="B831"/>
      <c r="C831" t="s">
        <v>831</v>
      </c>
      <c r="D831" s="19"/>
      <c r="E831" s="21"/>
      <c r="F831" s="21"/>
      <c r="G831" s="21"/>
      <c r="H831" s="31"/>
      <c r="I831" s="21" t="s">
        <v>64</v>
      </c>
      <c r="J831" s="21"/>
      <c r="K831" s="21"/>
      <c r="L831" s="128">
        <f t="shared" si="182"/>
        <v>0</v>
      </c>
      <c r="M831" s="128">
        <f t="shared" si="183"/>
        <v>0</v>
      </c>
      <c r="N831" s="128">
        <f t="shared" si="184"/>
        <v>0</v>
      </c>
      <c r="O831" s="127">
        <f t="shared" si="181"/>
        <v>0</v>
      </c>
    </row>
    <row r="832" spans="1:15" ht="15.75" customHeight="1" x14ac:dyDescent="0.3">
      <c r="A832" s="1" t="s">
        <v>832</v>
      </c>
      <c r="B832"/>
      <c r="C832" t="s">
        <v>833</v>
      </c>
      <c r="D832" s="19"/>
      <c r="E832" s="21"/>
      <c r="F832" s="21"/>
      <c r="G832" s="21"/>
      <c r="H832" s="21"/>
      <c r="I832" s="21" t="s">
        <v>23</v>
      </c>
      <c r="J832" s="21"/>
      <c r="K832" s="21"/>
      <c r="L832" s="128">
        <f t="shared" si="182"/>
        <v>0</v>
      </c>
      <c r="M832" s="128">
        <f t="shared" si="183"/>
        <v>0</v>
      </c>
      <c r="N832" s="128">
        <f t="shared" si="184"/>
        <v>0</v>
      </c>
      <c r="O832" s="127">
        <f t="shared" si="181"/>
        <v>0</v>
      </c>
    </row>
    <row r="833" spans="1:15" ht="15.75" customHeight="1" x14ac:dyDescent="0.3">
      <c r="A833"/>
      <c r="B833"/>
      <c r="C833" t="s">
        <v>749</v>
      </c>
      <c r="D833" s="19" t="s">
        <v>14</v>
      </c>
      <c r="E833" s="20" t="s">
        <v>834</v>
      </c>
      <c r="F833" s="21"/>
      <c r="G833" s="21"/>
      <c r="H833" s="21"/>
      <c r="I833" s="21"/>
      <c r="J833" s="21"/>
      <c r="K833" s="21"/>
      <c r="L833" s="131">
        <f>SUM(L834,L866,L867)</f>
        <v>0</v>
      </c>
      <c r="M833" s="131">
        <f>SUM(M834,M866,M867)</f>
        <v>0</v>
      </c>
      <c r="N833" s="131">
        <f>SUM(N834,N866,N867)</f>
        <v>0</v>
      </c>
      <c r="O833" s="132">
        <f t="shared" si="181"/>
        <v>0</v>
      </c>
    </row>
    <row r="834" spans="1:15" ht="15.75" customHeight="1" x14ac:dyDescent="0.3">
      <c r="A834"/>
      <c r="B834"/>
      <c r="C834" t="s">
        <v>626</v>
      </c>
      <c r="D834" s="19"/>
      <c r="E834" s="20">
        <v>1</v>
      </c>
      <c r="F834" s="20" t="s">
        <v>835</v>
      </c>
      <c r="G834" s="21"/>
      <c r="H834" s="21"/>
      <c r="I834" s="21"/>
      <c r="J834" s="21"/>
      <c r="K834" s="21"/>
      <c r="L834" s="131">
        <f>SUM(L835,L839)</f>
        <v>0</v>
      </c>
      <c r="M834" s="131">
        <f>SUM(M835,M839)</f>
        <v>0</v>
      </c>
      <c r="N834" s="131">
        <f>SUM(N835,N839)</f>
        <v>0</v>
      </c>
      <c r="O834" s="132">
        <f t="shared" si="181"/>
        <v>0</v>
      </c>
    </row>
    <row r="835" spans="1:15" ht="15" customHeight="1" x14ac:dyDescent="0.3">
      <c r="A835"/>
      <c r="B835"/>
      <c r="C835" t="s">
        <v>836</v>
      </c>
      <c r="D835" s="19"/>
      <c r="E835" s="21"/>
      <c r="F835" s="20"/>
      <c r="G835" s="20" t="s">
        <v>335</v>
      </c>
      <c r="H835" s="20" t="s">
        <v>837</v>
      </c>
      <c r="I835" s="21"/>
      <c r="J835" s="21"/>
      <c r="K835" s="21"/>
      <c r="L835" s="126">
        <f>SUM(L836:L838)</f>
        <v>0</v>
      </c>
      <c r="M835" s="126">
        <f>SUM(M836:M838)</f>
        <v>0</v>
      </c>
      <c r="N835" s="126">
        <f>SUM(N836:N838)</f>
        <v>0</v>
      </c>
      <c r="O835" s="127">
        <f t="shared" si="181"/>
        <v>0</v>
      </c>
    </row>
    <row r="836" spans="1:15" ht="15" customHeight="1" x14ac:dyDescent="0.3">
      <c r="A836" s="3" t="s">
        <v>838</v>
      </c>
      <c r="B836" s="47"/>
      <c r="C836" t="s">
        <v>840</v>
      </c>
      <c r="D836" s="19"/>
      <c r="E836" s="21"/>
      <c r="F836" s="21"/>
      <c r="G836" s="21"/>
      <c r="H836" s="21"/>
      <c r="I836" s="21" t="s">
        <v>841</v>
      </c>
      <c r="J836" s="21"/>
      <c r="K836" s="21"/>
      <c r="L836" s="128">
        <f>IFERROR(VLOOKUP(A836,IC_LN_BS,7,0),"")</f>
        <v>0</v>
      </c>
      <c r="M836" s="128">
        <f>IFERROR(VLOOKUP(A836,IC_LN_BS,8,0),"")</f>
        <v>0</v>
      </c>
      <c r="N836" s="128">
        <f>IFERROR(VLOOKUP(A836,IC_LN_BS,9,0),"")</f>
        <v>0</v>
      </c>
      <c r="O836" s="127">
        <f t="shared" si="181"/>
        <v>0</v>
      </c>
    </row>
    <row r="837" spans="1:15" ht="15" customHeight="1" x14ac:dyDescent="0.3">
      <c r="A837" s="1" t="s">
        <v>842</v>
      </c>
      <c r="B837" s="11"/>
      <c r="C837" t="s">
        <v>844</v>
      </c>
      <c r="D837" s="19"/>
      <c r="E837" s="21"/>
      <c r="F837" s="21"/>
      <c r="G837" s="21"/>
      <c r="H837" s="21"/>
      <c r="I837" s="21" t="s">
        <v>845</v>
      </c>
      <c r="J837" s="21"/>
      <c r="K837" s="21"/>
      <c r="L837" s="128">
        <f>IFERROR(VLOOKUP(A837,IC_LN_BS,7,0),"")</f>
        <v>0</v>
      </c>
      <c r="M837" s="128">
        <f>IFERROR(VLOOKUP(A837,IC_LN_BS,8,0),"")</f>
        <v>0</v>
      </c>
      <c r="N837" s="128">
        <f>IFERROR(VLOOKUP(A837,IC_LN_BS,9,0),"")</f>
        <v>0</v>
      </c>
      <c r="O837" s="127">
        <f t="shared" si="181"/>
        <v>0</v>
      </c>
    </row>
    <row r="838" spans="1:15" ht="15" customHeight="1" x14ac:dyDescent="0.3">
      <c r="A838" s="13"/>
      <c r="B838" s="47"/>
      <c r="C838" t="s">
        <v>904</v>
      </c>
      <c r="D838" s="19"/>
      <c r="E838" s="21"/>
      <c r="F838" s="21"/>
      <c r="G838" s="21"/>
      <c r="H838" s="21"/>
      <c r="I838" s="21" t="s">
        <v>1270</v>
      </c>
      <c r="J838" s="21"/>
      <c r="K838" s="21"/>
      <c r="L838" s="128" t="str">
        <f>IFERROR(VLOOKUP(A838,IC_LN_BS,7,0),"")</f>
        <v/>
      </c>
      <c r="M838" s="128" t="str">
        <f>IFERROR(VLOOKUP(A838,IC_LN_BS,8,0),"")</f>
        <v/>
      </c>
      <c r="N838" s="128" t="str">
        <f>IFERROR(VLOOKUP(A838,IC_LN_BS,9,0),"")</f>
        <v/>
      </c>
      <c r="O838" s="127">
        <f t="shared" si="181"/>
        <v>0</v>
      </c>
    </row>
    <row r="839" spans="1:15" ht="15" customHeight="1" x14ac:dyDescent="0.3">
      <c r="A839"/>
      <c r="B839"/>
      <c r="C839" t="s">
        <v>846</v>
      </c>
      <c r="D839" s="19"/>
      <c r="E839" s="21"/>
      <c r="F839" s="20"/>
      <c r="G839" s="20" t="s">
        <v>348</v>
      </c>
      <c r="H839" s="20" t="s">
        <v>847</v>
      </c>
      <c r="I839" s="21"/>
      <c r="J839" s="21"/>
      <c r="K839" s="21"/>
      <c r="L839" s="126">
        <f>SUM(L840:L865)</f>
        <v>0</v>
      </c>
      <c r="M839" s="126">
        <f>SUM(M840:M865)</f>
        <v>0</v>
      </c>
      <c r="N839" s="126">
        <f>SUM(N840:N865)</f>
        <v>0</v>
      </c>
      <c r="O839" s="127">
        <f t="shared" si="181"/>
        <v>0</v>
      </c>
    </row>
    <row r="840" spans="1:15" ht="15" customHeight="1" x14ac:dyDescent="0.3">
      <c r="A840" s="1" t="s">
        <v>848</v>
      </c>
      <c r="B840"/>
      <c r="C840" t="s">
        <v>849</v>
      </c>
      <c r="D840" s="19"/>
      <c r="E840" s="21"/>
      <c r="F840" s="21"/>
      <c r="G840" s="21"/>
      <c r="H840" s="21"/>
      <c r="I840" s="21" t="s">
        <v>850</v>
      </c>
      <c r="J840" s="21"/>
      <c r="K840" s="21"/>
      <c r="L840" s="128">
        <f t="shared" ref="L840:L865" si="185">IFERROR(VLOOKUP(A840,IC_LN_BS,7,0),"")</f>
        <v>0</v>
      </c>
      <c r="M840" s="128">
        <f t="shared" ref="M840:M865" si="186">IFERROR(VLOOKUP(A840,IC_LN_BS,8,0),"")</f>
        <v>0</v>
      </c>
      <c r="N840" s="128">
        <f t="shared" ref="N840:N865" si="187">IFERROR(VLOOKUP(A840,IC_LN_BS,9,0),"")</f>
        <v>0</v>
      </c>
      <c r="O840" s="127">
        <f t="shared" si="181"/>
        <v>0</v>
      </c>
    </row>
    <row r="841" spans="1:15" ht="15" customHeight="1" x14ac:dyDescent="0.3">
      <c r="A841" s="1" t="s">
        <v>851</v>
      </c>
      <c r="B841"/>
      <c r="C841" t="s">
        <v>852</v>
      </c>
      <c r="D841" s="19"/>
      <c r="E841" s="21"/>
      <c r="F841" s="21"/>
      <c r="G841" s="21"/>
      <c r="H841" s="21"/>
      <c r="I841" s="21" t="s">
        <v>853</v>
      </c>
      <c r="J841" s="21"/>
      <c r="K841" s="21"/>
      <c r="L841" s="128">
        <f t="shared" si="185"/>
        <v>0</v>
      </c>
      <c r="M841" s="128">
        <f t="shared" si="186"/>
        <v>0</v>
      </c>
      <c r="N841" s="128">
        <f t="shared" si="187"/>
        <v>0</v>
      </c>
      <c r="O841" s="127">
        <f t="shared" si="181"/>
        <v>0</v>
      </c>
    </row>
    <row r="842" spans="1:15" ht="15" customHeight="1" x14ac:dyDescent="0.3">
      <c r="A842" s="1" t="s">
        <v>854</v>
      </c>
      <c r="B842"/>
      <c r="C842" t="s">
        <v>855</v>
      </c>
      <c r="D842" s="19"/>
      <c r="E842" s="21"/>
      <c r="F842" s="21"/>
      <c r="G842" s="21"/>
      <c r="H842" s="21"/>
      <c r="I842" s="21" t="s">
        <v>856</v>
      </c>
      <c r="J842" s="21"/>
      <c r="K842" s="21"/>
      <c r="L842" s="128">
        <f t="shared" si="185"/>
        <v>0</v>
      </c>
      <c r="M842" s="128">
        <f t="shared" si="186"/>
        <v>0</v>
      </c>
      <c r="N842" s="128">
        <f t="shared" si="187"/>
        <v>0</v>
      </c>
      <c r="O842" s="127">
        <f t="shared" si="181"/>
        <v>0</v>
      </c>
    </row>
    <row r="843" spans="1:15" ht="15" customHeight="1" x14ac:dyDescent="0.3">
      <c r="A843" s="1" t="s">
        <v>857</v>
      </c>
      <c r="B843"/>
      <c r="C843" t="s">
        <v>858</v>
      </c>
      <c r="D843" s="19"/>
      <c r="E843" s="21"/>
      <c r="F843" s="21"/>
      <c r="G843" s="21"/>
      <c r="H843" s="21"/>
      <c r="I843" s="21" t="s">
        <v>859</v>
      </c>
      <c r="J843" s="21"/>
      <c r="K843" s="21"/>
      <c r="L843" s="128">
        <f t="shared" si="185"/>
        <v>0</v>
      </c>
      <c r="M843" s="128">
        <f t="shared" si="186"/>
        <v>0</v>
      </c>
      <c r="N843" s="128">
        <f t="shared" si="187"/>
        <v>0</v>
      </c>
      <c r="O843" s="127">
        <f t="shared" si="181"/>
        <v>0</v>
      </c>
    </row>
    <row r="844" spans="1:15" ht="15" customHeight="1" x14ac:dyDescent="0.3">
      <c r="A844" s="1" t="s">
        <v>839</v>
      </c>
      <c r="B844"/>
      <c r="C844" t="s">
        <v>860</v>
      </c>
      <c r="D844" s="19"/>
      <c r="E844" s="21"/>
      <c r="F844" s="21"/>
      <c r="G844" s="21"/>
      <c r="H844" s="21"/>
      <c r="I844" s="21" t="s">
        <v>861</v>
      </c>
      <c r="J844" s="21"/>
      <c r="K844" s="21"/>
      <c r="L844" s="128">
        <f t="shared" si="185"/>
        <v>0</v>
      </c>
      <c r="M844" s="128">
        <f t="shared" si="186"/>
        <v>0</v>
      </c>
      <c r="N844" s="128">
        <f t="shared" si="187"/>
        <v>0</v>
      </c>
      <c r="O844" s="127">
        <f t="shared" si="181"/>
        <v>0</v>
      </c>
    </row>
    <row r="845" spans="1:15" ht="15" customHeight="1" x14ac:dyDescent="0.3">
      <c r="A845" s="1"/>
      <c r="B845" s="11"/>
      <c r="C845" t="s">
        <v>862</v>
      </c>
      <c r="D845" s="19"/>
      <c r="E845" s="21"/>
      <c r="F845" s="21"/>
      <c r="G845" s="21"/>
      <c r="H845" s="21"/>
      <c r="I845" s="21" t="s">
        <v>863</v>
      </c>
      <c r="J845" s="21"/>
      <c r="K845" s="21"/>
      <c r="L845" s="128" t="str">
        <f t="shared" si="185"/>
        <v/>
      </c>
      <c r="M845" s="128" t="str">
        <f t="shared" si="186"/>
        <v/>
      </c>
      <c r="N845" s="128" t="str">
        <f t="shared" si="187"/>
        <v/>
      </c>
      <c r="O845" s="127">
        <f t="shared" si="181"/>
        <v>0</v>
      </c>
    </row>
    <row r="846" spans="1:15" ht="15" customHeight="1" x14ac:dyDescent="0.3">
      <c r="A846" s="1" t="s">
        <v>864</v>
      </c>
      <c r="B846" s="47"/>
      <c r="C846" t="s">
        <v>865</v>
      </c>
      <c r="D846" s="19"/>
      <c r="E846" s="21"/>
      <c r="F846" s="21"/>
      <c r="G846" s="21"/>
      <c r="H846" s="21"/>
      <c r="I846" s="21" t="s">
        <v>866</v>
      </c>
      <c r="J846" s="21"/>
      <c r="K846" s="21"/>
      <c r="L846" s="128">
        <f t="shared" si="185"/>
        <v>0</v>
      </c>
      <c r="M846" s="128">
        <f t="shared" si="186"/>
        <v>0</v>
      </c>
      <c r="N846" s="128">
        <f t="shared" si="187"/>
        <v>0</v>
      </c>
      <c r="O846" s="127">
        <f t="shared" si="181"/>
        <v>0</v>
      </c>
    </row>
    <row r="847" spans="1:15" ht="15" customHeight="1" x14ac:dyDescent="0.3">
      <c r="A847" s="1"/>
      <c r="B847"/>
      <c r="C847" t="s">
        <v>867</v>
      </c>
      <c r="D847" s="19"/>
      <c r="E847" s="21"/>
      <c r="F847" s="21"/>
      <c r="G847" s="21"/>
      <c r="H847" s="21"/>
      <c r="I847" s="21" t="s">
        <v>868</v>
      </c>
      <c r="J847" s="21"/>
      <c r="K847" s="21"/>
      <c r="L847" s="128" t="str">
        <f t="shared" si="185"/>
        <v/>
      </c>
      <c r="M847" s="128" t="str">
        <f t="shared" si="186"/>
        <v/>
      </c>
      <c r="N847" s="128" t="str">
        <f t="shared" si="187"/>
        <v/>
      </c>
      <c r="O847" s="127">
        <f t="shared" si="181"/>
        <v>0</v>
      </c>
    </row>
    <row r="848" spans="1:15" ht="15" customHeight="1" x14ac:dyDescent="0.3">
      <c r="A848" s="1"/>
      <c r="B848" s="47"/>
      <c r="C848" t="s">
        <v>869</v>
      </c>
      <c r="D848" s="19"/>
      <c r="E848" s="21"/>
      <c r="F848" s="21"/>
      <c r="G848" s="21"/>
      <c r="H848" s="21"/>
      <c r="I848" s="21" t="s">
        <v>870</v>
      </c>
      <c r="J848" s="21"/>
      <c r="K848" s="21"/>
      <c r="L848" s="128" t="str">
        <f t="shared" si="185"/>
        <v/>
      </c>
      <c r="M848" s="128" t="str">
        <f t="shared" si="186"/>
        <v/>
      </c>
      <c r="N848" s="128" t="str">
        <f t="shared" si="187"/>
        <v/>
      </c>
      <c r="O848" s="127">
        <f t="shared" si="181"/>
        <v>0</v>
      </c>
    </row>
    <row r="849" spans="1:15" ht="30" customHeight="1" x14ac:dyDescent="0.3">
      <c r="A849" s="1" t="s">
        <v>843</v>
      </c>
      <c r="B849" s="47"/>
      <c r="C849" t="s">
        <v>871</v>
      </c>
      <c r="D849" s="19"/>
      <c r="E849" s="21"/>
      <c r="F849" s="21"/>
      <c r="G849" s="21"/>
      <c r="H849" s="21"/>
      <c r="I849" s="639" t="s">
        <v>872</v>
      </c>
      <c r="J849" s="639"/>
      <c r="K849" s="639"/>
      <c r="L849" s="128">
        <f t="shared" si="185"/>
        <v>0</v>
      </c>
      <c r="M849" s="128">
        <f t="shared" si="186"/>
        <v>0</v>
      </c>
      <c r="N849" s="128">
        <f t="shared" si="187"/>
        <v>0</v>
      </c>
      <c r="O849" s="127">
        <f t="shared" si="181"/>
        <v>0</v>
      </c>
    </row>
    <row r="850" spans="1:15" ht="15" customHeight="1" x14ac:dyDescent="0.3">
      <c r="A850" s="13"/>
      <c r="B850"/>
      <c r="C850" t="s">
        <v>873</v>
      </c>
      <c r="D850" s="19"/>
      <c r="E850" s="21"/>
      <c r="F850" s="21"/>
      <c r="G850" s="21"/>
      <c r="H850" s="21"/>
      <c r="I850" s="21" t="s">
        <v>1253</v>
      </c>
      <c r="J850" s="21"/>
      <c r="K850" s="21"/>
      <c r="L850" s="128" t="str">
        <f t="shared" si="185"/>
        <v/>
      </c>
      <c r="M850" s="128" t="str">
        <f t="shared" si="186"/>
        <v/>
      </c>
      <c r="N850" s="128" t="str">
        <f t="shared" si="187"/>
        <v/>
      </c>
      <c r="O850" s="127">
        <f t="shared" si="181"/>
        <v>0</v>
      </c>
    </row>
    <row r="851" spans="1:15" ht="15" customHeight="1" x14ac:dyDescent="0.3">
      <c r="A851" s="13" t="s">
        <v>874</v>
      </c>
      <c r="B851" s="47"/>
      <c r="C851" t="s">
        <v>875</v>
      </c>
      <c r="D851" s="19"/>
      <c r="E851" s="21"/>
      <c r="F851" s="21"/>
      <c r="G851" s="21"/>
      <c r="H851" s="21"/>
      <c r="I851" s="21" t="s">
        <v>876</v>
      </c>
      <c r="J851" s="21"/>
      <c r="K851" s="21"/>
      <c r="L851" s="128">
        <f t="shared" si="185"/>
        <v>0</v>
      </c>
      <c r="M851" s="128">
        <f t="shared" si="186"/>
        <v>0</v>
      </c>
      <c r="N851" s="128">
        <f t="shared" si="187"/>
        <v>0</v>
      </c>
      <c r="O851" s="127">
        <f t="shared" si="181"/>
        <v>0</v>
      </c>
    </row>
    <row r="852" spans="1:15" ht="15" customHeight="1" x14ac:dyDescent="0.3">
      <c r="A852" s="13" t="s">
        <v>877</v>
      </c>
      <c r="B852" s="47"/>
      <c r="C852" t="s">
        <v>878</v>
      </c>
      <c r="D852" s="19"/>
      <c r="E852" s="21"/>
      <c r="F852" s="21"/>
      <c r="G852" s="21"/>
      <c r="H852" s="21"/>
      <c r="I852" s="21" t="s">
        <v>879</v>
      </c>
      <c r="J852" s="21"/>
      <c r="K852" s="21"/>
      <c r="L852" s="128">
        <f t="shared" si="185"/>
        <v>0</v>
      </c>
      <c r="M852" s="128">
        <f t="shared" si="186"/>
        <v>0</v>
      </c>
      <c r="N852" s="128">
        <f t="shared" si="187"/>
        <v>0</v>
      </c>
      <c r="O852" s="127">
        <f t="shared" si="181"/>
        <v>0</v>
      </c>
    </row>
    <row r="853" spans="1:15" ht="15" customHeight="1" x14ac:dyDescent="0.3">
      <c r="A853" s="12" t="s">
        <v>880</v>
      </c>
      <c r="B853" s="47"/>
      <c r="C853" t="s">
        <v>881</v>
      </c>
      <c r="D853" s="19"/>
      <c r="E853" s="21"/>
      <c r="F853" s="21"/>
      <c r="G853" s="21"/>
      <c r="H853" s="21"/>
      <c r="I853" s="21" t="s">
        <v>882</v>
      </c>
      <c r="J853" s="21"/>
      <c r="K853" s="21"/>
      <c r="L853" s="128">
        <f t="shared" si="185"/>
        <v>0</v>
      </c>
      <c r="M853" s="128">
        <f t="shared" si="186"/>
        <v>0</v>
      </c>
      <c r="N853" s="128">
        <f t="shared" si="187"/>
        <v>0</v>
      </c>
      <c r="O853" s="127">
        <f t="shared" si="181"/>
        <v>0</v>
      </c>
    </row>
    <row r="854" spans="1:15" ht="15" customHeight="1" x14ac:dyDescent="0.3">
      <c r="A854" s="12"/>
      <c r="B854"/>
      <c r="C854" t="s">
        <v>883</v>
      </c>
      <c r="D854" s="19"/>
      <c r="E854" s="21"/>
      <c r="F854" s="21"/>
      <c r="G854" s="21"/>
      <c r="H854" s="21"/>
      <c r="I854" s="21" t="s">
        <v>884</v>
      </c>
      <c r="J854" s="21"/>
      <c r="K854" s="21"/>
      <c r="L854" s="128" t="str">
        <f t="shared" si="185"/>
        <v/>
      </c>
      <c r="M854" s="128" t="str">
        <f t="shared" si="186"/>
        <v/>
      </c>
      <c r="N854" s="128" t="str">
        <f t="shared" si="187"/>
        <v/>
      </c>
      <c r="O854" s="127">
        <f t="shared" si="181"/>
        <v>0</v>
      </c>
    </row>
    <row r="855" spans="1:15" ht="15" customHeight="1" x14ac:dyDescent="0.3">
      <c r="A855" s="12"/>
      <c r="B855" s="47"/>
      <c r="C855"/>
      <c r="D855" s="19"/>
      <c r="E855" s="21"/>
      <c r="F855" s="21"/>
      <c r="G855" s="21"/>
      <c r="H855" s="21"/>
      <c r="I855" s="21" t="s">
        <v>1254</v>
      </c>
      <c r="J855" s="21"/>
      <c r="K855" s="21"/>
      <c r="L855" s="128" t="str">
        <f t="shared" si="185"/>
        <v/>
      </c>
      <c r="M855" s="128" t="str">
        <f t="shared" si="186"/>
        <v/>
      </c>
      <c r="N855" s="128" t="str">
        <f t="shared" si="187"/>
        <v/>
      </c>
      <c r="O855" s="127">
        <f t="shared" si="181"/>
        <v>0</v>
      </c>
    </row>
    <row r="856" spans="1:15" ht="15" customHeight="1" x14ac:dyDescent="0.3">
      <c r="A856" s="12"/>
      <c r="B856"/>
      <c r="C856"/>
      <c r="D856" s="19"/>
      <c r="E856" s="21"/>
      <c r="F856" s="21"/>
      <c r="G856" s="21"/>
      <c r="H856" s="21"/>
      <c r="I856" s="21" t="s">
        <v>1245</v>
      </c>
      <c r="J856" s="21"/>
      <c r="K856" s="21"/>
      <c r="L856" s="128" t="str">
        <f t="shared" si="185"/>
        <v/>
      </c>
      <c r="M856" s="128" t="str">
        <f t="shared" si="186"/>
        <v/>
      </c>
      <c r="N856" s="128" t="str">
        <f t="shared" si="187"/>
        <v/>
      </c>
      <c r="O856" s="127">
        <f t="shared" si="181"/>
        <v>0</v>
      </c>
    </row>
    <row r="857" spans="1:15" ht="15" customHeight="1" x14ac:dyDescent="0.3">
      <c r="A857" s="13" t="s">
        <v>885</v>
      </c>
      <c r="B857" s="47"/>
      <c r="C857" t="s">
        <v>886</v>
      </c>
      <c r="D857" s="19"/>
      <c r="E857" s="21"/>
      <c r="F857" s="21"/>
      <c r="G857" s="21"/>
      <c r="H857" s="21"/>
      <c r="I857" s="21" t="s">
        <v>887</v>
      </c>
      <c r="J857" s="21"/>
      <c r="K857" s="21"/>
      <c r="L857" s="128">
        <f t="shared" si="185"/>
        <v>0</v>
      </c>
      <c r="M857" s="128">
        <f t="shared" si="186"/>
        <v>0</v>
      </c>
      <c r="N857" s="128">
        <f t="shared" si="187"/>
        <v>0</v>
      </c>
      <c r="O857" s="127">
        <f t="shared" si="181"/>
        <v>0</v>
      </c>
    </row>
    <row r="858" spans="1:15" ht="15" customHeight="1" x14ac:dyDescent="0.3">
      <c r="A858" s="1"/>
      <c r="B858" s="47"/>
      <c r="C858" t="s">
        <v>888</v>
      </c>
      <c r="D858" s="19"/>
      <c r="E858" s="21"/>
      <c r="F858" s="21"/>
      <c r="G858" s="21"/>
      <c r="H858" s="21"/>
      <c r="I858" s="21" t="s">
        <v>889</v>
      </c>
      <c r="J858" s="21"/>
      <c r="K858" s="21"/>
      <c r="L858" s="128" t="str">
        <f t="shared" si="185"/>
        <v/>
      </c>
      <c r="M858" s="128" t="str">
        <f t="shared" si="186"/>
        <v/>
      </c>
      <c r="N858" s="128" t="str">
        <f t="shared" si="187"/>
        <v/>
      </c>
      <c r="O858" s="127">
        <f t="shared" si="181"/>
        <v>0</v>
      </c>
    </row>
    <row r="859" spans="1:15" ht="15" customHeight="1" x14ac:dyDescent="0.3">
      <c r="A859" s="1" t="s">
        <v>890</v>
      </c>
      <c r="B859" s="47"/>
      <c r="C859" t="s">
        <v>891</v>
      </c>
      <c r="D859" s="19"/>
      <c r="E859" s="21"/>
      <c r="F859" s="21"/>
      <c r="G859" s="21"/>
      <c r="H859" s="21"/>
      <c r="I859" s="21" t="s">
        <v>892</v>
      </c>
      <c r="J859" s="21"/>
      <c r="K859" s="21"/>
      <c r="L859" s="128">
        <f t="shared" si="185"/>
        <v>0</v>
      </c>
      <c r="M859" s="128">
        <f t="shared" si="186"/>
        <v>0</v>
      </c>
      <c r="N859" s="128">
        <f t="shared" si="187"/>
        <v>0</v>
      </c>
      <c r="O859" s="127">
        <f t="shared" si="181"/>
        <v>0</v>
      </c>
    </row>
    <row r="860" spans="1:15" ht="15" customHeight="1" x14ac:dyDescent="0.3">
      <c r="A860" s="1"/>
      <c r="B860" s="47"/>
      <c r="C860" t="s">
        <v>893</v>
      </c>
      <c r="D860" s="19"/>
      <c r="E860" s="21"/>
      <c r="F860" s="21"/>
      <c r="G860" s="21"/>
      <c r="H860" s="21"/>
      <c r="I860" s="21" t="s">
        <v>894</v>
      </c>
      <c r="J860" s="21"/>
      <c r="K860" s="21"/>
      <c r="L860" s="128" t="str">
        <f t="shared" si="185"/>
        <v/>
      </c>
      <c r="M860" s="128" t="str">
        <f t="shared" si="186"/>
        <v/>
      </c>
      <c r="N860" s="128" t="str">
        <f t="shared" si="187"/>
        <v/>
      </c>
      <c r="O860" s="127">
        <f t="shared" si="181"/>
        <v>0</v>
      </c>
    </row>
    <row r="861" spans="1:15" ht="15" customHeight="1" x14ac:dyDescent="0.3">
      <c r="A861" s="1" t="s">
        <v>895</v>
      </c>
      <c r="B861"/>
      <c r="C861" t="s">
        <v>896</v>
      </c>
      <c r="D861" s="19"/>
      <c r="E861" s="21"/>
      <c r="F861" s="21"/>
      <c r="G861" s="21"/>
      <c r="H861" s="21"/>
      <c r="I861" s="21" t="s">
        <v>897</v>
      </c>
      <c r="J861" s="21"/>
      <c r="K861" s="21"/>
      <c r="L861" s="128">
        <f t="shared" si="185"/>
        <v>0</v>
      </c>
      <c r="M861" s="128">
        <f t="shared" si="186"/>
        <v>0</v>
      </c>
      <c r="N861" s="128">
        <f t="shared" si="187"/>
        <v>0</v>
      </c>
      <c r="O861" s="127">
        <f t="shared" si="181"/>
        <v>0</v>
      </c>
    </row>
    <row r="862" spans="1:15" ht="15" customHeight="1" x14ac:dyDescent="0.3">
      <c r="A862" s="1" t="s">
        <v>898</v>
      </c>
      <c r="B862" s="47"/>
      <c r="C862" t="s">
        <v>899</v>
      </c>
      <c r="D862" s="19"/>
      <c r="E862" s="21"/>
      <c r="F862" s="21"/>
      <c r="G862" s="21"/>
      <c r="H862" s="21"/>
      <c r="I862" s="21" t="s">
        <v>900</v>
      </c>
      <c r="J862" s="21"/>
      <c r="K862" s="21"/>
      <c r="L862" s="128">
        <f t="shared" si="185"/>
        <v>0</v>
      </c>
      <c r="M862" s="128">
        <f t="shared" si="186"/>
        <v>0</v>
      </c>
      <c r="N862" s="128">
        <f t="shared" si="187"/>
        <v>0</v>
      </c>
      <c r="O862" s="127">
        <f t="shared" si="181"/>
        <v>0</v>
      </c>
    </row>
    <row r="863" spans="1:15" ht="15" customHeight="1" x14ac:dyDescent="0.3">
      <c r="A863" s="1" t="s">
        <v>901</v>
      </c>
      <c r="B863" s="47"/>
      <c r="C863" t="s">
        <v>902</v>
      </c>
      <c r="D863" s="19"/>
      <c r="E863" s="21"/>
      <c r="F863" s="21"/>
      <c r="G863" s="21"/>
      <c r="H863" s="21"/>
      <c r="I863" s="21" t="s">
        <v>903</v>
      </c>
      <c r="J863" s="21"/>
      <c r="K863" s="21"/>
      <c r="L863" s="128">
        <f t="shared" si="185"/>
        <v>0</v>
      </c>
      <c r="M863" s="128">
        <f t="shared" si="186"/>
        <v>0</v>
      </c>
      <c r="N863" s="128">
        <f t="shared" si="187"/>
        <v>0</v>
      </c>
      <c r="O863" s="127">
        <f t="shared" si="181"/>
        <v>0</v>
      </c>
    </row>
    <row r="864" spans="1:15" ht="15" customHeight="1" x14ac:dyDescent="0.3">
      <c r="A864" s="1" t="s">
        <v>1154</v>
      </c>
      <c r="B864" s="11"/>
      <c r="C864"/>
      <c r="D864" s="19"/>
      <c r="E864" s="21"/>
      <c r="F864" s="21"/>
      <c r="G864" s="21"/>
      <c r="H864" s="21"/>
      <c r="I864" s="21" t="s">
        <v>1184</v>
      </c>
      <c r="J864" s="21"/>
      <c r="K864" s="21"/>
      <c r="L864" s="128">
        <f t="shared" si="185"/>
        <v>0</v>
      </c>
      <c r="M864" s="128">
        <f t="shared" si="186"/>
        <v>0</v>
      </c>
      <c r="N864" s="128">
        <f t="shared" si="187"/>
        <v>0</v>
      </c>
      <c r="O864" s="127">
        <f t="shared" si="181"/>
        <v>0</v>
      </c>
    </row>
    <row r="865" spans="1:15" ht="15.75" customHeight="1" x14ac:dyDescent="0.3">
      <c r="A865" s="1" t="s">
        <v>986</v>
      </c>
      <c r="B865" s="37"/>
      <c r="C865" t="s">
        <v>988</v>
      </c>
      <c r="D865" s="19"/>
      <c r="E865" s="21"/>
      <c r="F865" s="21"/>
      <c r="G865" s="21"/>
      <c r="H865" s="21"/>
      <c r="I865" s="21" t="s">
        <v>989</v>
      </c>
      <c r="J865" s="21"/>
      <c r="K865" s="21"/>
      <c r="L865" s="128">
        <f t="shared" si="185"/>
        <v>0</v>
      </c>
      <c r="M865" s="128">
        <f t="shared" si="186"/>
        <v>0</v>
      </c>
      <c r="N865" s="128">
        <f t="shared" si="187"/>
        <v>0</v>
      </c>
      <c r="O865" s="127">
        <f t="shared" si="181"/>
        <v>0</v>
      </c>
    </row>
    <row r="866" spans="1:15" ht="15.75" customHeight="1" x14ac:dyDescent="0.3">
      <c r="A866"/>
      <c r="B866"/>
      <c r="C866" t="s">
        <v>627</v>
      </c>
      <c r="D866" s="19"/>
      <c r="E866" s="20">
        <v>2</v>
      </c>
      <c r="F866" s="20" t="s">
        <v>905</v>
      </c>
      <c r="G866" s="21"/>
      <c r="H866" s="21"/>
      <c r="I866" s="21"/>
      <c r="J866" s="21"/>
      <c r="K866" s="21"/>
      <c r="L866" s="136"/>
      <c r="M866" s="136"/>
      <c r="N866" s="136"/>
      <c r="O866" s="137">
        <f t="shared" si="181"/>
        <v>0</v>
      </c>
    </row>
    <row r="867" spans="1:15" ht="15.75" customHeight="1" x14ac:dyDescent="0.3">
      <c r="A867"/>
      <c r="B867"/>
      <c r="C867" t="s">
        <v>628</v>
      </c>
      <c r="D867" s="19"/>
      <c r="E867" s="20">
        <v>3</v>
      </c>
      <c r="F867" s="20" t="s">
        <v>912</v>
      </c>
      <c r="G867" s="21"/>
      <c r="H867" s="21"/>
      <c r="I867" s="21"/>
      <c r="J867" s="21"/>
      <c r="K867" s="21"/>
      <c r="L867" s="131">
        <f>SUM(L868:L870)</f>
        <v>0</v>
      </c>
      <c r="M867" s="131">
        <f>SUM(M868:M870)</f>
        <v>0</v>
      </c>
      <c r="N867" s="131">
        <f>SUM(N868:N870)</f>
        <v>0</v>
      </c>
      <c r="O867" s="132">
        <f t="shared" si="181"/>
        <v>0</v>
      </c>
    </row>
    <row r="868" spans="1:15" ht="15" customHeight="1" x14ac:dyDescent="0.3">
      <c r="A868" s="1" t="s">
        <v>915</v>
      </c>
      <c r="B868" s="56"/>
      <c r="C868" t="s">
        <v>913</v>
      </c>
      <c r="D868" s="19"/>
      <c r="E868" s="21"/>
      <c r="F868" s="20"/>
      <c r="G868" s="20" t="s">
        <v>335</v>
      </c>
      <c r="H868" s="43" t="s">
        <v>914</v>
      </c>
      <c r="I868" s="21"/>
      <c r="J868" s="21"/>
      <c r="K868" s="21"/>
      <c r="L868" s="128">
        <f>IFERROR(VLOOKUP(A868,IC_LN_BS,7,0),"")</f>
        <v>0</v>
      </c>
      <c r="M868" s="128">
        <f>IFERROR(VLOOKUP(A868,IC_LN_BS,8,0),"")</f>
        <v>0</v>
      </c>
      <c r="N868" s="128">
        <f>IFERROR(VLOOKUP(A868,IC_LN_BS,9,0),"")</f>
        <v>0</v>
      </c>
      <c r="O868" s="127">
        <f t="shared" si="181"/>
        <v>0</v>
      </c>
    </row>
    <row r="869" spans="1:15" ht="15" customHeight="1" x14ac:dyDescent="0.3">
      <c r="A869"/>
      <c r="B869"/>
      <c r="C869" t="s">
        <v>916</v>
      </c>
      <c r="D869" s="19"/>
      <c r="E869" s="21"/>
      <c r="F869" s="20"/>
      <c r="G869" s="20" t="s">
        <v>348</v>
      </c>
      <c r="H869" s="20" t="s">
        <v>417</v>
      </c>
      <c r="I869" s="21"/>
      <c r="J869" s="21"/>
      <c r="K869" s="21"/>
      <c r="L869" s="134"/>
      <c r="M869" s="134"/>
      <c r="N869" s="134"/>
      <c r="O869" s="135">
        <f t="shared" si="181"/>
        <v>0</v>
      </c>
    </row>
    <row r="870" spans="1:15" ht="15" customHeight="1" x14ac:dyDescent="0.3">
      <c r="A870"/>
      <c r="B870"/>
      <c r="C870" t="s">
        <v>936</v>
      </c>
      <c r="D870" s="19"/>
      <c r="E870" s="21"/>
      <c r="F870" s="20"/>
      <c r="G870" s="20" t="s">
        <v>384</v>
      </c>
      <c r="H870" s="20" t="s">
        <v>937</v>
      </c>
      <c r="I870" s="21"/>
      <c r="J870" s="21"/>
      <c r="K870" s="21"/>
      <c r="L870" s="126">
        <f>SUM(L871,L877,L881,L883,L886,L889,L892)</f>
        <v>0</v>
      </c>
      <c r="M870" s="126">
        <f>SUM(M871,M877,M881,M883,M886,M889,M892)</f>
        <v>0</v>
      </c>
      <c r="N870" s="126">
        <f>SUM(N871,N877,N881,N883,N886,N889,N892)</f>
        <v>0</v>
      </c>
      <c r="O870" s="127">
        <f t="shared" si="181"/>
        <v>0</v>
      </c>
    </row>
    <row r="871" spans="1:15" ht="15" customHeight="1" x14ac:dyDescent="0.3">
      <c r="A871"/>
      <c r="B871"/>
      <c r="C871" t="s">
        <v>938</v>
      </c>
      <c r="D871" s="19"/>
      <c r="E871" s="21"/>
      <c r="F871" s="20"/>
      <c r="G871" s="20"/>
      <c r="H871" s="20"/>
      <c r="I871" s="20" t="s">
        <v>411</v>
      </c>
      <c r="J871" s="20" t="s">
        <v>448</v>
      </c>
      <c r="K871" s="21"/>
      <c r="L871" s="126">
        <f>SUM(L872,L875,L876)</f>
        <v>0</v>
      </c>
      <c r="M871" s="126">
        <f>SUM(M872,M875,M876)</f>
        <v>0</v>
      </c>
      <c r="N871" s="126">
        <f>SUM(N872,N875,N876)</f>
        <v>0</v>
      </c>
      <c r="O871" s="127">
        <f t="shared" si="181"/>
        <v>0</v>
      </c>
    </row>
    <row r="872" spans="1:15" ht="15" customHeight="1" x14ac:dyDescent="0.3">
      <c r="A872"/>
      <c r="B872"/>
      <c r="C872" t="s">
        <v>939</v>
      </c>
      <c r="D872" s="19"/>
      <c r="E872" s="21"/>
      <c r="F872" s="20"/>
      <c r="G872" s="20"/>
      <c r="H872" s="20"/>
      <c r="I872" s="20"/>
      <c r="J872" s="20">
        <v>1</v>
      </c>
      <c r="K872" s="20" t="s">
        <v>450</v>
      </c>
      <c r="L872" s="126">
        <f>SUM(L873:L874)</f>
        <v>0</v>
      </c>
      <c r="M872" s="126">
        <f>SUM(M873:M874)</f>
        <v>0</v>
      </c>
      <c r="N872" s="126">
        <f>SUM(N873:N874)</f>
        <v>0</v>
      </c>
      <c r="O872" s="127">
        <f t="shared" si="181"/>
        <v>0</v>
      </c>
    </row>
    <row r="873" spans="1:15" ht="15" customHeight="1" x14ac:dyDescent="0.3">
      <c r="A873" s="1" t="s">
        <v>945</v>
      </c>
      <c r="B873"/>
      <c r="C873" t="s">
        <v>943</v>
      </c>
      <c r="D873" s="19"/>
      <c r="E873" s="21"/>
      <c r="F873" s="21"/>
      <c r="G873" s="21"/>
      <c r="H873" s="21"/>
      <c r="I873" s="21"/>
      <c r="J873" s="21"/>
      <c r="K873" s="21" t="s">
        <v>944</v>
      </c>
      <c r="L873" s="128">
        <f>IFERROR(VLOOKUP(A873,IC_LN_BS,7,0),"")</f>
        <v>0</v>
      </c>
      <c r="M873" s="128">
        <f>IFERROR(VLOOKUP(A873,IC_LN_BS,8,0),"")</f>
        <v>0</v>
      </c>
      <c r="N873" s="128">
        <f>IFERROR(VLOOKUP(A873,IC_LN_BS,9,0),"")</f>
        <v>0</v>
      </c>
      <c r="O873" s="127">
        <f t="shared" si="181"/>
        <v>0</v>
      </c>
    </row>
    <row r="874" spans="1:15" ht="15" customHeight="1" x14ac:dyDescent="0.3">
      <c r="A874"/>
      <c r="B874"/>
      <c r="C874" t="s">
        <v>940</v>
      </c>
      <c r="D874" s="19"/>
      <c r="E874" s="21"/>
      <c r="F874" s="20"/>
      <c r="G874" s="20"/>
      <c r="H874" s="21"/>
      <c r="I874" s="21"/>
      <c r="J874" s="21"/>
      <c r="K874" s="21" t="s">
        <v>941</v>
      </c>
      <c r="L874" s="128" t="str">
        <f>IFERROR(VLOOKUP(A874,IC_LN_BS,7,0),"")</f>
        <v/>
      </c>
      <c r="M874" s="128" t="str">
        <f>IFERROR(VLOOKUP(A874,IC_LN_BS,8,0),"")</f>
        <v/>
      </c>
      <c r="N874" s="128" t="str">
        <f>IFERROR(VLOOKUP(A874,IC_LN_BS,9,0),"")</f>
        <v/>
      </c>
      <c r="O874" s="127">
        <f t="shared" si="181"/>
        <v>0</v>
      </c>
    </row>
    <row r="875" spans="1:15" ht="15" customHeight="1" x14ac:dyDescent="0.3">
      <c r="A875"/>
      <c r="B875"/>
      <c r="C875" t="s">
        <v>946</v>
      </c>
      <c r="D875" s="19"/>
      <c r="E875" s="21"/>
      <c r="F875" s="20"/>
      <c r="G875" s="20"/>
      <c r="H875" s="20"/>
      <c r="I875" s="20"/>
      <c r="J875" s="20">
        <v>2</v>
      </c>
      <c r="K875" s="20" t="s">
        <v>455</v>
      </c>
      <c r="L875" s="134"/>
      <c r="M875" s="134"/>
      <c r="N875" s="134"/>
      <c r="O875" s="135">
        <f t="shared" si="181"/>
        <v>0</v>
      </c>
    </row>
    <row r="876" spans="1:15" ht="15" customHeight="1" x14ac:dyDescent="0.3">
      <c r="A876"/>
      <c r="B876"/>
      <c r="C876" t="s">
        <v>947</v>
      </c>
      <c r="D876" s="19"/>
      <c r="E876" s="21"/>
      <c r="F876" s="20"/>
      <c r="G876" s="20"/>
      <c r="H876" s="20"/>
      <c r="I876" s="20"/>
      <c r="J876" s="20">
        <v>3</v>
      </c>
      <c r="K876" s="20" t="s">
        <v>459</v>
      </c>
      <c r="L876" s="134"/>
      <c r="M876" s="134"/>
      <c r="N876" s="134"/>
      <c r="O876" s="135">
        <f t="shared" si="181"/>
        <v>0</v>
      </c>
    </row>
    <row r="877" spans="1:15" ht="15" customHeight="1" x14ac:dyDescent="0.3">
      <c r="A877" s="2"/>
      <c r="B877" s="37"/>
      <c r="C877" t="s">
        <v>949</v>
      </c>
      <c r="D877" s="19"/>
      <c r="E877" s="21"/>
      <c r="F877" s="21"/>
      <c r="G877" s="20"/>
      <c r="H877" s="20"/>
      <c r="I877" s="20" t="s">
        <v>454</v>
      </c>
      <c r="J877" s="20" t="s">
        <v>464</v>
      </c>
      <c r="K877" s="21"/>
      <c r="L877" s="126">
        <f>SUM(L878:L880)</f>
        <v>0</v>
      </c>
      <c r="M877" s="126">
        <f>SUM(M878:M880)</f>
        <v>0</v>
      </c>
      <c r="N877" s="126">
        <f>SUM(N878:N880)</f>
        <v>0</v>
      </c>
      <c r="O877" s="127">
        <f t="shared" si="181"/>
        <v>0</v>
      </c>
    </row>
    <row r="878" spans="1:15" ht="15" customHeight="1" x14ac:dyDescent="0.3">
      <c r="A878" s="1" t="s">
        <v>1065</v>
      </c>
      <c r="B878"/>
      <c r="C878" t="s">
        <v>950</v>
      </c>
      <c r="D878" s="19"/>
      <c r="E878" s="21"/>
      <c r="F878" s="21"/>
      <c r="G878" s="21"/>
      <c r="H878" s="21"/>
      <c r="I878" s="21"/>
      <c r="J878" s="21"/>
      <c r="K878" s="21" t="s">
        <v>951</v>
      </c>
      <c r="L878" s="128">
        <f>IFERROR(VLOOKUP(A878,IC_LN_BS,7,0),"")</f>
        <v>0</v>
      </c>
      <c r="M878" s="128">
        <f>IFERROR(VLOOKUP(A878,IC_LN_BS,8,0),"")</f>
        <v>0</v>
      </c>
      <c r="N878" s="128">
        <f>IFERROR(VLOOKUP(A878,IC_LN_BS,9,0),"")</f>
        <v>0</v>
      </c>
      <c r="O878" s="127">
        <f t="shared" si="181"/>
        <v>0</v>
      </c>
    </row>
    <row r="879" spans="1:15" ht="15" customHeight="1" x14ac:dyDescent="0.3">
      <c r="A879"/>
      <c r="B879"/>
      <c r="C879" t="s">
        <v>955</v>
      </c>
      <c r="D879" s="19"/>
      <c r="E879" s="21"/>
      <c r="F879" s="21"/>
      <c r="G879" s="21"/>
      <c r="H879" s="21"/>
      <c r="I879" s="21"/>
      <c r="J879" s="21"/>
      <c r="K879" s="21" t="s">
        <v>956</v>
      </c>
      <c r="L879" s="128" t="str">
        <f>IFERROR(VLOOKUP(A879,IC_LN_BS,7,0),"")</f>
        <v/>
      </c>
      <c r="M879" s="128" t="str">
        <f>IFERROR(VLOOKUP(A879,IC_LN_BS,8,0),"")</f>
        <v/>
      </c>
      <c r="N879" s="128" t="str">
        <f>IFERROR(VLOOKUP(A879,IC_LN_BS,9,0),"")</f>
        <v/>
      </c>
      <c r="O879" s="127">
        <f t="shared" si="181"/>
        <v>0</v>
      </c>
    </row>
    <row r="880" spans="1:15" ht="15" customHeight="1" x14ac:dyDescent="0.3">
      <c r="A880" s="1" t="s">
        <v>952</v>
      </c>
      <c r="B880"/>
      <c r="C880" t="s">
        <v>953</v>
      </c>
      <c r="D880" s="19"/>
      <c r="E880" s="21"/>
      <c r="F880" s="21"/>
      <c r="G880" s="21"/>
      <c r="H880" s="21"/>
      <c r="I880" s="21"/>
      <c r="J880" s="21"/>
      <c r="K880" s="21" t="s">
        <v>954</v>
      </c>
      <c r="L880" s="128">
        <f>IFERROR(VLOOKUP(A880,IC_LN_BS,7,0),"")</f>
        <v>0</v>
      </c>
      <c r="M880" s="128">
        <f>IFERROR(VLOOKUP(A880,IC_LN_BS,8,0),"")</f>
        <v>0</v>
      </c>
      <c r="N880" s="128">
        <f>IFERROR(VLOOKUP(A880,IC_LN_BS,9,0),"")</f>
        <v>0</v>
      </c>
      <c r="O880" s="127">
        <f t="shared" ref="O880:O900" si="188">SUM(L880,N880)</f>
        <v>0</v>
      </c>
    </row>
    <row r="881" spans="1:15" ht="15" customHeight="1" x14ac:dyDescent="0.3">
      <c r="A881" s="2"/>
      <c r="B881" s="37"/>
      <c r="C881" t="s">
        <v>957</v>
      </c>
      <c r="D881" s="19"/>
      <c r="E881" s="21"/>
      <c r="F881" s="21"/>
      <c r="G881" s="20"/>
      <c r="H881" s="20"/>
      <c r="I881" s="20" t="s">
        <v>458</v>
      </c>
      <c r="J881" s="20" t="s">
        <v>466</v>
      </c>
      <c r="K881" s="21"/>
      <c r="L881" s="126" t="str">
        <f>L882</f>
        <v/>
      </c>
      <c r="M881" s="126" t="str">
        <f>M882</f>
        <v/>
      </c>
      <c r="N881" s="126" t="str">
        <f>N882</f>
        <v/>
      </c>
      <c r="O881" s="127">
        <f t="shared" si="188"/>
        <v>0</v>
      </c>
    </row>
    <row r="882" spans="1:15" ht="15" customHeight="1" x14ac:dyDescent="0.3">
      <c r="A882"/>
      <c r="B882" s="37"/>
      <c r="C882"/>
      <c r="D882" s="19"/>
      <c r="E882" s="21"/>
      <c r="F882" s="21"/>
      <c r="G882" s="21"/>
      <c r="H882" s="21"/>
      <c r="I882" s="21"/>
      <c r="J882" s="21"/>
      <c r="K882" s="21" t="s">
        <v>1269</v>
      </c>
      <c r="L882" s="128" t="str">
        <f>IFERROR(VLOOKUP(A882,IC_LN_BS,7,0),"")</f>
        <v/>
      </c>
      <c r="M882" s="128" t="str">
        <f>IFERROR(VLOOKUP(A882,IC_LN_BS,8,0),"")</f>
        <v/>
      </c>
      <c r="N882" s="128" t="str">
        <f>IFERROR(VLOOKUP(A882,IC_LN_BS,9,0),"")</f>
        <v/>
      </c>
      <c r="O882" s="127">
        <f t="shared" si="188"/>
        <v>0</v>
      </c>
    </row>
    <row r="883" spans="1:15" ht="15" customHeight="1" x14ac:dyDescent="0.3">
      <c r="A883" s="2"/>
      <c r="B883" s="37"/>
      <c r="C883" t="s">
        <v>959</v>
      </c>
      <c r="D883" s="19"/>
      <c r="E883" s="21"/>
      <c r="F883" s="21"/>
      <c r="G883" s="20"/>
      <c r="H883" s="20"/>
      <c r="I883" s="20" t="s">
        <v>480</v>
      </c>
      <c r="J883" s="20" t="s">
        <v>471</v>
      </c>
      <c r="K883" s="21"/>
      <c r="L883" s="126">
        <f>SUM(L884:L885)</f>
        <v>0</v>
      </c>
      <c r="M883" s="126">
        <f>SUM(M884:M885)</f>
        <v>0</v>
      </c>
      <c r="N883" s="126">
        <f>SUM(N884:N885)</f>
        <v>0</v>
      </c>
      <c r="O883" s="127">
        <f t="shared" si="188"/>
        <v>0</v>
      </c>
    </row>
    <row r="884" spans="1:15" ht="15" customHeight="1" x14ac:dyDescent="0.3">
      <c r="A884"/>
      <c r="B884"/>
      <c r="C884" t="s">
        <v>960</v>
      </c>
      <c r="D884" s="19"/>
      <c r="E884" s="21"/>
      <c r="F884" s="21"/>
      <c r="G884" s="21"/>
      <c r="H884" s="21"/>
      <c r="I884" s="21"/>
      <c r="J884" s="21"/>
      <c r="K884" s="21" t="s">
        <v>961</v>
      </c>
      <c r="L884" s="128" t="str">
        <f>IFERROR(VLOOKUP(A884,IC_LN_BS,7,0),"")</f>
        <v/>
      </c>
      <c r="M884" s="128" t="str">
        <f>IFERROR(VLOOKUP(A884,IC_LN_BS,8,0),"")</f>
        <v/>
      </c>
      <c r="N884" s="128" t="str">
        <f>IFERROR(VLOOKUP(A884,IC_LN_BS,9,0),"")</f>
        <v/>
      </c>
      <c r="O884" s="127">
        <f t="shared" si="188"/>
        <v>0</v>
      </c>
    </row>
    <row r="885" spans="1:15" ht="15" customHeight="1" x14ac:dyDescent="0.3">
      <c r="A885"/>
      <c r="B885"/>
      <c r="C885" t="s">
        <v>962</v>
      </c>
      <c r="D885" s="19"/>
      <c r="E885" s="21"/>
      <c r="F885" s="21"/>
      <c r="G885" s="21"/>
      <c r="H885" s="21"/>
      <c r="I885" s="21"/>
      <c r="J885" s="21"/>
      <c r="K885" s="21" t="s">
        <v>963</v>
      </c>
      <c r="L885" s="128" t="str">
        <f>IFERROR(VLOOKUP(A885,IC_LN_BS,7,0),"")</f>
        <v/>
      </c>
      <c r="M885" s="128" t="str">
        <f>IFERROR(VLOOKUP(A885,IC_LN_BS,8,0),"")</f>
        <v/>
      </c>
      <c r="N885" s="128" t="str">
        <f>IFERROR(VLOOKUP(A885,IC_LN_BS,9,0),"")</f>
        <v/>
      </c>
      <c r="O885" s="127">
        <f t="shared" si="188"/>
        <v>0</v>
      </c>
    </row>
    <row r="886" spans="1:15" ht="15" customHeight="1" x14ac:dyDescent="0.3">
      <c r="A886" s="2"/>
      <c r="B886" s="37"/>
      <c r="C886" t="s">
        <v>964</v>
      </c>
      <c r="D886" s="19"/>
      <c r="E886" s="21"/>
      <c r="F886" s="21"/>
      <c r="G886" s="20"/>
      <c r="H886" s="20"/>
      <c r="I886" s="20" t="s">
        <v>482</v>
      </c>
      <c r="J886" s="20" t="s">
        <v>965</v>
      </c>
      <c r="K886" s="21"/>
      <c r="L886" s="126">
        <f>SUM(L887:L888)</f>
        <v>0</v>
      </c>
      <c r="M886" s="126">
        <f>SUM(M887:M888)</f>
        <v>0</v>
      </c>
      <c r="N886" s="126">
        <f>SUM(N887:N888)</f>
        <v>0</v>
      </c>
      <c r="O886" s="127">
        <f t="shared" si="188"/>
        <v>0</v>
      </c>
    </row>
    <row r="887" spans="1:15" ht="15" customHeight="1" x14ac:dyDescent="0.3">
      <c r="A887" s="1" t="s">
        <v>966</v>
      </c>
      <c r="B887"/>
      <c r="C887"/>
      <c r="D887" s="19"/>
      <c r="E887" s="21"/>
      <c r="F887" s="21"/>
      <c r="G887" s="21"/>
      <c r="H887" s="21"/>
      <c r="I887" s="21"/>
      <c r="J887" s="21"/>
      <c r="K887" s="21" t="s">
        <v>967</v>
      </c>
      <c r="L887" s="128">
        <f>IFERROR(VLOOKUP(A887,IC_LN_BS,7,0),"")</f>
        <v>0</v>
      </c>
      <c r="M887" s="128">
        <f>IFERROR(VLOOKUP(A887,IC_LN_BS,8,0),"")</f>
        <v>0</v>
      </c>
      <c r="N887" s="128">
        <f>IFERROR(VLOOKUP(A887,IC_LN_BS,9,0),"")</f>
        <v>0</v>
      </c>
      <c r="O887" s="127">
        <f t="shared" si="188"/>
        <v>0</v>
      </c>
    </row>
    <row r="888" spans="1:15" ht="15" customHeight="1" x14ac:dyDescent="0.3">
      <c r="A888" s="1" t="s">
        <v>969</v>
      </c>
      <c r="B888"/>
      <c r="C888"/>
      <c r="D888" s="19"/>
      <c r="E888" s="21"/>
      <c r="F888" s="21"/>
      <c r="G888" s="21"/>
      <c r="H888" s="21"/>
      <c r="I888" s="21"/>
      <c r="J888" s="21"/>
      <c r="K888" s="21" t="s">
        <v>970</v>
      </c>
      <c r="L888" s="128">
        <f>IFERROR(VLOOKUP(A888,IC_LN_BS,7,0),"")</f>
        <v>0</v>
      </c>
      <c r="M888" s="128">
        <f>IFERROR(VLOOKUP(A888,IC_LN_BS,8,0),"")</f>
        <v>0</v>
      </c>
      <c r="N888" s="128">
        <f>IFERROR(VLOOKUP(A888,IC_LN_BS,9,0),"")</f>
        <v>0</v>
      </c>
      <c r="O888" s="127">
        <f t="shared" si="188"/>
        <v>0</v>
      </c>
    </row>
    <row r="889" spans="1:15" ht="15" customHeight="1" x14ac:dyDescent="0.3">
      <c r="A889" s="1"/>
      <c r="B889"/>
      <c r="C889" t="s">
        <v>971</v>
      </c>
      <c r="D889" s="19"/>
      <c r="E889" s="21"/>
      <c r="F889" s="21"/>
      <c r="G889" s="20"/>
      <c r="H889" s="20"/>
      <c r="I889" s="20" t="s">
        <v>483</v>
      </c>
      <c r="J889" s="20" t="s">
        <v>972</v>
      </c>
      <c r="K889" s="21"/>
      <c r="L889" s="126">
        <f>SUM(L890:L891)</f>
        <v>0</v>
      </c>
      <c r="M889" s="126">
        <f>SUM(M890:M891)</f>
        <v>0</v>
      </c>
      <c r="N889" s="126">
        <f>SUM(N890:N891)</f>
        <v>0</v>
      </c>
      <c r="O889" s="127">
        <f t="shared" si="188"/>
        <v>0</v>
      </c>
    </row>
    <row r="890" spans="1:15" ht="15" customHeight="1" x14ac:dyDescent="0.3">
      <c r="A890"/>
      <c r="B890"/>
      <c r="C890" t="s">
        <v>976</v>
      </c>
      <c r="D890" s="19"/>
      <c r="E890" s="21"/>
      <c r="F890" s="21"/>
      <c r="G890" s="21"/>
      <c r="H890" s="21"/>
      <c r="I890" s="21"/>
      <c r="J890" s="21"/>
      <c r="K890" s="21" t="s">
        <v>977</v>
      </c>
      <c r="L890" s="128" t="str">
        <f>IFERROR(VLOOKUP(A890,IC_LN_BS,7,0),"")</f>
        <v/>
      </c>
      <c r="M890" s="128" t="str">
        <f>IFERROR(VLOOKUP(A890,IC_LN_BS,8,0),"")</f>
        <v/>
      </c>
      <c r="N890" s="128" t="str">
        <f>IFERROR(VLOOKUP(A890,IC_LN_BS,9,0),"")</f>
        <v/>
      </c>
      <c r="O890" s="127">
        <f t="shared" si="188"/>
        <v>0</v>
      </c>
    </row>
    <row r="891" spans="1:15" ht="15" customHeight="1" x14ac:dyDescent="0.3">
      <c r="A891" s="2" t="s">
        <v>973</v>
      </c>
      <c r="B891"/>
      <c r="C891" t="s">
        <v>974</v>
      </c>
      <c r="D891" s="19"/>
      <c r="E891" s="21"/>
      <c r="F891" s="21"/>
      <c r="G891" s="21"/>
      <c r="H891" s="21"/>
      <c r="I891" s="21"/>
      <c r="J891" s="21"/>
      <c r="K891" s="21" t="s">
        <v>975</v>
      </c>
      <c r="L891" s="128">
        <f>IFERROR(VLOOKUP(A891,IC_LN_BS,7,0),"")</f>
        <v>0</v>
      </c>
      <c r="M891" s="128">
        <f>IFERROR(VLOOKUP(A891,IC_LN_BS,8,0),"")</f>
        <v>0</v>
      </c>
      <c r="N891" s="128">
        <f>IFERROR(VLOOKUP(A891,IC_LN_BS,9,0),"")</f>
        <v>0</v>
      </c>
      <c r="O891" s="127">
        <f t="shared" si="188"/>
        <v>0</v>
      </c>
    </row>
    <row r="892" spans="1:15" ht="15" customHeight="1" x14ac:dyDescent="0.3">
      <c r="A892" s="2"/>
      <c r="B892"/>
      <c r="C892" t="s">
        <v>978</v>
      </c>
      <c r="D892" s="19"/>
      <c r="E892" s="21"/>
      <c r="F892" s="21"/>
      <c r="G892" s="20"/>
      <c r="H892" s="20"/>
      <c r="I892" s="20" t="s">
        <v>484</v>
      </c>
      <c r="J892" s="20" t="s">
        <v>979</v>
      </c>
      <c r="K892" s="21"/>
      <c r="L892" s="126">
        <f>SUM(L893:L900)</f>
        <v>0</v>
      </c>
      <c r="M892" s="126">
        <f>SUM(M893:M900)</f>
        <v>0</v>
      </c>
      <c r="N892" s="126">
        <f>SUM(N893:N900)</f>
        <v>0</v>
      </c>
      <c r="O892" s="127">
        <f t="shared" si="188"/>
        <v>0</v>
      </c>
    </row>
    <row r="893" spans="1:15" ht="15" customHeight="1" x14ac:dyDescent="0.3">
      <c r="A893"/>
      <c r="B893"/>
      <c r="C893" t="s">
        <v>992</v>
      </c>
      <c r="D893" s="19"/>
      <c r="E893" s="21"/>
      <c r="F893" s="21"/>
      <c r="G893" s="21"/>
      <c r="H893" s="21"/>
      <c r="I893" s="21"/>
      <c r="J893" s="21"/>
      <c r="K893" s="21" t="s">
        <v>993</v>
      </c>
      <c r="L893" s="128" t="str">
        <f t="shared" ref="L893:L900" si="189">IFERROR(VLOOKUP(A893,IC_LN_BS,7,0),"")</f>
        <v/>
      </c>
      <c r="M893" s="128" t="str">
        <f t="shared" ref="M893:M900" si="190">IFERROR(VLOOKUP(A893,IC_LN_BS,8,0),"")</f>
        <v/>
      </c>
      <c r="N893" s="128" t="str">
        <f t="shared" ref="N893:N900" si="191">IFERROR(VLOOKUP(A893,IC_LN_BS,9,0),"")</f>
        <v/>
      </c>
      <c r="O893" s="127">
        <f t="shared" si="188"/>
        <v>0</v>
      </c>
    </row>
    <row r="894" spans="1:15" ht="15" customHeight="1" x14ac:dyDescent="0.3">
      <c r="A894"/>
      <c r="B894"/>
      <c r="C894" t="s">
        <v>990</v>
      </c>
      <c r="D894" s="19"/>
      <c r="E894" s="21"/>
      <c r="F894" s="21"/>
      <c r="G894" s="21"/>
      <c r="H894" s="21"/>
      <c r="I894" s="21"/>
      <c r="J894" s="21"/>
      <c r="K894" s="21" t="s">
        <v>991</v>
      </c>
      <c r="L894" s="128" t="str">
        <f t="shared" si="189"/>
        <v/>
      </c>
      <c r="M894" s="128" t="str">
        <f t="shared" si="190"/>
        <v/>
      </c>
      <c r="N894" s="128" t="str">
        <f t="shared" si="191"/>
        <v/>
      </c>
      <c r="O894" s="127">
        <f t="shared" si="188"/>
        <v>0</v>
      </c>
    </row>
    <row r="895" spans="1:15" ht="15" customHeight="1" x14ac:dyDescent="0.3">
      <c r="A895"/>
      <c r="B895"/>
      <c r="C895" t="s">
        <v>994</v>
      </c>
      <c r="D895" s="19"/>
      <c r="E895" s="21"/>
      <c r="F895" s="21"/>
      <c r="G895" s="21"/>
      <c r="H895" s="21"/>
      <c r="I895" s="21"/>
      <c r="J895" s="21"/>
      <c r="K895" s="21" t="s">
        <v>995</v>
      </c>
      <c r="L895" s="128" t="str">
        <f t="shared" si="189"/>
        <v/>
      </c>
      <c r="M895" s="128" t="str">
        <f t="shared" si="190"/>
        <v/>
      </c>
      <c r="N895" s="128" t="str">
        <f t="shared" si="191"/>
        <v/>
      </c>
      <c r="O895" s="127">
        <f t="shared" si="188"/>
        <v>0</v>
      </c>
    </row>
    <row r="896" spans="1:15" ht="15" customHeight="1" x14ac:dyDescent="0.3">
      <c r="A896" s="1" t="s">
        <v>987</v>
      </c>
      <c r="B896" s="37"/>
      <c r="C896" t="s">
        <v>958</v>
      </c>
      <c r="D896" s="19"/>
      <c r="E896" s="21"/>
      <c r="F896" s="21"/>
      <c r="G896" s="21"/>
      <c r="H896" s="21"/>
      <c r="I896" s="21"/>
      <c r="J896" s="21"/>
      <c r="K896" s="21" t="s">
        <v>1268</v>
      </c>
      <c r="L896" s="128">
        <f t="shared" si="189"/>
        <v>0</v>
      </c>
      <c r="M896" s="128">
        <f t="shared" si="190"/>
        <v>0</v>
      </c>
      <c r="N896" s="128">
        <f t="shared" si="191"/>
        <v>0</v>
      </c>
      <c r="O896" s="127">
        <f t="shared" si="188"/>
        <v>0</v>
      </c>
    </row>
    <row r="897" spans="1:15" ht="15" customHeight="1" x14ac:dyDescent="0.3">
      <c r="A897" s="1" t="s">
        <v>980</v>
      </c>
      <c r="B897"/>
      <c r="C897" t="s">
        <v>981</v>
      </c>
      <c r="D897" s="19"/>
      <c r="E897" s="21"/>
      <c r="F897" s="21"/>
      <c r="G897" s="21"/>
      <c r="H897" s="21"/>
      <c r="I897" s="21"/>
      <c r="J897" s="21"/>
      <c r="K897" s="21" t="s">
        <v>982</v>
      </c>
      <c r="L897" s="128">
        <f t="shared" si="189"/>
        <v>0</v>
      </c>
      <c r="M897" s="128">
        <f t="shared" si="190"/>
        <v>0</v>
      </c>
      <c r="N897" s="128">
        <f t="shared" si="191"/>
        <v>0</v>
      </c>
      <c r="O897" s="127">
        <f t="shared" si="188"/>
        <v>0</v>
      </c>
    </row>
    <row r="898" spans="1:15" ht="15" customHeight="1" x14ac:dyDescent="0.3">
      <c r="A898" s="2" t="s">
        <v>983</v>
      </c>
      <c r="B898"/>
      <c r="C898" t="s">
        <v>984</v>
      </c>
      <c r="D898" s="19"/>
      <c r="E898" s="21"/>
      <c r="F898" s="21"/>
      <c r="G898" s="21"/>
      <c r="H898" s="21"/>
      <c r="I898" s="21"/>
      <c r="J898" s="21"/>
      <c r="K898" s="21" t="s">
        <v>985</v>
      </c>
      <c r="L898" s="128">
        <f t="shared" si="189"/>
        <v>0</v>
      </c>
      <c r="M898" s="128">
        <f t="shared" si="190"/>
        <v>0</v>
      </c>
      <c r="N898" s="128">
        <f t="shared" si="191"/>
        <v>0</v>
      </c>
      <c r="O898" s="127">
        <f t="shared" si="188"/>
        <v>0</v>
      </c>
    </row>
    <row r="899" spans="1:15" ht="15" customHeight="1" x14ac:dyDescent="0.3">
      <c r="A899" s="2" t="s">
        <v>1072</v>
      </c>
      <c r="B899" s="37"/>
      <c r="C899" t="s">
        <v>917</v>
      </c>
      <c r="D899" s="19"/>
      <c r="E899" s="21"/>
      <c r="F899" s="21"/>
      <c r="G899" s="21"/>
      <c r="H899" s="21"/>
      <c r="I899" s="21"/>
      <c r="J899" s="21"/>
      <c r="K899" s="21" t="s">
        <v>942</v>
      </c>
      <c r="L899" s="128">
        <f t="shared" si="189"/>
        <v>0</v>
      </c>
      <c r="M899" s="128">
        <f t="shared" si="190"/>
        <v>0</v>
      </c>
      <c r="N899" s="128">
        <f t="shared" si="191"/>
        <v>0</v>
      </c>
      <c r="O899" s="127">
        <f t="shared" si="188"/>
        <v>0</v>
      </c>
    </row>
    <row r="900" spans="1:15" ht="15.75" customHeight="1" thickBot="1" x14ac:dyDescent="0.35">
      <c r="A900" s="1" t="s">
        <v>909</v>
      </c>
      <c r="B900" s="37"/>
      <c r="C900" t="s">
        <v>910</v>
      </c>
      <c r="D900" s="57"/>
      <c r="E900" s="58"/>
      <c r="F900" s="58"/>
      <c r="G900" s="58"/>
      <c r="H900" s="58"/>
      <c r="I900" s="58"/>
      <c r="J900" s="58"/>
      <c r="K900" s="58" t="s">
        <v>911</v>
      </c>
      <c r="L900" s="129">
        <f t="shared" si="189"/>
        <v>0</v>
      </c>
      <c r="M900" s="129">
        <f t="shared" si="190"/>
        <v>0</v>
      </c>
      <c r="N900" s="129">
        <f t="shared" si="191"/>
        <v>0</v>
      </c>
      <c r="O900" s="130">
        <f t="shared" si="188"/>
        <v>0</v>
      </c>
    </row>
    <row r="901" spans="1:15" ht="15" thickBot="1" x14ac:dyDescent="0.35">
      <c r="A901"/>
      <c r="B901"/>
      <c r="C901" s="11"/>
      <c r="D901" s="170" t="s">
        <v>996</v>
      </c>
      <c r="E901" s="157"/>
      <c r="F901" s="157"/>
      <c r="G901" s="157"/>
      <c r="H901" s="157"/>
      <c r="I901" s="157"/>
      <c r="J901" s="157"/>
      <c r="K901" s="157"/>
      <c r="L901" s="148">
        <f>SUM(L498,L522,L586,L665,L668,L756,L786,)</f>
        <v>0</v>
      </c>
      <c r="M901" s="148">
        <f>SUM(M498,M522,M586,M665,M668,M756,M786,)</f>
        <v>0</v>
      </c>
      <c r="N901" s="148">
        <f>SUM(N498,N522,N586,N665,N668,N756,N786,)</f>
        <v>0</v>
      </c>
      <c r="O901" s="149">
        <f t="shared" ref="O901:O943" si="192">SUM(L901,N901)</f>
        <v>0</v>
      </c>
    </row>
    <row r="902" spans="1:15" ht="15" thickBot="1" x14ac:dyDescent="0.35">
      <c r="A902"/>
      <c r="B902"/>
      <c r="C902"/>
      <c r="D902" s="635" t="s">
        <v>997</v>
      </c>
      <c r="E902" s="636"/>
      <c r="F902" s="636"/>
      <c r="G902" s="636"/>
      <c r="H902" s="636"/>
      <c r="I902" s="636"/>
      <c r="J902" s="636"/>
      <c r="K902" s="636"/>
      <c r="L902" s="160"/>
      <c r="M902" s="160"/>
      <c r="N902" s="160"/>
      <c r="O902" s="161"/>
    </row>
    <row r="903" spans="1:15" ht="15" thickBot="1" x14ac:dyDescent="0.35">
      <c r="A903"/>
      <c r="B903"/>
      <c r="C903" t="s">
        <v>998</v>
      </c>
      <c r="D903" s="140" t="s">
        <v>8</v>
      </c>
      <c r="E903" s="162" t="s">
        <v>999</v>
      </c>
      <c r="F903" s="141"/>
      <c r="G903" s="141"/>
      <c r="H903" s="141"/>
      <c r="I903" s="141"/>
      <c r="J903" s="141"/>
      <c r="K903" s="141"/>
      <c r="L903" s="148">
        <f>SUM(L904,L914)</f>
        <v>0</v>
      </c>
      <c r="M903" s="148">
        <f>SUM(M904,M914)</f>
        <v>0</v>
      </c>
      <c r="N903" s="148">
        <f>SUM(N904,N914)</f>
        <v>0</v>
      </c>
      <c r="O903" s="149">
        <f t="shared" si="192"/>
        <v>0</v>
      </c>
    </row>
    <row r="904" spans="1:15" x14ac:dyDescent="0.3">
      <c r="A904"/>
      <c r="B904"/>
      <c r="C904"/>
      <c r="D904" s="30"/>
      <c r="E904" s="59">
        <v>1</v>
      </c>
      <c r="F904" s="59" t="s">
        <v>1335</v>
      </c>
      <c r="G904" s="60"/>
      <c r="H904" s="60"/>
      <c r="I904" s="60"/>
      <c r="J904" s="60"/>
      <c r="K904" s="60"/>
      <c r="L904" s="138">
        <f>SUM(L905:L913)</f>
        <v>0</v>
      </c>
      <c r="M904" s="138">
        <f>SUM(M905:M913)</f>
        <v>0</v>
      </c>
      <c r="N904" s="138">
        <f>SUM(N905:N913)</f>
        <v>0</v>
      </c>
      <c r="O904" s="139">
        <f t="shared" si="192"/>
        <v>0</v>
      </c>
    </row>
    <row r="905" spans="1:15" x14ac:dyDescent="0.3">
      <c r="A905" s="2" t="s">
        <v>1073</v>
      </c>
      <c r="B905" s="37"/>
      <c r="C905" t="s">
        <v>1351</v>
      </c>
      <c r="D905" s="19"/>
      <c r="E905" s="20"/>
      <c r="F905" s="21"/>
      <c r="G905" s="21" t="s">
        <v>21</v>
      </c>
      <c r="H905" s="21"/>
      <c r="I905" s="21"/>
      <c r="J905" s="21"/>
      <c r="K905" s="21"/>
      <c r="L905" s="128">
        <f t="shared" ref="L905:L913" si="193">IFERROR(VLOOKUP(A905,IC_LN_BS,7,0),"")</f>
        <v>0</v>
      </c>
      <c r="M905" s="128">
        <f t="shared" ref="M905:M913" si="194">IFERROR(VLOOKUP(A905,IC_LN_BS,8,0),"")</f>
        <v>0</v>
      </c>
      <c r="N905" s="128">
        <f t="shared" ref="N905:N913" si="195">IFERROR(VLOOKUP(A905,IC_LN_BS,9,0),"")</f>
        <v>0</v>
      </c>
      <c r="O905" s="127">
        <f t="shared" si="192"/>
        <v>0</v>
      </c>
    </row>
    <row r="906" spans="1:15" x14ac:dyDescent="0.3">
      <c r="A906" s="2" t="s">
        <v>1074</v>
      </c>
      <c r="B906" s="37"/>
      <c r="C906" t="s">
        <v>1352</v>
      </c>
      <c r="D906" s="19"/>
      <c r="E906" s="20"/>
      <c r="F906" s="21"/>
      <c r="G906" s="21" t="s">
        <v>28</v>
      </c>
      <c r="H906" s="21"/>
      <c r="I906" s="21"/>
      <c r="J906" s="21"/>
      <c r="K906" s="21"/>
      <c r="L906" s="128">
        <f t="shared" si="193"/>
        <v>0</v>
      </c>
      <c r="M906" s="128">
        <f t="shared" si="194"/>
        <v>0</v>
      </c>
      <c r="N906" s="128">
        <f t="shared" si="195"/>
        <v>0</v>
      </c>
      <c r="O906" s="127">
        <f t="shared" si="192"/>
        <v>0</v>
      </c>
    </row>
    <row r="907" spans="1:15" x14ac:dyDescent="0.3">
      <c r="A907" s="2" t="s">
        <v>1075</v>
      </c>
      <c r="B907" s="37"/>
      <c r="C907" t="s">
        <v>1353</v>
      </c>
      <c r="D907" s="19"/>
      <c r="E907" s="20"/>
      <c r="F907" s="21"/>
      <c r="G907" s="21" t="s">
        <v>61</v>
      </c>
      <c r="H907" s="21"/>
      <c r="I907" s="21"/>
      <c r="J907" s="21"/>
      <c r="K907" s="21"/>
      <c r="L907" s="128">
        <f t="shared" si="193"/>
        <v>0</v>
      </c>
      <c r="M907" s="128">
        <f t="shared" si="194"/>
        <v>0</v>
      </c>
      <c r="N907" s="128">
        <f t="shared" si="195"/>
        <v>0</v>
      </c>
      <c r="O907" s="127">
        <f t="shared" si="192"/>
        <v>0</v>
      </c>
    </row>
    <row r="908" spans="1:15" x14ac:dyDescent="0.3">
      <c r="A908" s="2" t="s">
        <v>1076</v>
      </c>
      <c r="B908" s="37"/>
      <c r="C908" t="s">
        <v>1354</v>
      </c>
      <c r="D908" s="19"/>
      <c r="E908" s="20"/>
      <c r="F908" s="21"/>
      <c r="G908" s="21" t="s">
        <v>315</v>
      </c>
      <c r="H908" s="21"/>
      <c r="I908" s="21"/>
      <c r="J908" s="21"/>
      <c r="K908" s="21"/>
      <c r="L908" s="128">
        <f t="shared" si="193"/>
        <v>0</v>
      </c>
      <c r="M908" s="128">
        <f t="shared" si="194"/>
        <v>0</v>
      </c>
      <c r="N908" s="128">
        <f t="shared" si="195"/>
        <v>0</v>
      </c>
      <c r="O908" s="127">
        <f t="shared" si="192"/>
        <v>0</v>
      </c>
    </row>
    <row r="909" spans="1:15" x14ac:dyDescent="0.3">
      <c r="A909" s="2" t="s">
        <v>1077</v>
      </c>
      <c r="B909" s="37"/>
      <c r="C909" t="s">
        <v>1355</v>
      </c>
      <c r="D909" s="19"/>
      <c r="E909" s="20"/>
      <c r="F909" s="21"/>
      <c r="G909" s="21" t="s">
        <v>63</v>
      </c>
      <c r="H909" s="21"/>
      <c r="I909" s="21"/>
      <c r="J909" s="21"/>
      <c r="K909" s="21"/>
      <c r="L909" s="128">
        <f t="shared" si="193"/>
        <v>0</v>
      </c>
      <c r="M909" s="128">
        <f t="shared" si="194"/>
        <v>0</v>
      </c>
      <c r="N909" s="128">
        <f t="shared" si="195"/>
        <v>0</v>
      </c>
      <c r="O909" s="127">
        <f t="shared" si="192"/>
        <v>0</v>
      </c>
    </row>
    <row r="910" spans="1:15" x14ac:dyDescent="0.3">
      <c r="A910" s="2" t="s">
        <v>1078</v>
      </c>
      <c r="B910" s="37"/>
      <c r="C910" t="s">
        <v>1356</v>
      </c>
      <c r="D910" s="19"/>
      <c r="E910" s="20"/>
      <c r="F910" s="21"/>
      <c r="G910" s="21" t="s">
        <v>64</v>
      </c>
      <c r="H910" s="21"/>
      <c r="I910" s="21"/>
      <c r="J910" s="21"/>
      <c r="K910" s="21"/>
      <c r="L910" s="128">
        <f t="shared" si="193"/>
        <v>0</v>
      </c>
      <c r="M910" s="128">
        <f t="shared" si="194"/>
        <v>0</v>
      </c>
      <c r="N910" s="128">
        <f t="shared" si="195"/>
        <v>0</v>
      </c>
      <c r="O910" s="127">
        <f t="shared" si="192"/>
        <v>0</v>
      </c>
    </row>
    <row r="911" spans="1:15" x14ac:dyDescent="0.3">
      <c r="A911" s="2" t="s">
        <v>1079</v>
      </c>
      <c r="B911" s="37"/>
      <c r="C911" t="s">
        <v>1357</v>
      </c>
      <c r="D911" s="19"/>
      <c r="E911" s="20"/>
      <c r="F911" s="21"/>
      <c r="G911" s="21" t="s">
        <v>65</v>
      </c>
      <c r="H911" s="21"/>
      <c r="I911" s="21"/>
      <c r="J911" s="21"/>
      <c r="K911" s="21"/>
      <c r="L911" s="128">
        <f t="shared" si="193"/>
        <v>0</v>
      </c>
      <c r="M911" s="128">
        <f t="shared" si="194"/>
        <v>0</v>
      </c>
      <c r="N911" s="128">
        <f t="shared" si="195"/>
        <v>0</v>
      </c>
      <c r="O911" s="127">
        <f t="shared" si="192"/>
        <v>0</v>
      </c>
    </row>
    <row r="912" spans="1:15" x14ac:dyDescent="0.3">
      <c r="A912" s="2" t="s">
        <v>1080</v>
      </c>
      <c r="B912" s="37"/>
      <c r="C912" t="s">
        <v>1358</v>
      </c>
      <c r="D912" s="19"/>
      <c r="E912" s="20"/>
      <c r="F912" s="21"/>
      <c r="G912" s="21" t="s">
        <v>462</v>
      </c>
      <c r="H912" s="21"/>
      <c r="I912" s="21"/>
      <c r="J912" s="21"/>
      <c r="K912" s="21"/>
      <c r="L912" s="128">
        <f t="shared" si="193"/>
        <v>0</v>
      </c>
      <c r="M912" s="128">
        <f t="shared" si="194"/>
        <v>0</v>
      </c>
      <c r="N912" s="128">
        <f t="shared" si="195"/>
        <v>0</v>
      </c>
      <c r="O912" s="127">
        <f t="shared" si="192"/>
        <v>0</v>
      </c>
    </row>
    <row r="913" spans="1:15" x14ac:dyDescent="0.3">
      <c r="A913" s="2" t="s">
        <v>1081</v>
      </c>
      <c r="B913" s="37"/>
      <c r="C913" t="s">
        <v>1359</v>
      </c>
      <c r="D913" s="19"/>
      <c r="E913" s="20"/>
      <c r="F913" s="21"/>
      <c r="G913" s="21" t="s">
        <v>23</v>
      </c>
      <c r="H913" s="21"/>
      <c r="I913" s="21"/>
      <c r="J913" s="21"/>
      <c r="K913" s="21"/>
      <c r="L913" s="128">
        <f t="shared" si="193"/>
        <v>0</v>
      </c>
      <c r="M913" s="128">
        <f t="shared" si="194"/>
        <v>0</v>
      </c>
      <c r="N913" s="128">
        <f t="shared" si="195"/>
        <v>0</v>
      </c>
      <c r="O913" s="127">
        <f t="shared" si="192"/>
        <v>0</v>
      </c>
    </row>
    <row r="914" spans="1:15" x14ac:dyDescent="0.3">
      <c r="A914"/>
      <c r="B914"/>
      <c r="C914" t="s">
        <v>1000</v>
      </c>
      <c r="D914" s="19"/>
      <c r="E914" s="20">
        <v>2</v>
      </c>
      <c r="F914" s="20" t="s">
        <v>260</v>
      </c>
      <c r="G914" s="21"/>
      <c r="H914" s="21"/>
      <c r="I914" s="21"/>
      <c r="J914" s="21"/>
      <c r="K914" s="21"/>
      <c r="L914" s="126">
        <f>SUM(L915:L928)</f>
        <v>0</v>
      </c>
      <c r="M914" s="126">
        <f>SUM(M915:M928)</f>
        <v>0</v>
      </c>
      <c r="N914" s="126">
        <f>SUM(N915:N928)</f>
        <v>0</v>
      </c>
      <c r="O914" s="127">
        <f t="shared" si="192"/>
        <v>0</v>
      </c>
    </row>
    <row r="915" spans="1:15" x14ac:dyDescent="0.3">
      <c r="A915"/>
      <c r="B915"/>
      <c r="C915" t="s">
        <v>1001</v>
      </c>
      <c r="D915" s="19"/>
      <c r="E915" s="21"/>
      <c r="F915" s="21"/>
      <c r="G915" s="21" t="s">
        <v>1002</v>
      </c>
      <c r="H915" s="21"/>
      <c r="I915" s="21"/>
      <c r="J915" s="21"/>
      <c r="K915" s="21"/>
      <c r="L915" s="128" t="str">
        <f t="shared" ref="L915:L928" si="196">IFERROR(VLOOKUP(A915,IC_LN_BS,7,0),"")</f>
        <v/>
      </c>
      <c r="M915" s="128" t="str">
        <f t="shared" ref="M915:M928" si="197">IFERROR(VLOOKUP(A915,IC_LN_BS,8,0),"")</f>
        <v/>
      </c>
      <c r="N915" s="128" t="str">
        <f t="shared" ref="N915:N928" si="198">IFERROR(VLOOKUP(A915,IC_LN_BS,9,0),"")</f>
        <v/>
      </c>
      <c r="O915" s="127">
        <f t="shared" si="192"/>
        <v>0</v>
      </c>
    </row>
    <row r="916" spans="1:15" x14ac:dyDescent="0.3">
      <c r="A916" s="1" t="s">
        <v>1003</v>
      </c>
      <c r="B916"/>
      <c r="C916" t="s">
        <v>1004</v>
      </c>
      <c r="D916" s="19"/>
      <c r="E916" s="20"/>
      <c r="F916" s="21"/>
      <c r="G916" s="21" t="s">
        <v>1005</v>
      </c>
      <c r="H916" s="21"/>
      <c r="I916" s="21"/>
      <c r="J916" s="21"/>
      <c r="K916" s="21"/>
      <c r="L916" s="128">
        <f t="shared" si="196"/>
        <v>0</v>
      </c>
      <c r="M916" s="128">
        <f t="shared" si="197"/>
        <v>0</v>
      </c>
      <c r="N916" s="128">
        <f t="shared" si="198"/>
        <v>0</v>
      </c>
      <c r="O916" s="127">
        <f t="shared" si="192"/>
        <v>0</v>
      </c>
    </row>
    <row r="917" spans="1:15" x14ac:dyDescent="0.3">
      <c r="A917" s="1" t="s">
        <v>1006</v>
      </c>
      <c r="B917" s="37"/>
      <c r="C917" t="s">
        <v>1008</v>
      </c>
      <c r="D917" s="19"/>
      <c r="E917" s="20"/>
      <c r="F917" s="21"/>
      <c r="G917" s="21" t="s">
        <v>1009</v>
      </c>
      <c r="H917" s="21"/>
      <c r="I917" s="21"/>
      <c r="J917" s="21"/>
      <c r="K917" s="21"/>
      <c r="L917" s="128">
        <f t="shared" si="196"/>
        <v>0</v>
      </c>
      <c r="M917" s="128">
        <f t="shared" si="197"/>
        <v>0</v>
      </c>
      <c r="N917" s="128">
        <f t="shared" si="198"/>
        <v>0</v>
      </c>
      <c r="O917" s="127">
        <f t="shared" si="192"/>
        <v>0</v>
      </c>
    </row>
    <row r="918" spans="1:15" x14ac:dyDescent="0.3">
      <c r="A918" s="1" t="s">
        <v>1503</v>
      </c>
      <c r="B918" s="37"/>
      <c r="C918"/>
      <c r="D918" s="19"/>
      <c r="E918" s="20"/>
      <c r="F918" s="21"/>
      <c r="G918" s="21" t="s">
        <v>1502</v>
      </c>
      <c r="H918" s="21"/>
      <c r="I918" s="21"/>
      <c r="J918" s="21"/>
      <c r="K918" s="21"/>
      <c r="L918" s="128">
        <f t="shared" ref="L918" si="199">IFERROR(VLOOKUP(A918,IC_LN_BS,7,0),"")</f>
        <v>0</v>
      </c>
      <c r="M918" s="128">
        <f t="shared" ref="M918" si="200">IFERROR(VLOOKUP(A918,IC_LN_BS,8,0),"")</f>
        <v>0</v>
      </c>
      <c r="N918" s="128">
        <f t="shared" ref="N918" si="201">IFERROR(VLOOKUP(A918,IC_LN_BS,9,0),"")</f>
        <v>0</v>
      </c>
      <c r="O918" s="127">
        <f t="shared" si="192"/>
        <v>0</v>
      </c>
    </row>
    <row r="919" spans="1:15" x14ac:dyDescent="0.3">
      <c r="A919" s="1" t="s">
        <v>1007</v>
      </c>
      <c r="B919"/>
      <c r="C919" t="s">
        <v>1010</v>
      </c>
      <c r="D919" s="19"/>
      <c r="E919" s="20"/>
      <c r="F919" s="21"/>
      <c r="G919" s="21" t="s">
        <v>1011</v>
      </c>
      <c r="H919" s="21"/>
      <c r="I919" s="21"/>
      <c r="J919" s="21"/>
      <c r="K919" s="21"/>
      <c r="L919" s="128">
        <f t="shared" si="196"/>
        <v>0</v>
      </c>
      <c r="M919" s="128">
        <f t="shared" si="197"/>
        <v>0</v>
      </c>
      <c r="N919" s="128">
        <f t="shared" si="198"/>
        <v>0</v>
      </c>
      <c r="O919" s="127">
        <f t="shared" si="192"/>
        <v>0</v>
      </c>
    </row>
    <row r="920" spans="1:15" x14ac:dyDescent="0.3">
      <c r="A920"/>
      <c r="B920" s="37"/>
      <c r="C920" t="s">
        <v>1013</v>
      </c>
      <c r="D920" s="19"/>
      <c r="E920" s="20"/>
      <c r="F920" s="21"/>
      <c r="G920" s="21" t="s">
        <v>1014</v>
      </c>
      <c r="H920" s="21"/>
      <c r="I920" s="21"/>
      <c r="J920" s="21"/>
      <c r="K920" s="21"/>
      <c r="L920" s="128" t="str">
        <f t="shared" si="196"/>
        <v/>
      </c>
      <c r="M920" s="128" t="str">
        <f t="shared" si="197"/>
        <v/>
      </c>
      <c r="N920" s="128" t="str">
        <f t="shared" si="198"/>
        <v/>
      </c>
      <c r="O920" s="127">
        <f t="shared" si="192"/>
        <v>0</v>
      </c>
    </row>
    <row r="921" spans="1:15" x14ac:dyDescent="0.3">
      <c r="A921" s="1" t="s">
        <v>1012</v>
      </c>
      <c r="B921"/>
      <c r="C921" t="s">
        <v>1016</v>
      </c>
      <c r="D921" s="19"/>
      <c r="E921" s="20"/>
      <c r="F921" s="21"/>
      <c r="G921" s="21" t="s">
        <v>1017</v>
      </c>
      <c r="H921" s="21"/>
      <c r="I921" s="21"/>
      <c r="J921" s="21"/>
      <c r="K921" s="21"/>
      <c r="L921" s="128">
        <f t="shared" si="196"/>
        <v>0</v>
      </c>
      <c r="M921" s="128">
        <f t="shared" si="197"/>
        <v>0</v>
      </c>
      <c r="N921" s="128">
        <f t="shared" si="198"/>
        <v>0</v>
      </c>
      <c r="O921" s="127">
        <f t="shared" si="192"/>
        <v>0</v>
      </c>
    </row>
    <row r="922" spans="1:15" x14ac:dyDescent="0.3">
      <c r="A922" s="1" t="s">
        <v>1015</v>
      </c>
      <c r="B922" s="37"/>
      <c r="C922" t="s">
        <v>1018</v>
      </c>
      <c r="D922" s="19"/>
      <c r="E922" s="20"/>
      <c r="F922" s="21"/>
      <c r="G922" s="21" t="s">
        <v>919</v>
      </c>
      <c r="H922" s="21"/>
      <c r="I922" s="21"/>
      <c r="J922" s="21"/>
      <c r="K922" s="21"/>
      <c r="L922" s="128">
        <f t="shared" si="196"/>
        <v>0</v>
      </c>
      <c r="M922" s="128">
        <f t="shared" si="197"/>
        <v>0</v>
      </c>
      <c r="N922" s="128">
        <f t="shared" si="198"/>
        <v>0</v>
      </c>
      <c r="O922" s="127">
        <f t="shared" si="192"/>
        <v>0</v>
      </c>
    </row>
    <row r="923" spans="1:15" x14ac:dyDescent="0.3">
      <c r="A923"/>
      <c r="B923" s="37"/>
      <c r="C923" t="s">
        <v>1020</v>
      </c>
      <c r="D923" s="19"/>
      <c r="E923" s="20"/>
      <c r="F923" s="21"/>
      <c r="G923" s="21" t="s">
        <v>1021</v>
      </c>
      <c r="H923" s="21"/>
      <c r="I923" s="21"/>
      <c r="J923" s="21"/>
      <c r="K923" s="21"/>
      <c r="L923" s="128" t="str">
        <f t="shared" si="196"/>
        <v/>
      </c>
      <c r="M923" s="128" t="str">
        <f t="shared" si="197"/>
        <v/>
      </c>
      <c r="N923" s="128" t="str">
        <f t="shared" si="198"/>
        <v/>
      </c>
      <c r="O923" s="127">
        <f t="shared" si="192"/>
        <v>0</v>
      </c>
    </row>
    <row r="924" spans="1:15" x14ac:dyDescent="0.3">
      <c r="A924"/>
      <c r="B924"/>
      <c r="C924" t="s">
        <v>1022</v>
      </c>
      <c r="D924" s="19"/>
      <c r="E924" s="20"/>
      <c r="F924" s="21"/>
      <c r="G924" s="21" t="s">
        <v>1023</v>
      </c>
      <c r="H924" s="21"/>
      <c r="I924" s="21"/>
      <c r="J924" s="21"/>
      <c r="K924" s="21"/>
      <c r="L924" s="128" t="str">
        <f t="shared" si="196"/>
        <v/>
      </c>
      <c r="M924" s="128" t="str">
        <f t="shared" si="197"/>
        <v/>
      </c>
      <c r="N924" s="128" t="str">
        <f t="shared" si="198"/>
        <v/>
      </c>
      <c r="O924" s="127">
        <f t="shared" si="192"/>
        <v>0</v>
      </c>
    </row>
    <row r="925" spans="1:15" x14ac:dyDescent="0.3">
      <c r="A925"/>
      <c r="B925" s="37"/>
      <c r="C925" t="s">
        <v>1024</v>
      </c>
      <c r="D925" s="19"/>
      <c r="E925" s="20"/>
      <c r="F925" s="21"/>
      <c r="G925" s="21" t="s">
        <v>1025</v>
      </c>
      <c r="H925" s="21"/>
      <c r="I925" s="21"/>
      <c r="J925" s="21"/>
      <c r="K925" s="21"/>
      <c r="L925" s="128" t="str">
        <f t="shared" si="196"/>
        <v/>
      </c>
      <c r="M925" s="128" t="str">
        <f t="shared" si="197"/>
        <v/>
      </c>
      <c r="N925" s="128" t="str">
        <f t="shared" si="198"/>
        <v/>
      </c>
      <c r="O925" s="127">
        <f t="shared" si="192"/>
        <v>0</v>
      </c>
    </row>
    <row r="926" spans="1:15" x14ac:dyDescent="0.3">
      <c r="A926"/>
      <c r="B926" s="37"/>
      <c r="C926" t="s">
        <v>1026</v>
      </c>
      <c r="D926" s="19"/>
      <c r="E926" s="20"/>
      <c r="F926" s="21"/>
      <c r="G926" s="21" t="s">
        <v>1027</v>
      </c>
      <c r="H926" s="21"/>
      <c r="I926" s="21"/>
      <c r="J926" s="21"/>
      <c r="K926" s="21"/>
      <c r="L926" s="128" t="str">
        <f t="shared" si="196"/>
        <v/>
      </c>
      <c r="M926" s="128" t="str">
        <f t="shared" si="197"/>
        <v/>
      </c>
      <c r="N926" s="128" t="str">
        <f t="shared" si="198"/>
        <v/>
      </c>
      <c r="O926" s="127">
        <f t="shared" si="192"/>
        <v>0</v>
      </c>
    </row>
    <row r="927" spans="1:15" x14ac:dyDescent="0.3">
      <c r="A927"/>
      <c r="B927" s="56"/>
      <c r="C927" t="s">
        <v>1029</v>
      </c>
      <c r="D927" s="19"/>
      <c r="E927" s="20"/>
      <c r="F927" s="21"/>
      <c r="G927" s="21" t="s">
        <v>1030</v>
      </c>
      <c r="H927" s="21"/>
      <c r="I927" s="21"/>
      <c r="J927" s="21"/>
      <c r="K927" s="21"/>
      <c r="L927" s="128" t="str">
        <f t="shared" si="196"/>
        <v/>
      </c>
      <c r="M927" s="128" t="str">
        <f t="shared" si="197"/>
        <v/>
      </c>
      <c r="N927" s="128" t="str">
        <f t="shared" si="198"/>
        <v/>
      </c>
      <c r="O927" s="127">
        <f t="shared" si="192"/>
        <v>0</v>
      </c>
    </row>
    <row r="928" spans="1:15" ht="15" thickBot="1" x14ac:dyDescent="0.35">
      <c r="A928" s="1" t="s">
        <v>1028</v>
      </c>
      <c r="B928" s="37"/>
      <c r="C928" t="s">
        <v>1032</v>
      </c>
      <c r="D928" s="57"/>
      <c r="E928" s="61"/>
      <c r="F928" s="58"/>
      <c r="G928" s="58" t="s">
        <v>1033</v>
      </c>
      <c r="H928" s="58"/>
      <c r="I928" s="58"/>
      <c r="J928" s="58"/>
      <c r="K928" s="58"/>
      <c r="L928" s="129">
        <f t="shared" si="196"/>
        <v>0</v>
      </c>
      <c r="M928" s="129">
        <f t="shared" si="197"/>
        <v>0</v>
      </c>
      <c r="N928" s="129">
        <f t="shared" si="198"/>
        <v>0</v>
      </c>
      <c r="O928" s="130">
        <f t="shared" si="192"/>
        <v>0</v>
      </c>
    </row>
    <row r="929" spans="1:15" ht="15" thickBot="1" x14ac:dyDescent="0.35">
      <c r="A929"/>
      <c r="B929"/>
      <c r="C929" t="s">
        <v>1036</v>
      </c>
      <c r="D929" s="140" t="s">
        <v>14</v>
      </c>
      <c r="E929" s="162" t="s">
        <v>1037</v>
      </c>
      <c r="F929" s="141"/>
      <c r="G929" s="141"/>
      <c r="H929" s="141"/>
      <c r="I929" s="141"/>
      <c r="J929" s="141"/>
      <c r="K929" s="141"/>
      <c r="L929" s="148">
        <f>L930+L931-L932</f>
        <v>0</v>
      </c>
      <c r="M929" s="148">
        <f>M930+M931-M932</f>
        <v>0</v>
      </c>
      <c r="N929" s="148">
        <f>N930+N931-N932</f>
        <v>0</v>
      </c>
      <c r="O929" s="149">
        <f t="shared" si="192"/>
        <v>0</v>
      </c>
    </row>
    <row r="930" spans="1:15" x14ac:dyDescent="0.3">
      <c r="A930" s="1" t="s">
        <v>1038</v>
      </c>
      <c r="B930" s="37"/>
      <c r="C930" t="s">
        <v>1034</v>
      </c>
      <c r="D930" s="30"/>
      <c r="E930" s="59"/>
      <c r="F930" s="60" t="s">
        <v>1082</v>
      </c>
      <c r="G930" s="60"/>
      <c r="H930" s="60"/>
      <c r="I930" s="60"/>
      <c r="J930" s="60"/>
      <c r="K930" s="60"/>
      <c r="L930" s="171">
        <f>IFERROR(VLOOKUP(A930,IC_LN_BS,7,0),"")</f>
        <v>0</v>
      </c>
      <c r="M930" s="171">
        <f>IFERROR(VLOOKUP(A930,IC_LN_BS,8,0),"")</f>
        <v>0</v>
      </c>
      <c r="N930" s="171">
        <f>IFERROR(VLOOKUP(A930,IC_LN_BS,9,0),"")</f>
        <v>0</v>
      </c>
      <c r="O930" s="139">
        <f t="shared" si="192"/>
        <v>0</v>
      </c>
    </row>
    <row r="931" spans="1:15" x14ac:dyDescent="0.3">
      <c r="A931" s="1" t="s">
        <v>1039</v>
      </c>
      <c r="B931" s="37"/>
      <c r="C931"/>
      <c r="D931" s="19"/>
      <c r="E931" s="20"/>
      <c r="F931" s="21" t="s">
        <v>1084</v>
      </c>
      <c r="G931" s="21"/>
      <c r="H931" s="21"/>
      <c r="I931" s="21"/>
      <c r="J931" s="21"/>
      <c r="K931" s="21"/>
      <c r="L931" s="128">
        <f>IFERROR(VLOOKUP(A931,IC_LN_BS,7,0),"")</f>
        <v>0</v>
      </c>
      <c r="M931" s="128">
        <f>IFERROR(VLOOKUP(A931,IC_LN_BS,8,0),"")</f>
        <v>0</v>
      </c>
      <c r="N931" s="128">
        <f>IFERROR(VLOOKUP(A931,IC_LN_BS,9,0),"")</f>
        <v>0</v>
      </c>
      <c r="O931" s="127">
        <f t="shared" si="192"/>
        <v>0</v>
      </c>
    </row>
    <row r="932" spans="1:15" ht="15" thickBot="1" x14ac:dyDescent="0.35">
      <c r="A932" s="1" t="s">
        <v>1086</v>
      </c>
      <c r="B932" s="37"/>
      <c r="C932"/>
      <c r="D932" s="57"/>
      <c r="E932" s="61"/>
      <c r="F932" s="58" t="s">
        <v>1085</v>
      </c>
      <c r="G932" s="58"/>
      <c r="H932" s="58"/>
      <c r="I932" s="58"/>
      <c r="J932" s="58"/>
      <c r="K932" s="58"/>
      <c r="L932" s="129">
        <f>IFERROR(VLOOKUP(A932,IC_LN_BS,7,0),"")</f>
        <v>0</v>
      </c>
      <c r="M932" s="129">
        <f>IFERROR(VLOOKUP(A932,IC_LN_BS,8,0),"")</f>
        <v>0</v>
      </c>
      <c r="N932" s="129">
        <f>IFERROR(VLOOKUP(A932,IC_LN_BS,9,0),"")</f>
        <v>0</v>
      </c>
      <c r="O932" s="130">
        <f t="shared" si="192"/>
        <v>0</v>
      </c>
    </row>
    <row r="933" spans="1:15" ht="15" thickBot="1" x14ac:dyDescent="0.35">
      <c r="A933"/>
      <c r="B933"/>
      <c r="C933" t="s">
        <v>1031</v>
      </c>
      <c r="D933" s="140" t="s">
        <v>34</v>
      </c>
      <c r="E933" s="162" t="s">
        <v>1040</v>
      </c>
      <c r="F933" s="141"/>
      <c r="G933" s="141"/>
      <c r="H933" s="141"/>
      <c r="I933" s="141"/>
      <c r="J933" s="141"/>
      <c r="K933" s="141"/>
      <c r="L933" s="148">
        <f>SUM(L934:L935)</f>
        <v>0</v>
      </c>
      <c r="M933" s="148">
        <f>SUM(M934:M935)</f>
        <v>0</v>
      </c>
      <c r="N933" s="148">
        <f>SUM(N934:N935)</f>
        <v>0</v>
      </c>
      <c r="O933" s="149">
        <f t="shared" si="192"/>
        <v>0</v>
      </c>
    </row>
    <row r="934" spans="1:15" x14ac:dyDescent="0.3">
      <c r="A934"/>
      <c r="B934"/>
      <c r="C934" t="s">
        <v>1038</v>
      </c>
      <c r="D934" s="30"/>
      <c r="E934" s="59"/>
      <c r="F934" s="60" t="s">
        <v>1042</v>
      </c>
      <c r="G934" s="60"/>
      <c r="H934" s="60"/>
      <c r="I934" s="60"/>
      <c r="J934" s="60"/>
      <c r="K934" s="60"/>
      <c r="L934" s="171" t="str">
        <f>IFERROR(VLOOKUP(A934,IC_LN_BS,7,0),"")</f>
        <v/>
      </c>
      <c r="M934" s="171" t="str">
        <f>IFERROR(VLOOKUP(A934,IC_LN_BS,8,0),"")</f>
        <v/>
      </c>
      <c r="N934" s="171" t="str">
        <f>IFERROR(VLOOKUP(A934,IC_LN_BS,9,0),"")</f>
        <v/>
      </c>
      <c r="O934" s="139">
        <f t="shared" si="192"/>
        <v>0</v>
      </c>
    </row>
    <row r="935" spans="1:15" ht="15" thickBot="1" x14ac:dyDescent="0.35">
      <c r="A935" s="1" t="s">
        <v>1043</v>
      </c>
      <c r="B935" s="37"/>
      <c r="C935" t="s">
        <v>1035</v>
      </c>
      <c r="D935" s="57"/>
      <c r="E935" s="61"/>
      <c r="F935" s="58" t="s">
        <v>1083</v>
      </c>
      <c r="G935" s="58"/>
      <c r="H935" s="58"/>
      <c r="I935" s="58"/>
      <c r="J935" s="58"/>
      <c r="K935" s="58"/>
      <c r="L935" s="129">
        <f>IFERROR(VLOOKUP(A935,IC_LN_BS,7,0),"")</f>
        <v>0</v>
      </c>
      <c r="M935" s="129">
        <f>IFERROR(VLOOKUP(A935,IC_LN_BS,8,0),"")</f>
        <v>0</v>
      </c>
      <c r="N935" s="129">
        <f>IFERROR(VLOOKUP(A935,IC_LN_BS,9,0),"")</f>
        <v>0</v>
      </c>
      <c r="O935" s="130">
        <f t="shared" si="192"/>
        <v>0</v>
      </c>
    </row>
    <row r="936" spans="1:15" ht="15" thickBot="1" x14ac:dyDescent="0.35">
      <c r="A936"/>
      <c r="B936"/>
      <c r="C936" t="s">
        <v>1019</v>
      </c>
      <c r="D936" s="140" t="s">
        <v>239</v>
      </c>
      <c r="E936" s="162" t="s">
        <v>1044</v>
      </c>
      <c r="F936" s="141"/>
      <c r="G936" s="141"/>
      <c r="H936" s="141"/>
      <c r="I936" s="141"/>
      <c r="J936" s="141"/>
      <c r="K936" s="141"/>
      <c r="L936" s="172"/>
      <c r="M936" s="172"/>
      <c r="N936" s="172"/>
      <c r="O936" s="173">
        <f t="shared" si="192"/>
        <v>0</v>
      </c>
    </row>
    <row r="937" spans="1:15" ht="15" thickBot="1" x14ac:dyDescent="0.35">
      <c r="A937"/>
      <c r="B937"/>
      <c r="C937" t="s">
        <v>1045</v>
      </c>
      <c r="D937" s="140" t="s">
        <v>313</v>
      </c>
      <c r="E937" s="162" t="s">
        <v>1046</v>
      </c>
      <c r="F937" s="141"/>
      <c r="G937" s="141"/>
      <c r="H937" s="141"/>
      <c r="I937" s="141"/>
      <c r="J937" s="141"/>
      <c r="K937" s="141"/>
      <c r="L937" s="148">
        <f>SUM(L938,L942:L945)</f>
        <v>0</v>
      </c>
      <c r="M937" s="148">
        <f>SUM(M938,M942:M945)</f>
        <v>0</v>
      </c>
      <c r="N937" s="148">
        <f>SUM(N938,N942:N945)</f>
        <v>0</v>
      </c>
      <c r="O937" s="149">
        <f t="shared" si="192"/>
        <v>0</v>
      </c>
    </row>
    <row r="938" spans="1:15" x14ac:dyDescent="0.3">
      <c r="A938"/>
      <c r="B938"/>
      <c r="C938" t="s">
        <v>787</v>
      </c>
      <c r="D938" s="30"/>
      <c r="E938" s="60"/>
      <c r="F938" s="60" t="s">
        <v>1244</v>
      </c>
      <c r="G938" s="60"/>
      <c r="H938" s="60"/>
      <c r="I938" s="60"/>
      <c r="J938" s="60"/>
      <c r="K938" s="60"/>
      <c r="L938" s="138">
        <f>SUM(L939:L941)</f>
        <v>0</v>
      </c>
      <c r="M938" s="138">
        <f>SUM(M939:M941)</f>
        <v>0</v>
      </c>
      <c r="N938" s="138">
        <f>SUM(N939:N941)</f>
        <v>0</v>
      </c>
      <c r="O938" s="139">
        <f t="shared" si="192"/>
        <v>0</v>
      </c>
    </row>
    <row r="939" spans="1:15" x14ac:dyDescent="0.3">
      <c r="A939" s="1" t="s">
        <v>787</v>
      </c>
      <c r="B939" s="37"/>
      <c r="C939" t="s">
        <v>1047</v>
      </c>
      <c r="D939" s="19"/>
      <c r="E939" s="21"/>
      <c r="F939" s="21"/>
      <c r="G939" s="21" t="s">
        <v>1087</v>
      </c>
      <c r="H939" s="21"/>
      <c r="I939" s="21"/>
      <c r="J939" s="21"/>
      <c r="K939" s="21"/>
      <c r="L939" s="128">
        <f t="shared" ref="L939:L945" si="202">IFERROR(VLOOKUP(A939,IC_LN_BS,7,0),"")</f>
        <v>0</v>
      </c>
      <c r="M939" s="128">
        <f t="shared" ref="M939:M945" si="203">IFERROR(VLOOKUP(A939,IC_LN_BS,8,0),"")</f>
        <v>0</v>
      </c>
      <c r="N939" s="128">
        <f t="shared" ref="N939:N945" si="204">IFERROR(VLOOKUP(A939,IC_LN_BS,9,0),"")</f>
        <v>0</v>
      </c>
      <c r="O939" s="127">
        <f t="shared" si="192"/>
        <v>0</v>
      </c>
    </row>
    <row r="940" spans="1:15" x14ac:dyDescent="0.3">
      <c r="A940" s="1" t="s">
        <v>789</v>
      </c>
      <c r="B940" s="37"/>
      <c r="C940" t="s">
        <v>1048</v>
      </c>
      <c r="D940" s="19"/>
      <c r="E940" s="21"/>
      <c r="F940" s="21"/>
      <c r="G940" s="21" t="s">
        <v>1088</v>
      </c>
      <c r="H940" s="21"/>
      <c r="I940" s="21"/>
      <c r="J940" s="21"/>
      <c r="K940" s="21"/>
      <c r="L940" s="128">
        <f t="shared" si="202"/>
        <v>0</v>
      </c>
      <c r="M940" s="128">
        <f t="shared" si="203"/>
        <v>0</v>
      </c>
      <c r="N940" s="128">
        <f t="shared" si="204"/>
        <v>0</v>
      </c>
      <c r="O940" s="127">
        <f t="shared" si="192"/>
        <v>0</v>
      </c>
    </row>
    <row r="941" spans="1:15" x14ac:dyDescent="0.3">
      <c r="A941" s="1" t="s">
        <v>791</v>
      </c>
      <c r="B941" s="37"/>
      <c r="C941" t="s">
        <v>1049</v>
      </c>
      <c r="D941" s="19"/>
      <c r="E941" s="21"/>
      <c r="F941" s="21"/>
      <c r="G941" s="21" t="s">
        <v>452</v>
      </c>
      <c r="H941" s="21"/>
      <c r="I941" s="21"/>
      <c r="J941" s="21"/>
      <c r="K941" s="21"/>
      <c r="L941" s="128">
        <f t="shared" si="202"/>
        <v>0</v>
      </c>
      <c r="M941" s="128">
        <f t="shared" si="203"/>
        <v>0</v>
      </c>
      <c r="N941" s="128">
        <f t="shared" si="204"/>
        <v>0</v>
      </c>
      <c r="O941" s="127">
        <f t="shared" si="192"/>
        <v>0</v>
      </c>
    </row>
    <row r="942" spans="1:15" x14ac:dyDescent="0.3">
      <c r="A942" s="1" t="s">
        <v>1041</v>
      </c>
      <c r="B942"/>
      <c r="C942" t="s">
        <v>789</v>
      </c>
      <c r="D942" s="19"/>
      <c r="E942" s="21"/>
      <c r="F942" s="21" t="s">
        <v>1051</v>
      </c>
      <c r="G942" s="21"/>
      <c r="H942" s="21"/>
      <c r="I942" s="21"/>
      <c r="J942" s="21"/>
      <c r="K942" s="21"/>
      <c r="L942" s="128">
        <f t="shared" si="202"/>
        <v>0</v>
      </c>
      <c r="M942" s="128">
        <f t="shared" si="203"/>
        <v>0</v>
      </c>
      <c r="N942" s="128">
        <f t="shared" si="204"/>
        <v>0</v>
      </c>
      <c r="O942" s="127">
        <f t="shared" si="192"/>
        <v>0</v>
      </c>
    </row>
    <row r="943" spans="1:15" x14ac:dyDescent="0.3">
      <c r="A943" s="1" t="s">
        <v>1052</v>
      </c>
      <c r="B943" s="37"/>
      <c r="C943" t="s">
        <v>791</v>
      </c>
      <c r="D943" s="19"/>
      <c r="E943" s="21"/>
      <c r="F943" s="21" t="s">
        <v>1053</v>
      </c>
      <c r="G943" s="21"/>
      <c r="H943" s="21"/>
      <c r="I943" s="21"/>
      <c r="J943" s="21"/>
      <c r="K943" s="21"/>
      <c r="L943" s="128">
        <f t="shared" si="202"/>
        <v>0</v>
      </c>
      <c r="M943" s="128">
        <f t="shared" si="203"/>
        <v>0</v>
      </c>
      <c r="N943" s="128">
        <f t="shared" si="204"/>
        <v>0</v>
      </c>
      <c r="O943" s="127">
        <f t="shared" si="192"/>
        <v>0</v>
      </c>
    </row>
    <row r="944" spans="1:15" x14ac:dyDescent="0.3">
      <c r="A944"/>
      <c r="B944"/>
      <c r="C944" t="s">
        <v>793</v>
      </c>
      <c r="D944" s="19"/>
      <c r="E944" s="21"/>
      <c r="F944" s="21" t="s">
        <v>1054</v>
      </c>
      <c r="G944" s="21"/>
      <c r="H944" s="21"/>
      <c r="I944" s="21"/>
      <c r="J944" s="21"/>
      <c r="K944" s="21"/>
      <c r="L944" s="128" t="str">
        <f t="shared" si="202"/>
        <v/>
      </c>
      <c r="M944" s="128" t="str">
        <f t="shared" si="203"/>
        <v/>
      </c>
      <c r="N944" s="128" t="str">
        <f t="shared" si="204"/>
        <v/>
      </c>
      <c r="O944" s="127">
        <f t="shared" ref="O944:O947" si="205">SUM(L944,N944)</f>
        <v>0</v>
      </c>
    </row>
    <row r="945" spans="1:15" ht="15" thickBot="1" x14ac:dyDescent="0.35">
      <c r="A945"/>
      <c r="B945"/>
      <c r="C945" t="s">
        <v>1050</v>
      </c>
      <c r="D945" s="57"/>
      <c r="E945" s="58"/>
      <c r="F945" s="58" t="s">
        <v>1055</v>
      </c>
      <c r="G945" s="58"/>
      <c r="H945" s="58"/>
      <c r="I945" s="58"/>
      <c r="J945" s="58"/>
      <c r="K945" s="58"/>
      <c r="L945" s="129" t="str">
        <f t="shared" si="202"/>
        <v/>
      </c>
      <c r="M945" s="129" t="str">
        <f t="shared" si="203"/>
        <v/>
      </c>
      <c r="N945" s="129" t="str">
        <f t="shared" si="204"/>
        <v/>
      </c>
      <c r="O945" s="130">
        <f t="shared" si="205"/>
        <v>0</v>
      </c>
    </row>
    <row r="946" spans="1:15" ht="15" thickBot="1" x14ac:dyDescent="0.35">
      <c r="A946"/>
      <c r="B946"/>
      <c r="C946"/>
      <c r="D946" s="170" t="s">
        <v>1056</v>
      </c>
      <c r="E946" s="157"/>
      <c r="F946" s="157"/>
      <c r="G946" s="157"/>
      <c r="H946" s="157"/>
      <c r="I946" s="157"/>
      <c r="J946" s="157"/>
      <c r="K946" s="157"/>
      <c r="L946" s="148">
        <f>SUM(L903,L929,L933,L936,L937)</f>
        <v>0</v>
      </c>
      <c r="M946" s="148">
        <f>SUM(M903,M929,M933,M936,M937)</f>
        <v>0</v>
      </c>
      <c r="N946" s="148">
        <f>SUM(N903,N929,N933,N936,N937)</f>
        <v>0</v>
      </c>
      <c r="O946" s="149">
        <f t="shared" si="205"/>
        <v>0</v>
      </c>
    </row>
    <row r="947" spans="1:15" ht="15" thickBot="1" x14ac:dyDescent="0.35">
      <c r="A947"/>
      <c r="B947"/>
      <c r="C947"/>
      <c r="D947" s="62" t="s">
        <v>1057</v>
      </c>
      <c r="E947" s="63"/>
      <c r="F947" s="63"/>
      <c r="G947" s="63"/>
      <c r="H947" s="63"/>
      <c r="I947" s="63"/>
      <c r="J947" s="63"/>
      <c r="K947" s="63"/>
      <c r="L947" s="174">
        <f>L496-L901-L946</f>
        <v>0</v>
      </c>
      <c r="M947" s="174">
        <f>M496-M901-M946</f>
        <v>0</v>
      </c>
      <c r="N947" s="174">
        <f>N496-N901-N946</f>
        <v>0</v>
      </c>
      <c r="O947" s="175">
        <f t="shared" si="205"/>
        <v>0</v>
      </c>
    </row>
    <row r="948" spans="1:15" x14ac:dyDescent="0.3">
      <c r="A948"/>
      <c r="B948"/>
      <c r="C948"/>
    </row>
    <row r="949" spans="1:15" x14ac:dyDescent="0.3">
      <c r="A949"/>
      <c r="B949"/>
      <c r="C949"/>
      <c r="D949" s="64" t="s">
        <v>1089</v>
      </c>
      <c r="E949" s="65"/>
      <c r="F949" s="65"/>
      <c r="G949" s="65"/>
      <c r="H949" s="65"/>
      <c r="I949" s="65"/>
      <c r="J949" s="65"/>
      <c r="K949" s="65"/>
      <c r="L949" s="65"/>
      <c r="M949" s="65"/>
      <c r="N949" s="65"/>
      <c r="O949" s="66"/>
    </row>
    <row r="950" spans="1:15" x14ac:dyDescent="0.3">
      <c r="A950"/>
      <c r="B950"/>
      <c r="C950"/>
      <c r="D950" s="67"/>
      <c r="E950" s="68"/>
      <c r="F950" s="68"/>
      <c r="G950" s="68"/>
      <c r="H950" s="68"/>
      <c r="I950" s="68"/>
      <c r="J950" s="68"/>
      <c r="K950" s="67" t="s">
        <v>1104</v>
      </c>
      <c r="L950" s="68"/>
      <c r="M950" s="68"/>
      <c r="N950" s="68"/>
      <c r="O950" s="69"/>
    </row>
    <row r="951" spans="1:15" x14ac:dyDescent="0.3">
      <c r="A951" s="7" t="s">
        <v>1185</v>
      </c>
      <c r="B951"/>
      <c r="C951" t="s">
        <v>1185</v>
      </c>
      <c r="D951" s="70"/>
      <c r="E951" s="71" t="s">
        <v>1090</v>
      </c>
      <c r="F951" s="72"/>
      <c r="G951" s="72"/>
      <c r="H951" s="72"/>
      <c r="I951" s="72"/>
      <c r="J951" s="72"/>
      <c r="K951" s="73"/>
      <c r="L951" s="74">
        <f>VLOOKUP(C951,MEMO_ITEM,10,0)</f>
        <v>0</v>
      </c>
      <c r="M951" s="74">
        <f>VLOOKUP(C951,MEMO_ITEM,11,0)</f>
        <v>0</v>
      </c>
      <c r="N951" s="74">
        <f>VLOOKUP(C951,MEMO_ITEM,12,0)</f>
        <v>0</v>
      </c>
      <c r="O951" s="75">
        <f>SUM(L951,N951)</f>
        <v>0</v>
      </c>
    </row>
    <row r="952" spans="1:15" x14ac:dyDescent="0.3">
      <c r="A952" s="7" t="s">
        <v>1186</v>
      </c>
      <c r="B952"/>
      <c r="C952" t="s">
        <v>1189</v>
      </c>
      <c r="D952" s="76"/>
      <c r="E952" s="77" t="s">
        <v>1091</v>
      </c>
      <c r="F952" s="78"/>
      <c r="G952" s="78"/>
      <c r="H952" s="78"/>
      <c r="I952" s="78"/>
      <c r="J952" s="78"/>
      <c r="K952" s="79"/>
      <c r="L952" s="80">
        <f>VLOOKUP(C952,MEMO_ITEM,10,0)</f>
        <v>0</v>
      </c>
      <c r="M952" s="80">
        <f>VLOOKUP(C952,MEMO_ITEM,11,0)</f>
        <v>0</v>
      </c>
      <c r="N952" s="80">
        <f>VLOOKUP(C952,MEMO_ITEM,12,0)</f>
        <v>0</v>
      </c>
      <c r="O952" s="81">
        <f t="shared" ref="O952:O1009" si="206">SUM(L952,N952)</f>
        <v>0</v>
      </c>
    </row>
    <row r="953" spans="1:15" x14ac:dyDescent="0.3">
      <c r="A953" s="7" t="s">
        <v>1187</v>
      </c>
      <c r="B953"/>
      <c r="C953" t="s">
        <v>836</v>
      </c>
      <c r="D953" s="82"/>
      <c r="E953" s="83" t="s">
        <v>1092</v>
      </c>
      <c r="F953" s="84"/>
      <c r="G953" s="84"/>
      <c r="H953" s="84"/>
      <c r="I953" s="84"/>
      <c r="J953" s="84"/>
      <c r="K953" s="85"/>
      <c r="L953" s="86">
        <f>VLOOKUP(C953,MEMO_ITEM,10,0)</f>
        <v>0</v>
      </c>
      <c r="M953" s="86">
        <f>VLOOKUP(C953,MEMO_ITEM,11,0)</f>
        <v>0</v>
      </c>
      <c r="N953" s="86">
        <f>VLOOKUP(C953,MEMO_ITEM,12,0)</f>
        <v>0</v>
      </c>
      <c r="O953" s="87">
        <f t="shared" si="206"/>
        <v>0</v>
      </c>
    </row>
    <row r="954" spans="1:15" x14ac:dyDescent="0.3">
      <c r="A954" s="7"/>
      <c r="B954"/>
      <c r="C954"/>
      <c r="D954" s="82"/>
      <c r="E954" s="83"/>
      <c r="F954" s="84" t="s">
        <v>21</v>
      </c>
      <c r="G954" s="84"/>
      <c r="H954" s="84"/>
      <c r="I954" s="84"/>
      <c r="J954" s="84"/>
      <c r="K954" s="85"/>
      <c r="L954" s="86" t="str">
        <f>IFERROR(ROUND($L$953*L966/$L$965,3),"")</f>
        <v/>
      </c>
      <c r="M954" s="86" t="str">
        <f>IFERROR(ROUND($M$953*M966/$M$965,3),"")</f>
        <v/>
      </c>
      <c r="N954" s="86" t="str">
        <f>IFERROR(ROUND($N$953*N966/$N$965,3),"")</f>
        <v/>
      </c>
      <c r="O954" s="87">
        <f t="shared" si="206"/>
        <v>0</v>
      </c>
    </row>
    <row r="955" spans="1:15" x14ac:dyDescent="0.3">
      <c r="A955" s="7"/>
      <c r="B955"/>
      <c r="C955"/>
      <c r="D955" s="82"/>
      <c r="E955" s="83"/>
      <c r="F955" s="84" t="s">
        <v>28</v>
      </c>
      <c r="G955" s="84"/>
      <c r="H955" s="84"/>
      <c r="I955" s="84"/>
      <c r="J955" s="84"/>
      <c r="K955" s="85"/>
      <c r="L955" s="86" t="str">
        <f t="shared" ref="L955:L962" si="207">IFERROR(ROUND($L$953*L967/$L$965,3),"")</f>
        <v/>
      </c>
      <c r="M955" s="86" t="str">
        <f t="shared" ref="M955:M962" si="208">IFERROR(ROUND($M$953*M967/$M$965,3),"")</f>
        <v/>
      </c>
      <c r="N955" s="86" t="str">
        <f t="shared" ref="N955:N962" si="209">IFERROR(ROUND($N$953*N967/$N$965,3),"")</f>
        <v/>
      </c>
      <c r="O955" s="87">
        <f t="shared" si="206"/>
        <v>0</v>
      </c>
    </row>
    <row r="956" spans="1:15" x14ac:dyDescent="0.3">
      <c r="A956" s="7"/>
      <c r="B956"/>
      <c r="C956"/>
      <c r="D956" s="82"/>
      <c r="E956" s="83"/>
      <c r="F956" s="84" t="s">
        <v>61</v>
      </c>
      <c r="G956" s="84"/>
      <c r="H956" s="84"/>
      <c r="I956" s="84"/>
      <c r="J956" s="84"/>
      <c r="K956" s="85"/>
      <c r="L956" s="86" t="str">
        <f t="shared" si="207"/>
        <v/>
      </c>
      <c r="M956" s="86" t="str">
        <f t="shared" si="208"/>
        <v/>
      </c>
      <c r="N956" s="86" t="str">
        <f t="shared" si="209"/>
        <v/>
      </c>
      <c r="O956" s="87">
        <f t="shared" si="206"/>
        <v>0</v>
      </c>
    </row>
    <row r="957" spans="1:15" x14ac:dyDescent="0.3">
      <c r="A957" s="7"/>
      <c r="B957"/>
      <c r="C957"/>
      <c r="D957" s="82"/>
      <c r="E957" s="83"/>
      <c r="F957" s="84" t="s">
        <v>315</v>
      </c>
      <c r="G957" s="84"/>
      <c r="H957" s="84"/>
      <c r="I957" s="84"/>
      <c r="J957" s="84"/>
      <c r="K957" s="85"/>
      <c r="L957" s="86" t="str">
        <f t="shared" si="207"/>
        <v/>
      </c>
      <c r="M957" s="86" t="str">
        <f t="shared" si="208"/>
        <v/>
      </c>
      <c r="N957" s="86" t="str">
        <f t="shared" si="209"/>
        <v/>
      </c>
      <c r="O957" s="87">
        <f t="shared" si="206"/>
        <v>0</v>
      </c>
    </row>
    <row r="958" spans="1:15" x14ac:dyDescent="0.3">
      <c r="A958" s="7"/>
      <c r="B958"/>
      <c r="C958"/>
      <c r="D958" s="82"/>
      <c r="E958" s="83"/>
      <c r="F958" s="84" t="s">
        <v>63</v>
      </c>
      <c r="G958" s="84"/>
      <c r="H958" s="84"/>
      <c r="I958" s="84"/>
      <c r="J958" s="84"/>
      <c r="K958" s="85"/>
      <c r="L958" s="86" t="str">
        <f t="shared" si="207"/>
        <v/>
      </c>
      <c r="M958" s="86" t="str">
        <f t="shared" si="208"/>
        <v/>
      </c>
      <c r="N958" s="86" t="str">
        <f t="shared" si="209"/>
        <v/>
      </c>
      <c r="O958" s="87">
        <f t="shared" si="206"/>
        <v>0</v>
      </c>
    </row>
    <row r="959" spans="1:15" x14ac:dyDescent="0.3">
      <c r="A959" s="7"/>
      <c r="B959"/>
      <c r="C959"/>
      <c r="D959" s="82"/>
      <c r="E959" s="83"/>
      <c r="F959" s="84" t="s">
        <v>64</v>
      </c>
      <c r="G959" s="84"/>
      <c r="H959" s="84"/>
      <c r="I959" s="84"/>
      <c r="J959" s="84"/>
      <c r="K959" s="85"/>
      <c r="L959" s="86" t="str">
        <f t="shared" si="207"/>
        <v/>
      </c>
      <c r="M959" s="86" t="str">
        <f t="shared" si="208"/>
        <v/>
      </c>
      <c r="N959" s="86" t="str">
        <f t="shared" si="209"/>
        <v/>
      </c>
      <c r="O959" s="87">
        <f t="shared" si="206"/>
        <v>0</v>
      </c>
    </row>
    <row r="960" spans="1:15" x14ac:dyDescent="0.3">
      <c r="A960" s="7"/>
      <c r="B960"/>
      <c r="C960"/>
      <c r="D960" s="82"/>
      <c r="E960" s="83"/>
      <c r="F960" s="84" t="s">
        <v>65</v>
      </c>
      <c r="G960" s="84"/>
      <c r="H960" s="84"/>
      <c r="I960" s="84"/>
      <c r="J960" s="84"/>
      <c r="K960" s="85"/>
      <c r="L960" s="86" t="str">
        <f t="shared" si="207"/>
        <v/>
      </c>
      <c r="M960" s="86" t="str">
        <f t="shared" si="208"/>
        <v/>
      </c>
      <c r="N960" s="86" t="str">
        <f t="shared" si="209"/>
        <v/>
      </c>
      <c r="O960" s="87">
        <f t="shared" si="206"/>
        <v>0</v>
      </c>
    </row>
    <row r="961" spans="1:16" x14ac:dyDescent="0.3">
      <c r="A961" s="7"/>
      <c r="B961"/>
      <c r="C961"/>
      <c r="D961" s="82"/>
      <c r="E961" s="83"/>
      <c r="F961" s="84" t="s">
        <v>462</v>
      </c>
      <c r="G961" s="84"/>
      <c r="H961" s="84"/>
      <c r="I961" s="84"/>
      <c r="J961" s="84"/>
      <c r="K961" s="85"/>
      <c r="L961" s="86" t="str">
        <f t="shared" si="207"/>
        <v/>
      </c>
      <c r="M961" s="86" t="str">
        <f t="shared" si="208"/>
        <v/>
      </c>
      <c r="N961" s="86" t="str">
        <f t="shared" si="209"/>
        <v/>
      </c>
      <c r="O961" s="87">
        <f t="shared" si="206"/>
        <v>0</v>
      </c>
    </row>
    <row r="962" spans="1:16" x14ac:dyDescent="0.3">
      <c r="A962" s="7"/>
      <c r="B962"/>
      <c r="C962"/>
      <c r="D962" s="82"/>
      <c r="E962" s="83"/>
      <c r="F962" s="84" t="s">
        <v>23</v>
      </c>
      <c r="G962" s="84"/>
      <c r="H962" s="84"/>
      <c r="I962" s="84"/>
      <c r="J962" s="84"/>
      <c r="K962" s="85"/>
      <c r="L962" s="86" t="str">
        <f t="shared" si="207"/>
        <v/>
      </c>
      <c r="M962" s="86" t="str">
        <f t="shared" si="208"/>
        <v/>
      </c>
      <c r="N962" s="86" t="str">
        <f t="shared" si="209"/>
        <v/>
      </c>
      <c r="O962" s="87">
        <f t="shared" si="206"/>
        <v>0</v>
      </c>
    </row>
    <row r="963" spans="1:16" x14ac:dyDescent="0.3">
      <c r="A963" s="7"/>
      <c r="B963"/>
      <c r="C963"/>
      <c r="D963" s="111"/>
      <c r="E963" s="112" t="s">
        <v>1259</v>
      </c>
      <c r="F963" s="113"/>
      <c r="G963" s="113"/>
      <c r="H963" s="113"/>
      <c r="I963" s="113"/>
      <c r="J963" s="113"/>
      <c r="K963" s="114"/>
      <c r="L963" s="115">
        <f>SUM(L954:L962)-L953</f>
        <v>0</v>
      </c>
      <c r="M963" s="115">
        <f>SUM(M954:M962)-M953</f>
        <v>0</v>
      </c>
      <c r="N963" s="115">
        <f>SUM(N954:N962)-N953</f>
        <v>0</v>
      </c>
      <c r="O963" s="116">
        <f t="shared" si="206"/>
        <v>0</v>
      </c>
      <c r="P963" s="88" t="s">
        <v>1126</v>
      </c>
    </row>
    <row r="964" spans="1:16" x14ac:dyDescent="0.3">
      <c r="A964" s="7"/>
      <c r="B964"/>
      <c r="C964"/>
      <c r="D964" s="111"/>
      <c r="E964" s="112" t="s">
        <v>1259</v>
      </c>
      <c r="F964" s="113"/>
      <c r="G964" s="113"/>
      <c r="H964" s="113"/>
      <c r="I964" s="113"/>
      <c r="J964" s="113"/>
      <c r="K964" s="114"/>
      <c r="L964" s="115">
        <f>L965-L202</f>
        <v>0</v>
      </c>
      <c r="M964" s="115">
        <f>M965-M202</f>
        <v>0</v>
      </c>
      <c r="N964" s="115">
        <f>N965-N202</f>
        <v>0</v>
      </c>
      <c r="O964" s="116">
        <f t="shared" si="206"/>
        <v>0</v>
      </c>
      <c r="P964" s="88" t="s">
        <v>1126</v>
      </c>
    </row>
    <row r="965" spans="1:16" x14ac:dyDescent="0.3">
      <c r="A965" s="7"/>
      <c r="B965"/>
      <c r="C965"/>
      <c r="D965" s="111"/>
      <c r="E965" s="112" t="s">
        <v>1364</v>
      </c>
      <c r="F965" s="113"/>
      <c r="G965" s="113"/>
      <c r="H965" s="113"/>
      <c r="I965" s="113"/>
      <c r="J965" s="113"/>
      <c r="K965" s="114"/>
      <c r="L965" s="117">
        <f>SUM(L966:L974)</f>
        <v>0</v>
      </c>
      <c r="M965" s="117">
        <f>SUM(M966:M974)</f>
        <v>0</v>
      </c>
      <c r="N965" s="117">
        <f>SUM(N966:N974)</f>
        <v>0</v>
      </c>
      <c r="O965" s="116">
        <f t="shared" si="206"/>
        <v>0</v>
      </c>
    </row>
    <row r="966" spans="1:16" x14ac:dyDescent="0.3">
      <c r="A966" s="7" t="s">
        <v>1217</v>
      </c>
      <c r="B966"/>
      <c r="C966" t="s">
        <v>1366</v>
      </c>
      <c r="D966" s="111"/>
      <c r="E966" s="113"/>
      <c r="F966" s="113" t="s">
        <v>21</v>
      </c>
      <c r="G966" s="113"/>
      <c r="H966" s="113"/>
      <c r="I966" s="113"/>
      <c r="J966" s="113"/>
      <c r="K966" s="114"/>
      <c r="L966" s="115">
        <f t="shared" ref="L966:L974" si="210">SUMIF($C$1:$C$947,C966,$L$1:$L$947)</f>
        <v>0</v>
      </c>
      <c r="M966" s="115">
        <f t="shared" ref="M966:M974" si="211">SUMIF($C$1:$C$947,C966,$M$1:$M$947)</f>
        <v>0</v>
      </c>
      <c r="N966" s="115">
        <f t="shared" ref="N966:N974" si="212">SUMIF($C$1:$C$947,C966,$N$1:$N$947)</f>
        <v>0</v>
      </c>
      <c r="O966" s="116">
        <f t="shared" si="206"/>
        <v>0</v>
      </c>
    </row>
    <row r="967" spans="1:16" x14ac:dyDescent="0.3">
      <c r="A967" s="7" t="s">
        <v>1218</v>
      </c>
      <c r="B967"/>
      <c r="C967" t="s">
        <v>1367</v>
      </c>
      <c r="D967" s="111"/>
      <c r="E967" s="113"/>
      <c r="F967" s="113" t="s">
        <v>28</v>
      </c>
      <c r="G967" s="113"/>
      <c r="H967" s="113"/>
      <c r="I967" s="113"/>
      <c r="J967" s="113"/>
      <c r="K967" s="114"/>
      <c r="L967" s="115">
        <f t="shared" si="210"/>
        <v>0</v>
      </c>
      <c r="M967" s="115">
        <f t="shared" si="211"/>
        <v>0</v>
      </c>
      <c r="N967" s="115">
        <f t="shared" si="212"/>
        <v>0</v>
      </c>
      <c r="O967" s="116">
        <f t="shared" si="206"/>
        <v>0</v>
      </c>
    </row>
    <row r="968" spans="1:16" x14ac:dyDescent="0.3">
      <c r="A968" s="7" t="s">
        <v>1219</v>
      </c>
      <c r="B968"/>
      <c r="C968" t="s">
        <v>1369</v>
      </c>
      <c r="D968" s="111"/>
      <c r="E968" s="113"/>
      <c r="F968" s="113" t="s">
        <v>61</v>
      </c>
      <c r="G968" s="113"/>
      <c r="H968" s="113"/>
      <c r="I968" s="113"/>
      <c r="J968" s="113"/>
      <c r="K968" s="114"/>
      <c r="L968" s="115">
        <f t="shared" si="210"/>
        <v>0</v>
      </c>
      <c r="M968" s="115">
        <f t="shared" si="211"/>
        <v>0</v>
      </c>
      <c r="N968" s="115">
        <f t="shared" si="212"/>
        <v>0</v>
      </c>
      <c r="O968" s="116">
        <f t="shared" si="206"/>
        <v>0</v>
      </c>
    </row>
    <row r="969" spans="1:16" x14ac:dyDescent="0.3">
      <c r="A969" s="7" t="s">
        <v>1220</v>
      </c>
      <c r="B969"/>
      <c r="C969" t="s">
        <v>1370</v>
      </c>
      <c r="D969" s="111"/>
      <c r="E969" s="113"/>
      <c r="F969" s="113" t="s">
        <v>315</v>
      </c>
      <c r="G969" s="113"/>
      <c r="H969" s="113"/>
      <c r="I969" s="113"/>
      <c r="J969" s="113"/>
      <c r="K969" s="114"/>
      <c r="L969" s="115">
        <f t="shared" si="210"/>
        <v>0</v>
      </c>
      <c r="M969" s="115">
        <f t="shared" si="211"/>
        <v>0</v>
      </c>
      <c r="N969" s="115">
        <f t="shared" si="212"/>
        <v>0</v>
      </c>
      <c r="O969" s="116">
        <f t="shared" si="206"/>
        <v>0</v>
      </c>
    </row>
    <row r="970" spans="1:16" x14ac:dyDescent="0.3">
      <c r="A970" s="7" t="s">
        <v>1221</v>
      </c>
      <c r="B970"/>
      <c r="C970" t="s">
        <v>1371</v>
      </c>
      <c r="D970" s="111"/>
      <c r="E970" s="113"/>
      <c r="F970" s="113" t="s">
        <v>63</v>
      </c>
      <c r="G970" s="113"/>
      <c r="H970" s="113"/>
      <c r="I970" s="113"/>
      <c r="J970" s="113"/>
      <c r="K970" s="114"/>
      <c r="L970" s="115">
        <f t="shared" si="210"/>
        <v>0</v>
      </c>
      <c r="M970" s="115">
        <f t="shared" si="211"/>
        <v>0</v>
      </c>
      <c r="N970" s="115">
        <f t="shared" si="212"/>
        <v>0</v>
      </c>
      <c r="O970" s="116">
        <f t="shared" si="206"/>
        <v>0</v>
      </c>
    </row>
    <row r="971" spans="1:16" x14ac:dyDescent="0.3">
      <c r="A971" s="7" t="s">
        <v>1222</v>
      </c>
      <c r="B971"/>
      <c r="C971" t="s">
        <v>1372</v>
      </c>
      <c r="D971" s="111"/>
      <c r="E971" s="113"/>
      <c r="F971" s="113" t="s">
        <v>64</v>
      </c>
      <c r="G971" s="113"/>
      <c r="H971" s="113"/>
      <c r="I971" s="113"/>
      <c r="J971" s="113"/>
      <c r="K971" s="114"/>
      <c r="L971" s="115">
        <f t="shared" si="210"/>
        <v>0</v>
      </c>
      <c r="M971" s="115">
        <f t="shared" si="211"/>
        <v>0</v>
      </c>
      <c r="N971" s="115">
        <f t="shared" si="212"/>
        <v>0</v>
      </c>
      <c r="O971" s="116">
        <f t="shared" si="206"/>
        <v>0</v>
      </c>
    </row>
    <row r="972" spans="1:16" x14ac:dyDescent="0.3">
      <c r="A972" s="7" t="s">
        <v>1223</v>
      </c>
      <c r="B972"/>
      <c r="C972" t="s">
        <v>1373</v>
      </c>
      <c r="D972" s="111"/>
      <c r="E972" s="113"/>
      <c r="F972" s="113" t="s">
        <v>65</v>
      </c>
      <c r="G972" s="113"/>
      <c r="H972" s="113"/>
      <c r="I972" s="113"/>
      <c r="J972" s="113"/>
      <c r="K972" s="114"/>
      <c r="L972" s="115">
        <f t="shared" si="210"/>
        <v>0</v>
      </c>
      <c r="M972" s="115">
        <f t="shared" si="211"/>
        <v>0</v>
      </c>
      <c r="N972" s="115">
        <f t="shared" si="212"/>
        <v>0</v>
      </c>
      <c r="O972" s="116">
        <f t="shared" si="206"/>
        <v>0</v>
      </c>
    </row>
    <row r="973" spans="1:16" x14ac:dyDescent="0.3">
      <c r="A973" s="7" t="s">
        <v>1224</v>
      </c>
      <c r="B973"/>
      <c r="C973" t="s">
        <v>1374</v>
      </c>
      <c r="D973" s="111"/>
      <c r="E973" s="113"/>
      <c r="F973" s="113" t="s">
        <v>462</v>
      </c>
      <c r="G973" s="113"/>
      <c r="H973" s="113"/>
      <c r="I973" s="113"/>
      <c r="J973" s="113"/>
      <c r="K973" s="114"/>
      <c r="L973" s="115">
        <f t="shared" si="210"/>
        <v>0</v>
      </c>
      <c r="M973" s="115">
        <f t="shared" si="211"/>
        <v>0</v>
      </c>
      <c r="N973" s="115">
        <f t="shared" si="212"/>
        <v>0</v>
      </c>
      <c r="O973" s="116">
        <f t="shared" si="206"/>
        <v>0</v>
      </c>
    </row>
    <row r="974" spans="1:16" x14ac:dyDescent="0.3">
      <c r="A974" s="7" t="s">
        <v>1225</v>
      </c>
      <c r="B974"/>
      <c r="C974" t="s">
        <v>1368</v>
      </c>
      <c r="D974" s="111"/>
      <c r="E974" s="113"/>
      <c r="F974" s="113" t="s">
        <v>23</v>
      </c>
      <c r="G974" s="113"/>
      <c r="H974" s="113"/>
      <c r="I974" s="113"/>
      <c r="J974" s="113"/>
      <c r="K974" s="114"/>
      <c r="L974" s="115">
        <f t="shared" si="210"/>
        <v>0</v>
      </c>
      <c r="M974" s="115">
        <f t="shared" si="211"/>
        <v>0</v>
      </c>
      <c r="N974" s="115">
        <f t="shared" si="212"/>
        <v>0</v>
      </c>
      <c r="O974" s="116">
        <f t="shared" si="206"/>
        <v>0</v>
      </c>
    </row>
    <row r="975" spans="1:16" x14ac:dyDescent="0.3">
      <c r="A975" s="7" t="s">
        <v>1188</v>
      </c>
      <c r="B975"/>
      <c r="C975" t="s">
        <v>1186</v>
      </c>
      <c r="D975" s="76"/>
      <c r="E975" s="77" t="s">
        <v>1093</v>
      </c>
      <c r="F975" s="78"/>
      <c r="G975" s="78"/>
      <c r="H975" s="78"/>
      <c r="I975" s="78"/>
      <c r="J975" s="78"/>
      <c r="K975" s="79"/>
      <c r="L975" s="80">
        <f t="shared" ref="L975:L987" si="213">VLOOKUP(C975,MEMO_ITEM,10,0)</f>
        <v>0</v>
      </c>
      <c r="M975" s="80">
        <f t="shared" ref="M975:M987" si="214">VLOOKUP(C975,MEMO_ITEM,11,0)</f>
        <v>0</v>
      </c>
      <c r="N975" s="80">
        <f t="shared" ref="N975:N987" si="215">VLOOKUP(C975,MEMO_ITEM,12,0)</f>
        <v>0</v>
      </c>
      <c r="O975" s="81">
        <f t="shared" si="206"/>
        <v>0</v>
      </c>
    </row>
    <row r="976" spans="1:16" x14ac:dyDescent="0.3">
      <c r="A976" s="7" t="s">
        <v>1189</v>
      </c>
      <c r="B976"/>
      <c r="C976" t="s">
        <v>1187</v>
      </c>
      <c r="D976" s="82"/>
      <c r="E976" s="83" t="s">
        <v>1094</v>
      </c>
      <c r="F976" s="84"/>
      <c r="G976" s="84"/>
      <c r="H976" s="84"/>
      <c r="I976" s="84"/>
      <c r="J976" s="84"/>
      <c r="K976" s="85"/>
      <c r="L976" s="86">
        <f t="shared" si="213"/>
        <v>0</v>
      </c>
      <c r="M976" s="86">
        <f t="shared" si="214"/>
        <v>0</v>
      </c>
      <c r="N976" s="86">
        <f t="shared" si="215"/>
        <v>0</v>
      </c>
      <c r="O976" s="87">
        <f t="shared" si="206"/>
        <v>0</v>
      </c>
    </row>
    <row r="977" spans="1:16" x14ac:dyDescent="0.3">
      <c r="A977" s="7" t="s">
        <v>1190</v>
      </c>
      <c r="B977"/>
      <c r="C977" t="s">
        <v>1188</v>
      </c>
      <c r="D977" s="82"/>
      <c r="E977" s="89" t="s">
        <v>1095</v>
      </c>
      <c r="F977" s="84"/>
      <c r="G977" s="84"/>
      <c r="H977" s="84"/>
      <c r="I977" s="84"/>
      <c r="J977" s="84"/>
      <c r="K977" s="85"/>
      <c r="L977" s="86">
        <f t="shared" si="213"/>
        <v>0</v>
      </c>
      <c r="M977" s="86">
        <f t="shared" si="214"/>
        <v>0</v>
      </c>
      <c r="N977" s="86">
        <f t="shared" si="215"/>
        <v>0</v>
      </c>
      <c r="O977" s="87">
        <f t="shared" si="206"/>
        <v>0</v>
      </c>
    </row>
    <row r="978" spans="1:16" x14ac:dyDescent="0.3">
      <c r="A978" s="7" t="s">
        <v>1191</v>
      </c>
      <c r="B978"/>
      <c r="C978" t="s">
        <v>1190</v>
      </c>
      <c r="D978" s="76"/>
      <c r="E978" s="77" t="s">
        <v>1096</v>
      </c>
      <c r="F978" s="78"/>
      <c r="G978" s="78"/>
      <c r="H978" s="78"/>
      <c r="I978" s="78"/>
      <c r="J978" s="78"/>
      <c r="K978" s="79"/>
      <c r="L978" s="80">
        <f t="shared" si="213"/>
        <v>0</v>
      </c>
      <c r="M978" s="80">
        <f t="shared" si="214"/>
        <v>0</v>
      </c>
      <c r="N978" s="80">
        <f t="shared" si="215"/>
        <v>0</v>
      </c>
      <c r="O978" s="81">
        <f t="shared" si="206"/>
        <v>0</v>
      </c>
    </row>
    <row r="979" spans="1:16" x14ac:dyDescent="0.3">
      <c r="A979" s="7" t="s">
        <v>1192</v>
      </c>
      <c r="B979"/>
      <c r="C979" t="s">
        <v>1191</v>
      </c>
      <c r="D979" s="76"/>
      <c r="E979" s="90" t="s">
        <v>1095</v>
      </c>
      <c r="F979" s="78"/>
      <c r="G979" s="78"/>
      <c r="H979" s="78"/>
      <c r="I979" s="78"/>
      <c r="J979" s="78"/>
      <c r="K979" s="79"/>
      <c r="L979" s="80">
        <f t="shared" si="213"/>
        <v>0</v>
      </c>
      <c r="M979" s="80">
        <f t="shared" si="214"/>
        <v>0</v>
      </c>
      <c r="N979" s="80">
        <f t="shared" si="215"/>
        <v>0</v>
      </c>
      <c r="O979" s="81">
        <f t="shared" si="206"/>
        <v>0</v>
      </c>
    </row>
    <row r="980" spans="1:16" x14ac:dyDescent="0.3">
      <c r="A980" s="7" t="s">
        <v>1193</v>
      </c>
      <c r="B980"/>
      <c r="C980" t="s">
        <v>1192</v>
      </c>
      <c r="D980" s="82"/>
      <c r="E980" s="83" t="s">
        <v>1088</v>
      </c>
      <c r="F980" s="84"/>
      <c r="G980" s="84"/>
      <c r="H980" s="84"/>
      <c r="I980" s="84"/>
      <c r="J980" s="84"/>
      <c r="K980" s="85"/>
      <c r="L980" s="86">
        <f t="shared" si="213"/>
        <v>0</v>
      </c>
      <c r="M980" s="86">
        <f t="shared" si="214"/>
        <v>0</v>
      </c>
      <c r="N980" s="86">
        <f t="shared" si="215"/>
        <v>0</v>
      </c>
      <c r="O980" s="87">
        <f t="shared" si="206"/>
        <v>0</v>
      </c>
    </row>
    <row r="981" spans="1:16" x14ac:dyDescent="0.3">
      <c r="A981" s="7" t="s">
        <v>1194</v>
      </c>
      <c r="B981"/>
      <c r="C981" t="s">
        <v>1193</v>
      </c>
      <c r="D981" s="82"/>
      <c r="E981" s="89" t="s">
        <v>1095</v>
      </c>
      <c r="F981" s="84"/>
      <c r="G981" s="84"/>
      <c r="H981" s="84"/>
      <c r="I981" s="84"/>
      <c r="J981" s="84"/>
      <c r="K981" s="85"/>
      <c r="L981" s="86">
        <f t="shared" si="213"/>
        <v>0</v>
      </c>
      <c r="M981" s="86">
        <f t="shared" si="214"/>
        <v>0</v>
      </c>
      <c r="N981" s="86">
        <f t="shared" si="215"/>
        <v>0</v>
      </c>
      <c r="O981" s="87">
        <f t="shared" si="206"/>
        <v>0</v>
      </c>
    </row>
    <row r="982" spans="1:16" x14ac:dyDescent="0.3">
      <c r="A982" s="7"/>
      <c r="B982"/>
      <c r="C982" t="s">
        <v>1194</v>
      </c>
      <c r="D982" s="76"/>
      <c r="E982" s="77" t="s">
        <v>1097</v>
      </c>
      <c r="F982" s="78"/>
      <c r="G982" s="78"/>
      <c r="H982" s="78"/>
      <c r="I982" s="78"/>
      <c r="J982" s="78"/>
      <c r="K982" s="79"/>
      <c r="L982" s="80">
        <f t="shared" si="213"/>
        <v>0</v>
      </c>
      <c r="M982" s="80">
        <f t="shared" si="214"/>
        <v>0</v>
      </c>
      <c r="N982" s="80">
        <f t="shared" si="215"/>
        <v>0</v>
      </c>
      <c r="O982" s="81">
        <f t="shared" si="206"/>
        <v>0</v>
      </c>
    </row>
    <row r="983" spans="1:16" x14ac:dyDescent="0.3">
      <c r="A983" s="7"/>
      <c r="B983"/>
      <c r="C983" t="s">
        <v>1195</v>
      </c>
      <c r="D983" s="76"/>
      <c r="E983" s="90" t="s">
        <v>1226</v>
      </c>
      <c r="F983" s="78"/>
      <c r="G983" s="78"/>
      <c r="H983" s="78"/>
      <c r="I983" s="78"/>
      <c r="J983" s="78"/>
      <c r="K983" s="79"/>
      <c r="L983" s="80">
        <f t="shared" si="213"/>
        <v>0</v>
      </c>
      <c r="M983" s="80">
        <f t="shared" si="214"/>
        <v>0</v>
      </c>
      <c r="N983" s="80">
        <f t="shared" si="215"/>
        <v>0</v>
      </c>
      <c r="O983" s="81">
        <f t="shared" si="206"/>
        <v>0</v>
      </c>
    </row>
    <row r="984" spans="1:16" x14ac:dyDescent="0.3">
      <c r="A984" s="7" t="s">
        <v>1195</v>
      </c>
      <c r="B984"/>
      <c r="C984" t="s">
        <v>1196</v>
      </c>
      <c r="D984" s="82"/>
      <c r="E984" s="83" t="s">
        <v>1099</v>
      </c>
      <c r="F984" s="84"/>
      <c r="G984" s="84"/>
      <c r="H984" s="84"/>
      <c r="I984" s="84"/>
      <c r="J984" s="84"/>
      <c r="K984" s="85"/>
      <c r="L984" s="86">
        <f t="shared" si="213"/>
        <v>0</v>
      </c>
      <c r="M984" s="86">
        <f t="shared" si="214"/>
        <v>0</v>
      </c>
      <c r="N984" s="86">
        <f t="shared" si="215"/>
        <v>0</v>
      </c>
      <c r="O984" s="87">
        <f t="shared" si="206"/>
        <v>0</v>
      </c>
    </row>
    <row r="985" spans="1:16" x14ac:dyDescent="0.3">
      <c r="A985" s="7" t="s">
        <v>1196</v>
      </c>
      <c r="B985"/>
      <c r="C985" t="s">
        <v>1197</v>
      </c>
      <c r="D985" s="82"/>
      <c r="E985" s="89" t="s">
        <v>1226</v>
      </c>
      <c r="F985" s="84"/>
      <c r="G985" s="84"/>
      <c r="H985" s="84"/>
      <c r="I985" s="84"/>
      <c r="J985" s="84"/>
      <c r="K985" s="85"/>
      <c r="L985" s="86">
        <f t="shared" si="213"/>
        <v>0</v>
      </c>
      <c r="M985" s="86">
        <f t="shared" si="214"/>
        <v>0</v>
      </c>
      <c r="N985" s="86">
        <f t="shared" si="215"/>
        <v>0</v>
      </c>
      <c r="O985" s="87">
        <f t="shared" si="206"/>
        <v>0</v>
      </c>
    </row>
    <row r="986" spans="1:16" x14ac:dyDescent="0.3">
      <c r="A986" s="7" t="s">
        <v>1197</v>
      </c>
      <c r="B986"/>
      <c r="C986" t="s">
        <v>1360</v>
      </c>
      <c r="D986" s="76"/>
      <c r="E986" s="77" t="s">
        <v>1100</v>
      </c>
      <c r="F986" s="78"/>
      <c r="G986" s="78"/>
      <c r="H986" s="78"/>
      <c r="I986" s="78"/>
      <c r="J986" s="78"/>
      <c r="K986" s="79"/>
      <c r="L986" s="80">
        <f t="shared" si="213"/>
        <v>0</v>
      </c>
      <c r="M986" s="80">
        <f t="shared" si="214"/>
        <v>0</v>
      </c>
      <c r="N986" s="80">
        <f t="shared" si="215"/>
        <v>0</v>
      </c>
      <c r="O986" s="81">
        <f t="shared" si="206"/>
        <v>0</v>
      </c>
    </row>
    <row r="987" spans="1:16" x14ac:dyDescent="0.3">
      <c r="A987" s="7" t="s">
        <v>1198</v>
      </c>
      <c r="B987"/>
      <c r="C987" t="s">
        <v>1361</v>
      </c>
      <c r="D987" s="76"/>
      <c r="E987" s="90" t="s">
        <v>1101</v>
      </c>
      <c r="F987" s="78"/>
      <c r="G987" s="78"/>
      <c r="H987" s="78"/>
      <c r="I987" s="78"/>
      <c r="J987" s="78"/>
      <c r="K987" s="79"/>
      <c r="L987" s="80">
        <f t="shared" si="213"/>
        <v>0</v>
      </c>
      <c r="M987" s="80">
        <f t="shared" si="214"/>
        <v>0</v>
      </c>
      <c r="N987" s="80">
        <f t="shared" si="215"/>
        <v>0</v>
      </c>
      <c r="O987" s="81">
        <f t="shared" si="206"/>
        <v>0</v>
      </c>
    </row>
    <row r="988" spans="1:16" x14ac:dyDescent="0.3">
      <c r="A988"/>
      <c r="B988"/>
      <c r="C988"/>
      <c r="D988" s="82"/>
      <c r="E988" s="83" t="s">
        <v>1102</v>
      </c>
      <c r="F988" s="84"/>
      <c r="G988" s="84"/>
      <c r="H988" s="84"/>
      <c r="I988" s="84"/>
      <c r="J988" s="84"/>
      <c r="K988" s="85"/>
      <c r="L988" s="86">
        <f>SUM(L990:L998)</f>
        <v>0</v>
      </c>
      <c r="M988" s="86">
        <f>SUM(M990:M998)</f>
        <v>0</v>
      </c>
      <c r="N988" s="86">
        <f>SUM(N990:N998)</f>
        <v>0</v>
      </c>
      <c r="O988" s="87">
        <f t="shared" si="206"/>
        <v>0</v>
      </c>
    </row>
    <row r="989" spans="1:16" x14ac:dyDescent="0.3">
      <c r="A989"/>
      <c r="B989"/>
      <c r="C989"/>
      <c r="D989" s="91"/>
      <c r="E989" s="92" t="s">
        <v>1259</v>
      </c>
      <c r="F989" s="93"/>
      <c r="G989" s="93"/>
      <c r="H989" s="93"/>
      <c r="I989" s="93"/>
      <c r="J989" s="93"/>
      <c r="K989" s="94"/>
      <c r="L989" s="115">
        <f>L988-SUM(L74,L95,L109,L122)</f>
        <v>0</v>
      </c>
      <c r="M989" s="115">
        <f>M988-SUM(M74,M95,M109,M122)</f>
        <v>0</v>
      </c>
      <c r="N989" s="115">
        <f>N988-SUM(N74,N95,N109,N122)</f>
        <v>0</v>
      </c>
      <c r="O989" s="116">
        <f t="shared" si="206"/>
        <v>0</v>
      </c>
      <c r="P989" s="88" t="s">
        <v>1126</v>
      </c>
    </row>
    <row r="990" spans="1:16" x14ac:dyDescent="0.3">
      <c r="A990" s="7" t="s">
        <v>1205</v>
      </c>
      <c r="B990"/>
      <c r="C990" s="11" t="s">
        <v>1384</v>
      </c>
      <c r="D990" s="82"/>
      <c r="E990" s="84"/>
      <c r="F990" s="84"/>
      <c r="G990" s="84" t="s">
        <v>21</v>
      </c>
      <c r="H990" s="84"/>
      <c r="I990" s="84"/>
      <c r="J990" s="84"/>
      <c r="K990" s="85"/>
      <c r="L990" s="86">
        <f t="shared" ref="L990:L998" si="216">SUMIF($B$1:$B$947,C990,$L$1:$L$947)</f>
        <v>0</v>
      </c>
      <c r="M990" s="86">
        <f t="shared" ref="M990:M998" si="217">SUMIF($B$1:$B$947,C990,$M$1:$M$947)</f>
        <v>0</v>
      </c>
      <c r="N990" s="86">
        <f t="shared" ref="N990:N998" si="218">SUMIF($B$1:$B$947,C990,$N$1:$N$947)</f>
        <v>0</v>
      </c>
      <c r="O990" s="87">
        <f t="shared" si="206"/>
        <v>0</v>
      </c>
    </row>
    <row r="991" spans="1:16" x14ac:dyDescent="0.3">
      <c r="A991" s="7" t="s">
        <v>1203</v>
      </c>
      <c r="B991"/>
      <c r="C991" s="11" t="s">
        <v>1385</v>
      </c>
      <c r="D991" s="82"/>
      <c r="E991" s="84"/>
      <c r="F991" s="84"/>
      <c r="G991" s="84" t="s">
        <v>28</v>
      </c>
      <c r="H991" s="84"/>
      <c r="I991" s="84"/>
      <c r="J991" s="84"/>
      <c r="K991" s="85"/>
      <c r="L991" s="86">
        <f t="shared" si="216"/>
        <v>0</v>
      </c>
      <c r="M991" s="86">
        <f t="shared" si="217"/>
        <v>0</v>
      </c>
      <c r="N991" s="86">
        <f t="shared" si="218"/>
        <v>0</v>
      </c>
      <c r="O991" s="87">
        <f t="shared" si="206"/>
        <v>0</v>
      </c>
    </row>
    <row r="992" spans="1:16" x14ac:dyDescent="0.3">
      <c r="A992" s="7" t="s">
        <v>1199</v>
      </c>
      <c r="B992"/>
      <c r="C992" s="11" t="s">
        <v>1386</v>
      </c>
      <c r="D992" s="82"/>
      <c r="E992" s="84"/>
      <c r="F992" s="84"/>
      <c r="G992" s="84" t="s">
        <v>61</v>
      </c>
      <c r="H992" s="84"/>
      <c r="I992" s="84"/>
      <c r="J992" s="84"/>
      <c r="K992" s="85"/>
      <c r="L992" s="86">
        <f t="shared" si="216"/>
        <v>0</v>
      </c>
      <c r="M992" s="86">
        <f t="shared" si="217"/>
        <v>0</v>
      </c>
      <c r="N992" s="86">
        <f t="shared" si="218"/>
        <v>0</v>
      </c>
      <c r="O992" s="87">
        <f t="shared" si="206"/>
        <v>0</v>
      </c>
    </row>
    <row r="993" spans="1:16" x14ac:dyDescent="0.3">
      <c r="A993" s="7" t="s">
        <v>1200</v>
      </c>
      <c r="B993"/>
      <c r="C993" s="11" t="s">
        <v>1387</v>
      </c>
      <c r="D993" s="82"/>
      <c r="E993" s="84"/>
      <c r="F993" s="84"/>
      <c r="G993" s="84" t="s">
        <v>315</v>
      </c>
      <c r="H993" s="84"/>
      <c r="I993" s="84"/>
      <c r="J993" s="84"/>
      <c r="K993" s="85"/>
      <c r="L993" s="86">
        <f t="shared" si="216"/>
        <v>0</v>
      </c>
      <c r="M993" s="86">
        <f t="shared" si="217"/>
        <v>0</v>
      </c>
      <c r="N993" s="86">
        <f t="shared" si="218"/>
        <v>0</v>
      </c>
      <c r="O993" s="87">
        <f t="shared" si="206"/>
        <v>0</v>
      </c>
    </row>
    <row r="994" spans="1:16" x14ac:dyDescent="0.3">
      <c r="A994" s="7" t="s">
        <v>1201</v>
      </c>
      <c r="B994"/>
      <c r="C994" s="11" t="s">
        <v>1388</v>
      </c>
      <c r="D994" s="82"/>
      <c r="E994" s="84"/>
      <c r="F994" s="84"/>
      <c r="G994" s="84" t="s">
        <v>63</v>
      </c>
      <c r="H994" s="84"/>
      <c r="I994" s="84"/>
      <c r="J994" s="84"/>
      <c r="K994" s="85"/>
      <c r="L994" s="86">
        <f t="shared" si="216"/>
        <v>0</v>
      </c>
      <c r="M994" s="86">
        <f t="shared" si="217"/>
        <v>0</v>
      </c>
      <c r="N994" s="86">
        <f t="shared" si="218"/>
        <v>0</v>
      </c>
      <c r="O994" s="87">
        <f t="shared" si="206"/>
        <v>0</v>
      </c>
    </row>
    <row r="995" spans="1:16" x14ac:dyDescent="0.3">
      <c r="A995" s="7" t="s">
        <v>1202</v>
      </c>
      <c r="B995"/>
      <c r="C995" s="11" t="s">
        <v>1389</v>
      </c>
      <c r="D995" s="82"/>
      <c r="E995" s="84"/>
      <c r="F995" s="84"/>
      <c r="G995" s="84" t="s">
        <v>64</v>
      </c>
      <c r="H995" s="84"/>
      <c r="I995" s="84"/>
      <c r="J995" s="84"/>
      <c r="K995" s="85"/>
      <c r="L995" s="86">
        <f t="shared" si="216"/>
        <v>0</v>
      </c>
      <c r="M995" s="86">
        <f t="shared" si="217"/>
        <v>0</v>
      </c>
      <c r="N995" s="86">
        <f t="shared" si="218"/>
        <v>0</v>
      </c>
      <c r="O995" s="87">
        <f t="shared" si="206"/>
        <v>0</v>
      </c>
    </row>
    <row r="996" spans="1:16" x14ac:dyDescent="0.3">
      <c r="A996" s="7" t="s">
        <v>1206</v>
      </c>
      <c r="B996"/>
      <c r="C996" s="11" t="s">
        <v>1390</v>
      </c>
      <c r="D996" s="82"/>
      <c r="E996" s="84"/>
      <c r="F996" s="84"/>
      <c r="G996" s="84" t="s">
        <v>65</v>
      </c>
      <c r="H996" s="84"/>
      <c r="I996" s="84"/>
      <c r="J996" s="84"/>
      <c r="K996" s="85"/>
      <c r="L996" s="86">
        <f t="shared" si="216"/>
        <v>0</v>
      </c>
      <c r="M996" s="86">
        <f t="shared" si="217"/>
        <v>0</v>
      </c>
      <c r="N996" s="86">
        <f t="shared" si="218"/>
        <v>0</v>
      </c>
      <c r="O996" s="87">
        <f t="shared" si="206"/>
        <v>0</v>
      </c>
    </row>
    <row r="997" spans="1:16" x14ac:dyDescent="0.3">
      <c r="A997" s="7" t="s">
        <v>1207</v>
      </c>
      <c r="B997"/>
      <c r="C997" s="11" t="s">
        <v>1391</v>
      </c>
      <c r="D997" s="82"/>
      <c r="E997" s="84"/>
      <c r="F997" s="84"/>
      <c r="G997" s="84" t="s">
        <v>462</v>
      </c>
      <c r="H997" s="84"/>
      <c r="I997" s="84"/>
      <c r="J997" s="84"/>
      <c r="K997" s="85"/>
      <c r="L997" s="86">
        <f t="shared" si="216"/>
        <v>0</v>
      </c>
      <c r="M997" s="86">
        <f t="shared" si="217"/>
        <v>0</v>
      </c>
      <c r="N997" s="86">
        <f t="shared" si="218"/>
        <v>0</v>
      </c>
      <c r="O997" s="87">
        <f t="shared" si="206"/>
        <v>0</v>
      </c>
    </row>
    <row r="998" spans="1:16" x14ac:dyDescent="0.3">
      <c r="A998" s="7" t="s">
        <v>1204</v>
      </c>
      <c r="B998"/>
      <c r="C998" s="11" t="s">
        <v>1392</v>
      </c>
      <c r="D998" s="82"/>
      <c r="E998" s="84"/>
      <c r="F998" s="84"/>
      <c r="G998" s="84" t="s">
        <v>23</v>
      </c>
      <c r="H998" s="84"/>
      <c r="I998" s="84"/>
      <c r="J998" s="84"/>
      <c r="K998" s="85"/>
      <c r="L998" s="86">
        <f t="shared" si="216"/>
        <v>0</v>
      </c>
      <c r="M998" s="86">
        <f t="shared" si="217"/>
        <v>0</v>
      </c>
      <c r="N998" s="86">
        <f t="shared" si="218"/>
        <v>0</v>
      </c>
      <c r="O998" s="87">
        <f t="shared" si="206"/>
        <v>0</v>
      </c>
    </row>
    <row r="999" spans="1:16" x14ac:dyDescent="0.3">
      <c r="A999"/>
      <c r="B999"/>
      <c r="C999"/>
      <c r="D999" s="76"/>
      <c r="E999" s="77" t="s">
        <v>1103</v>
      </c>
      <c r="F999" s="78"/>
      <c r="G999" s="78"/>
      <c r="H999" s="78"/>
      <c r="I999" s="78"/>
      <c r="J999" s="78"/>
      <c r="K999" s="79"/>
      <c r="L999" s="80">
        <f>SUM(L1001:L1009)</f>
        <v>0</v>
      </c>
      <c r="M999" s="80">
        <f>SUM(M1001:M1009)</f>
        <v>0</v>
      </c>
      <c r="N999" s="80">
        <f>SUM(N1001:N1009)</f>
        <v>0</v>
      </c>
      <c r="O999" s="81">
        <f t="shared" si="206"/>
        <v>0</v>
      </c>
    </row>
    <row r="1000" spans="1:16" x14ac:dyDescent="0.3">
      <c r="A1000"/>
      <c r="B1000"/>
      <c r="C1000"/>
      <c r="D1000" s="95"/>
      <c r="E1000" s="96" t="s">
        <v>1259</v>
      </c>
      <c r="F1000" s="97"/>
      <c r="G1000" s="97"/>
      <c r="H1000" s="97"/>
      <c r="I1000" s="97"/>
      <c r="J1000" s="97"/>
      <c r="K1000" s="98"/>
      <c r="L1000" s="115">
        <f>L999-SUM(L209,L214,L241)</f>
        <v>0</v>
      </c>
      <c r="M1000" s="115">
        <f>M999-SUM(M209,M214,M241)</f>
        <v>0</v>
      </c>
      <c r="N1000" s="115">
        <f>N999-SUM(N209,N214,N241)</f>
        <v>0</v>
      </c>
      <c r="O1000" s="116">
        <f t="shared" si="206"/>
        <v>0</v>
      </c>
      <c r="P1000" s="88" t="s">
        <v>1126</v>
      </c>
    </row>
    <row r="1001" spans="1:16" x14ac:dyDescent="0.3">
      <c r="A1001" s="7" t="s">
        <v>1208</v>
      </c>
      <c r="B1001"/>
      <c r="C1001" s="11" t="s">
        <v>1375</v>
      </c>
      <c r="D1001" s="76"/>
      <c r="E1001" s="78"/>
      <c r="F1001" s="78"/>
      <c r="G1001" s="78" t="s">
        <v>21</v>
      </c>
      <c r="H1001" s="78"/>
      <c r="I1001" s="78"/>
      <c r="J1001" s="78"/>
      <c r="K1001" s="79"/>
      <c r="L1001" s="80">
        <f t="shared" ref="L1001:L1009" si="219">SUMIF($B$1:$B$947,C1001,$L$1:$L$947)</f>
        <v>0</v>
      </c>
      <c r="M1001" s="80">
        <f t="shared" ref="M1001:M1009" si="220">SUMIF($B$1:$B$947,C1001,$M$1:$M$947)</f>
        <v>0</v>
      </c>
      <c r="N1001" s="80">
        <f t="shared" ref="N1001:N1009" si="221">SUMIF($B$1:$B$947,C1001,$N$1:$N$947)</f>
        <v>0</v>
      </c>
      <c r="O1001" s="81">
        <f t="shared" si="206"/>
        <v>0</v>
      </c>
    </row>
    <row r="1002" spans="1:16" x14ac:dyDescent="0.3">
      <c r="A1002" s="7" t="s">
        <v>1209</v>
      </c>
      <c r="B1002"/>
      <c r="C1002" s="11" t="s">
        <v>1376</v>
      </c>
      <c r="D1002" s="76"/>
      <c r="E1002" s="78"/>
      <c r="F1002" s="78"/>
      <c r="G1002" s="78" t="s">
        <v>28</v>
      </c>
      <c r="H1002" s="78"/>
      <c r="I1002" s="78"/>
      <c r="J1002" s="78"/>
      <c r="K1002" s="79"/>
      <c r="L1002" s="80">
        <f t="shared" si="219"/>
        <v>0</v>
      </c>
      <c r="M1002" s="80">
        <f t="shared" si="220"/>
        <v>0</v>
      </c>
      <c r="N1002" s="80">
        <f t="shared" si="221"/>
        <v>0</v>
      </c>
      <c r="O1002" s="81">
        <f t="shared" si="206"/>
        <v>0</v>
      </c>
    </row>
    <row r="1003" spans="1:16" x14ac:dyDescent="0.3">
      <c r="A1003" s="7" t="s">
        <v>1210</v>
      </c>
      <c r="B1003"/>
      <c r="C1003" s="11" t="s">
        <v>1393</v>
      </c>
      <c r="D1003" s="76"/>
      <c r="E1003" s="78"/>
      <c r="F1003" s="78"/>
      <c r="G1003" s="78" t="s">
        <v>61</v>
      </c>
      <c r="H1003" s="78"/>
      <c r="I1003" s="78"/>
      <c r="J1003" s="78"/>
      <c r="K1003" s="79"/>
      <c r="L1003" s="80">
        <f t="shared" si="219"/>
        <v>0</v>
      </c>
      <c r="M1003" s="80">
        <f t="shared" si="220"/>
        <v>0</v>
      </c>
      <c r="N1003" s="80">
        <f t="shared" si="221"/>
        <v>0</v>
      </c>
      <c r="O1003" s="81">
        <f t="shared" si="206"/>
        <v>0</v>
      </c>
    </row>
    <row r="1004" spans="1:16" x14ac:dyDescent="0.3">
      <c r="A1004" s="7" t="s">
        <v>1211</v>
      </c>
      <c r="B1004"/>
      <c r="C1004" s="11" t="s">
        <v>1377</v>
      </c>
      <c r="D1004" s="76"/>
      <c r="E1004" s="78"/>
      <c r="F1004" s="78"/>
      <c r="G1004" s="78" t="s">
        <v>315</v>
      </c>
      <c r="H1004" s="78"/>
      <c r="I1004" s="78"/>
      <c r="J1004" s="78"/>
      <c r="K1004" s="79"/>
      <c r="L1004" s="80">
        <f t="shared" si="219"/>
        <v>0</v>
      </c>
      <c r="M1004" s="80">
        <f t="shared" si="220"/>
        <v>0</v>
      </c>
      <c r="N1004" s="80">
        <f t="shared" si="221"/>
        <v>0</v>
      </c>
      <c r="O1004" s="81">
        <f t="shared" si="206"/>
        <v>0</v>
      </c>
    </row>
    <row r="1005" spans="1:16" x14ac:dyDescent="0.3">
      <c r="A1005" s="7" t="s">
        <v>1212</v>
      </c>
      <c r="B1005"/>
      <c r="C1005" s="11" t="s">
        <v>1378</v>
      </c>
      <c r="D1005" s="76"/>
      <c r="E1005" s="78"/>
      <c r="F1005" s="78"/>
      <c r="G1005" s="78" t="s">
        <v>63</v>
      </c>
      <c r="H1005" s="78"/>
      <c r="I1005" s="78"/>
      <c r="J1005" s="78"/>
      <c r="K1005" s="79"/>
      <c r="L1005" s="80">
        <f t="shared" si="219"/>
        <v>0</v>
      </c>
      <c r="M1005" s="80">
        <f t="shared" si="220"/>
        <v>0</v>
      </c>
      <c r="N1005" s="80">
        <f t="shared" si="221"/>
        <v>0</v>
      </c>
      <c r="O1005" s="81">
        <f t="shared" si="206"/>
        <v>0</v>
      </c>
    </row>
    <row r="1006" spans="1:16" x14ac:dyDescent="0.3">
      <c r="A1006" s="7" t="s">
        <v>1213</v>
      </c>
      <c r="B1006"/>
      <c r="C1006" s="11" t="s">
        <v>1379</v>
      </c>
      <c r="D1006" s="76"/>
      <c r="E1006" s="78"/>
      <c r="F1006" s="78"/>
      <c r="G1006" s="78" t="s">
        <v>64</v>
      </c>
      <c r="H1006" s="78"/>
      <c r="I1006" s="78"/>
      <c r="J1006" s="78"/>
      <c r="K1006" s="79"/>
      <c r="L1006" s="80">
        <f t="shared" si="219"/>
        <v>0</v>
      </c>
      <c r="M1006" s="80">
        <f t="shared" si="220"/>
        <v>0</v>
      </c>
      <c r="N1006" s="80">
        <f t="shared" si="221"/>
        <v>0</v>
      </c>
      <c r="O1006" s="81">
        <f t="shared" si="206"/>
        <v>0</v>
      </c>
    </row>
    <row r="1007" spans="1:16" x14ac:dyDescent="0.3">
      <c r="A1007" s="7" t="s">
        <v>1214</v>
      </c>
      <c r="B1007"/>
      <c r="C1007" s="11" t="s">
        <v>1380</v>
      </c>
      <c r="D1007" s="76"/>
      <c r="E1007" s="78"/>
      <c r="F1007" s="78"/>
      <c r="G1007" s="78" t="s">
        <v>65</v>
      </c>
      <c r="H1007" s="78"/>
      <c r="I1007" s="78"/>
      <c r="J1007" s="78"/>
      <c r="K1007" s="79"/>
      <c r="L1007" s="80">
        <f t="shared" si="219"/>
        <v>0</v>
      </c>
      <c r="M1007" s="80">
        <f t="shared" si="220"/>
        <v>0</v>
      </c>
      <c r="N1007" s="80">
        <f t="shared" si="221"/>
        <v>0</v>
      </c>
      <c r="O1007" s="81">
        <f t="shared" si="206"/>
        <v>0</v>
      </c>
    </row>
    <row r="1008" spans="1:16" x14ac:dyDescent="0.3">
      <c r="A1008" s="7" t="s">
        <v>1215</v>
      </c>
      <c r="B1008"/>
      <c r="C1008" s="11" t="s">
        <v>1381</v>
      </c>
      <c r="D1008" s="76"/>
      <c r="E1008" s="78"/>
      <c r="F1008" s="78"/>
      <c r="G1008" s="78" t="s">
        <v>462</v>
      </c>
      <c r="H1008" s="78"/>
      <c r="I1008" s="78"/>
      <c r="J1008" s="78"/>
      <c r="K1008" s="79"/>
      <c r="L1008" s="80">
        <f t="shared" si="219"/>
        <v>0</v>
      </c>
      <c r="M1008" s="80">
        <f t="shared" si="220"/>
        <v>0</v>
      </c>
      <c r="N1008" s="80">
        <f t="shared" si="221"/>
        <v>0</v>
      </c>
      <c r="O1008" s="81">
        <f t="shared" si="206"/>
        <v>0</v>
      </c>
    </row>
    <row r="1009" spans="1:15" x14ac:dyDescent="0.3">
      <c r="A1009" s="7" t="s">
        <v>1216</v>
      </c>
      <c r="B1009"/>
      <c r="C1009" s="11" t="s">
        <v>1382</v>
      </c>
      <c r="D1009" s="99"/>
      <c r="E1009" s="100"/>
      <c r="F1009" s="100"/>
      <c r="G1009" s="100" t="s">
        <v>23</v>
      </c>
      <c r="H1009" s="100"/>
      <c r="I1009" s="100"/>
      <c r="J1009" s="100"/>
      <c r="K1009" s="101"/>
      <c r="L1009" s="102">
        <f t="shared" si="219"/>
        <v>0</v>
      </c>
      <c r="M1009" s="102">
        <f t="shared" si="220"/>
        <v>0</v>
      </c>
      <c r="N1009" s="102">
        <f t="shared" si="221"/>
        <v>0</v>
      </c>
      <c r="O1009" s="103">
        <f t="shared" si="206"/>
        <v>0</v>
      </c>
    </row>
    <row r="1010" spans="1:15" x14ac:dyDescent="0.3">
      <c r="A1010"/>
      <c r="B1010"/>
      <c r="C1010"/>
      <c r="D1010" s="64"/>
      <c r="E1010" s="65"/>
      <c r="F1010" s="65"/>
      <c r="G1010" s="65"/>
      <c r="H1010" s="65"/>
      <c r="I1010" s="65"/>
      <c r="J1010" s="65"/>
      <c r="K1010" s="104" t="s">
        <v>1105</v>
      </c>
      <c r="L1010" s="65"/>
      <c r="M1010" s="65"/>
      <c r="N1010" s="65"/>
      <c r="O1010" s="66"/>
    </row>
    <row r="1011" spans="1:15" x14ac:dyDescent="0.3">
      <c r="A1011"/>
      <c r="B1011"/>
      <c r="C1011" t="s">
        <v>1198</v>
      </c>
      <c r="D1011" s="70"/>
      <c r="E1011" s="71" t="s">
        <v>1090</v>
      </c>
      <c r="F1011" s="72"/>
      <c r="G1011" s="72"/>
      <c r="H1011" s="72"/>
      <c r="I1011" s="72"/>
      <c r="J1011" s="72"/>
      <c r="K1011" s="73"/>
      <c r="L1011" s="74">
        <f>VLOOKUP(C1011,MEMO_ITEM,10,0)</f>
        <v>0</v>
      </c>
      <c r="M1011" s="74">
        <f>VLOOKUP(C1011,MEMO_ITEM,11,0)</f>
        <v>0</v>
      </c>
      <c r="N1011" s="74">
        <f>VLOOKUP(C1011,MEMO_ITEM,12,0)</f>
        <v>0</v>
      </c>
      <c r="O1011" s="75">
        <f t="shared" ref="O1011:O1058" si="222">SUM(L1011,N1011)</f>
        <v>0</v>
      </c>
    </row>
    <row r="1012" spans="1:15" x14ac:dyDescent="0.3">
      <c r="A1012" s="3" t="s">
        <v>1114</v>
      </c>
      <c r="B1012"/>
      <c r="C1012" t="s">
        <v>1343</v>
      </c>
      <c r="D1012" s="76"/>
      <c r="E1012" s="77" t="s">
        <v>1091</v>
      </c>
      <c r="F1012" s="78"/>
      <c r="G1012" s="78"/>
      <c r="H1012" s="78"/>
      <c r="I1012" s="78"/>
      <c r="J1012" s="78"/>
      <c r="K1012" s="79"/>
      <c r="L1012" s="80">
        <f>VLOOKUP(C1012,MEMO_ITEM,10,0)</f>
        <v>0</v>
      </c>
      <c r="M1012" s="80">
        <f>VLOOKUP(C1012,MEMO_ITEM,11,0)</f>
        <v>0</v>
      </c>
      <c r="N1012" s="80">
        <f>VLOOKUP(C1012,MEMO_ITEM,12,0)</f>
        <v>0</v>
      </c>
      <c r="O1012" s="81">
        <f t="shared" si="222"/>
        <v>0</v>
      </c>
    </row>
    <row r="1013" spans="1:15" x14ac:dyDescent="0.3">
      <c r="A1013" s="3" t="s">
        <v>1115</v>
      </c>
      <c r="B1013"/>
      <c r="C1013" t="s">
        <v>1340</v>
      </c>
      <c r="D1013" s="82"/>
      <c r="E1013" s="83" t="s">
        <v>1093</v>
      </c>
      <c r="F1013" s="84"/>
      <c r="G1013" s="84"/>
      <c r="H1013" s="84"/>
      <c r="I1013" s="84"/>
      <c r="J1013" s="84"/>
      <c r="K1013" s="85"/>
      <c r="L1013" s="86">
        <f>VLOOKUP(C1013,MEMO_ITEM,10,0)</f>
        <v>0</v>
      </c>
      <c r="M1013" s="86">
        <f>VLOOKUP(C1013,MEMO_ITEM,11,0)</f>
        <v>0</v>
      </c>
      <c r="N1013" s="86">
        <f>VLOOKUP(C1013,MEMO_ITEM,12,0)</f>
        <v>0</v>
      </c>
      <c r="O1013" s="87">
        <f t="shared" si="222"/>
        <v>0</v>
      </c>
    </row>
    <row r="1014" spans="1:15" x14ac:dyDescent="0.3">
      <c r="A1014"/>
      <c r="B1014"/>
      <c r="C1014"/>
      <c r="D1014" s="76"/>
      <c r="E1014" s="77" t="s">
        <v>1234</v>
      </c>
      <c r="F1014" s="78"/>
      <c r="G1014" s="78"/>
      <c r="H1014" s="78"/>
      <c r="I1014" s="78"/>
      <c r="J1014" s="78"/>
      <c r="K1014" s="79"/>
      <c r="L1014" s="80">
        <f>SUM(L1015:L1023)</f>
        <v>0</v>
      </c>
      <c r="M1014" s="80">
        <f>SUM(M1015:M1023)</f>
        <v>0</v>
      </c>
      <c r="N1014" s="80">
        <f>SUM(N1015:N1023)</f>
        <v>0</v>
      </c>
      <c r="O1014" s="81">
        <f t="shared" si="222"/>
        <v>0</v>
      </c>
    </row>
    <row r="1015" spans="1:15" x14ac:dyDescent="0.3">
      <c r="A1015" s="2" t="s">
        <v>1073</v>
      </c>
      <c r="B1015"/>
      <c r="C1015" t="s">
        <v>1351</v>
      </c>
      <c r="D1015" s="76"/>
      <c r="E1015" s="78"/>
      <c r="F1015" s="78" t="s">
        <v>21</v>
      </c>
      <c r="G1015" s="78"/>
      <c r="H1015" s="78"/>
      <c r="I1015" s="78"/>
      <c r="J1015" s="78"/>
      <c r="K1015" s="79"/>
      <c r="L1015" s="80">
        <f t="shared" ref="L1015:L1033" si="223">VLOOKUP(C1015,MEMO_ITEM,10,0)</f>
        <v>0</v>
      </c>
      <c r="M1015" s="80">
        <f t="shared" ref="M1015:M1033" si="224">VLOOKUP(C1015,MEMO_ITEM,11,0)</f>
        <v>0</v>
      </c>
      <c r="N1015" s="80">
        <f t="shared" ref="N1015:N1033" si="225">VLOOKUP(C1015,MEMO_ITEM,12,0)</f>
        <v>0</v>
      </c>
      <c r="O1015" s="81">
        <f t="shared" si="222"/>
        <v>0</v>
      </c>
    </row>
    <row r="1016" spans="1:15" x14ac:dyDescent="0.3">
      <c r="A1016" s="2" t="s">
        <v>1074</v>
      </c>
      <c r="B1016"/>
      <c r="C1016" t="s">
        <v>1352</v>
      </c>
      <c r="D1016" s="76"/>
      <c r="E1016" s="78"/>
      <c r="F1016" s="78" t="s">
        <v>28</v>
      </c>
      <c r="G1016" s="78"/>
      <c r="H1016" s="78"/>
      <c r="I1016" s="78"/>
      <c r="J1016" s="78"/>
      <c r="K1016" s="79"/>
      <c r="L1016" s="80">
        <f t="shared" si="223"/>
        <v>0</v>
      </c>
      <c r="M1016" s="80">
        <f t="shared" si="224"/>
        <v>0</v>
      </c>
      <c r="N1016" s="80">
        <f t="shared" si="225"/>
        <v>0</v>
      </c>
      <c r="O1016" s="81">
        <f t="shared" si="222"/>
        <v>0</v>
      </c>
    </row>
    <row r="1017" spans="1:15" x14ac:dyDescent="0.3">
      <c r="A1017" s="2" t="s">
        <v>1075</v>
      </c>
      <c r="B1017"/>
      <c r="C1017" t="s">
        <v>1353</v>
      </c>
      <c r="D1017" s="76"/>
      <c r="E1017" s="78"/>
      <c r="F1017" s="78" t="s">
        <v>61</v>
      </c>
      <c r="G1017" s="78"/>
      <c r="H1017" s="78"/>
      <c r="I1017" s="78"/>
      <c r="J1017" s="78"/>
      <c r="K1017" s="79"/>
      <c r="L1017" s="80">
        <f t="shared" si="223"/>
        <v>0</v>
      </c>
      <c r="M1017" s="80">
        <f t="shared" si="224"/>
        <v>0</v>
      </c>
      <c r="N1017" s="80">
        <f t="shared" si="225"/>
        <v>0</v>
      </c>
      <c r="O1017" s="81">
        <f t="shared" si="222"/>
        <v>0</v>
      </c>
    </row>
    <row r="1018" spans="1:15" x14ac:dyDescent="0.3">
      <c r="A1018" s="2" t="s">
        <v>1076</v>
      </c>
      <c r="B1018"/>
      <c r="C1018" t="s">
        <v>1354</v>
      </c>
      <c r="D1018" s="76"/>
      <c r="E1018" s="78"/>
      <c r="F1018" s="78" t="s">
        <v>315</v>
      </c>
      <c r="G1018" s="78"/>
      <c r="H1018" s="78"/>
      <c r="I1018" s="78"/>
      <c r="J1018" s="78"/>
      <c r="K1018" s="79"/>
      <c r="L1018" s="80">
        <f t="shared" si="223"/>
        <v>0</v>
      </c>
      <c r="M1018" s="80">
        <f t="shared" si="224"/>
        <v>0</v>
      </c>
      <c r="N1018" s="80">
        <f t="shared" si="225"/>
        <v>0</v>
      </c>
      <c r="O1018" s="81">
        <f t="shared" si="222"/>
        <v>0</v>
      </c>
    </row>
    <row r="1019" spans="1:15" x14ac:dyDescent="0.3">
      <c r="A1019" s="2" t="s">
        <v>1077</v>
      </c>
      <c r="B1019"/>
      <c r="C1019" t="s">
        <v>1355</v>
      </c>
      <c r="D1019" s="76"/>
      <c r="E1019" s="78"/>
      <c r="F1019" s="78" t="s">
        <v>63</v>
      </c>
      <c r="G1019" s="78"/>
      <c r="H1019" s="78"/>
      <c r="I1019" s="78"/>
      <c r="J1019" s="78"/>
      <c r="K1019" s="79"/>
      <c r="L1019" s="80">
        <f t="shared" si="223"/>
        <v>0</v>
      </c>
      <c r="M1019" s="80">
        <f t="shared" si="224"/>
        <v>0</v>
      </c>
      <c r="N1019" s="80">
        <f t="shared" si="225"/>
        <v>0</v>
      </c>
      <c r="O1019" s="81">
        <f t="shared" si="222"/>
        <v>0</v>
      </c>
    </row>
    <row r="1020" spans="1:15" x14ac:dyDescent="0.3">
      <c r="A1020" s="2" t="s">
        <v>1078</v>
      </c>
      <c r="B1020"/>
      <c r="C1020" t="s">
        <v>1356</v>
      </c>
      <c r="D1020" s="76"/>
      <c r="E1020" s="78"/>
      <c r="F1020" s="78" t="s">
        <v>64</v>
      </c>
      <c r="G1020" s="78"/>
      <c r="H1020" s="78"/>
      <c r="I1020" s="78"/>
      <c r="J1020" s="78"/>
      <c r="K1020" s="79"/>
      <c r="L1020" s="80">
        <f t="shared" si="223"/>
        <v>0</v>
      </c>
      <c r="M1020" s="80">
        <f t="shared" si="224"/>
        <v>0</v>
      </c>
      <c r="N1020" s="80">
        <f t="shared" si="225"/>
        <v>0</v>
      </c>
      <c r="O1020" s="81">
        <f t="shared" si="222"/>
        <v>0</v>
      </c>
    </row>
    <row r="1021" spans="1:15" x14ac:dyDescent="0.3">
      <c r="A1021" s="2" t="s">
        <v>1079</v>
      </c>
      <c r="B1021"/>
      <c r="C1021" t="s">
        <v>1357</v>
      </c>
      <c r="D1021" s="76"/>
      <c r="E1021" s="78"/>
      <c r="F1021" s="78" t="s">
        <v>65</v>
      </c>
      <c r="G1021" s="78"/>
      <c r="H1021" s="78"/>
      <c r="I1021" s="78"/>
      <c r="J1021" s="78"/>
      <c r="K1021" s="79"/>
      <c r="L1021" s="80">
        <f t="shared" si="223"/>
        <v>0</v>
      </c>
      <c r="M1021" s="80">
        <f t="shared" si="224"/>
        <v>0</v>
      </c>
      <c r="N1021" s="80">
        <f t="shared" si="225"/>
        <v>0</v>
      </c>
      <c r="O1021" s="81">
        <f t="shared" si="222"/>
        <v>0</v>
      </c>
    </row>
    <row r="1022" spans="1:15" x14ac:dyDescent="0.3">
      <c r="A1022" s="2" t="s">
        <v>1080</v>
      </c>
      <c r="B1022"/>
      <c r="C1022" t="s">
        <v>1358</v>
      </c>
      <c r="D1022" s="76"/>
      <c r="E1022" s="78"/>
      <c r="F1022" s="78" t="s">
        <v>462</v>
      </c>
      <c r="G1022" s="78"/>
      <c r="H1022" s="78"/>
      <c r="I1022" s="78"/>
      <c r="J1022" s="78"/>
      <c r="K1022" s="79"/>
      <c r="L1022" s="80">
        <f t="shared" si="223"/>
        <v>0</v>
      </c>
      <c r="M1022" s="80">
        <f t="shared" si="224"/>
        <v>0</v>
      </c>
      <c r="N1022" s="80">
        <f t="shared" si="225"/>
        <v>0</v>
      </c>
      <c r="O1022" s="81">
        <f t="shared" si="222"/>
        <v>0</v>
      </c>
    </row>
    <row r="1023" spans="1:15" x14ac:dyDescent="0.3">
      <c r="A1023" s="2" t="s">
        <v>1081</v>
      </c>
      <c r="B1023"/>
      <c r="C1023" t="s">
        <v>1359</v>
      </c>
      <c r="D1023" s="76"/>
      <c r="E1023" s="78"/>
      <c r="F1023" s="78" t="s">
        <v>23</v>
      </c>
      <c r="G1023" s="78"/>
      <c r="H1023" s="78"/>
      <c r="I1023" s="78"/>
      <c r="J1023" s="78"/>
      <c r="K1023" s="79"/>
      <c r="L1023" s="80">
        <f t="shared" si="223"/>
        <v>0</v>
      </c>
      <c r="M1023" s="80">
        <f t="shared" si="224"/>
        <v>0</v>
      </c>
      <c r="N1023" s="80">
        <f t="shared" si="225"/>
        <v>0</v>
      </c>
      <c r="O1023" s="81">
        <f t="shared" si="222"/>
        <v>0</v>
      </c>
    </row>
    <row r="1024" spans="1:15" x14ac:dyDescent="0.3">
      <c r="A1024" s="7" t="s">
        <v>1228</v>
      </c>
      <c r="B1024"/>
      <c r="C1024" t="s">
        <v>1341</v>
      </c>
      <c r="D1024" s="82"/>
      <c r="E1024" s="83" t="s">
        <v>1094</v>
      </c>
      <c r="F1024" s="84"/>
      <c r="G1024" s="84"/>
      <c r="H1024" s="84"/>
      <c r="I1024" s="84"/>
      <c r="J1024" s="84"/>
      <c r="K1024" s="85"/>
      <c r="L1024" s="86">
        <f t="shared" si="223"/>
        <v>0</v>
      </c>
      <c r="M1024" s="86">
        <f t="shared" si="224"/>
        <v>0</v>
      </c>
      <c r="N1024" s="86">
        <f t="shared" si="225"/>
        <v>0</v>
      </c>
      <c r="O1024" s="87">
        <f t="shared" si="222"/>
        <v>0</v>
      </c>
    </row>
    <row r="1025" spans="1:16" x14ac:dyDescent="0.3">
      <c r="A1025" s="7" t="s">
        <v>1229</v>
      </c>
      <c r="B1025"/>
      <c r="C1025" t="s">
        <v>1342</v>
      </c>
      <c r="D1025" s="82"/>
      <c r="E1025" s="89" t="s">
        <v>1226</v>
      </c>
      <c r="F1025" s="84"/>
      <c r="G1025" s="84"/>
      <c r="H1025" s="84"/>
      <c r="I1025" s="84"/>
      <c r="J1025" s="84"/>
      <c r="K1025" s="85"/>
      <c r="L1025" s="86">
        <f t="shared" si="223"/>
        <v>0</v>
      </c>
      <c r="M1025" s="86">
        <f t="shared" si="224"/>
        <v>0</v>
      </c>
      <c r="N1025" s="86">
        <f t="shared" si="225"/>
        <v>0</v>
      </c>
      <c r="O1025" s="87">
        <f t="shared" si="222"/>
        <v>0</v>
      </c>
    </row>
    <row r="1026" spans="1:16" x14ac:dyDescent="0.3">
      <c r="A1026"/>
      <c r="B1026"/>
      <c r="C1026" t="s">
        <v>1344</v>
      </c>
      <c r="D1026" s="76"/>
      <c r="E1026" s="77" t="s">
        <v>1096</v>
      </c>
      <c r="F1026" s="78"/>
      <c r="G1026" s="78"/>
      <c r="H1026" s="78"/>
      <c r="I1026" s="78"/>
      <c r="J1026" s="78"/>
      <c r="K1026" s="79"/>
      <c r="L1026" s="80">
        <f t="shared" si="223"/>
        <v>0</v>
      </c>
      <c r="M1026" s="80">
        <f t="shared" si="224"/>
        <v>0</v>
      </c>
      <c r="N1026" s="80">
        <f t="shared" si="225"/>
        <v>0</v>
      </c>
      <c r="O1026" s="81">
        <f t="shared" si="222"/>
        <v>0</v>
      </c>
    </row>
    <row r="1027" spans="1:16" x14ac:dyDescent="0.3">
      <c r="A1027"/>
      <c r="B1027"/>
      <c r="C1027" t="s">
        <v>1345</v>
      </c>
      <c r="D1027" s="76"/>
      <c r="E1027" s="90" t="s">
        <v>1226</v>
      </c>
      <c r="F1027" s="78"/>
      <c r="G1027" s="78"/>
      <c r="H1027" s="78"/>
      <c r="I1027" s="78"/>
      <c r="J1027" s="78"/>
      <c r="K1027" s="79"/>
      <c r="L1027" s="80">
        <f t="shared" si="223"/>
        <v>0</v>
      </c>
      <c r="M1027" s="80">
        <f t="shared" si="224"/>
        <v>0</v>
      </c>
      <c r="N1027" s="80">
        <f t="shared" si="225"/>
        <v>0</v>
      </c>
      <c r="O1027" s="81">
        <f t="shared" si="222"/>
        <v>0</v>
      </c>
    </row>
    <row r="1028" spans="1:16" x14ac:dyDescent="0.3">
      <c r="A1028"/>
      <c r="B1028"/>
      <c r="C1028" t="s">
        <v>1346</v>
      </c>
      <c r="D1028" s="82"/>
      <c r="E1028" s="83" t="s">
        <v>1097</v>
      </c>
      <c r="F1028" s="84"/>
      <c r="G1028" s="84"/>
      <c r="H1028" s="84"/>
      <c r="I1028" s="84"/>
      <c r="J1028" s="84"/>
      <c r="K1028" s="85"/>
      <c r="L1028" s="86">
        <f t="shared" si="223"/>
        <v>0</v>
      </c>
      <c r="M1028" s="86">
        <f t="shared" si="224"/>
        <v>0</v>
      </c>
      <c r="N1028" s="86">
        <f t="shared" si="225"/>
        <v>0</v>
      </c>
      <c r="O1028" s="87">
        <f t="shared" si="222"/>
        <v>0</v>
      </c>
    </row>
    <row r="1029" spans="1:16" x14ac:dyDescent="0.3">
      <c r="A1029"/>
      <c r="B1029"/>
      <c r="C1029" t="s">
        <v>1347</v>
      </c>
      <c r="D1029" s="82"/>
      <c r="E1029" s="89" t="s">
        <v>1098</v>
      </c>
      <c r="F1029" s="84"/>
      <c r="G1029" s="84"/>
      <c r="H1029" s="84"/>
      <c r="I1029" s="84"/>
      <c r="J1029" s="84"/>
      <c r="K1029" s="85"/>
      <c r="L1029" s="86">
        <f t="shared" si="223"/>
        <v>0</v>
      </c>
      <c r="M1029" s="86">
        <f t="shared" si="224"/>
        <v>0</v>
      </c>
      <c r="N1029" s="86">
        <f t="shared" si="225"/>
        <v>0</v>
      </c>
      <c r="O1029" s="87">
        <f t="shared" si="222"/>
        <v>0</v>
      </c>
    </row>
    <row r="1030" spans="1:16" x14ac:dyDescent="0.3">
      <c r="A1030" s="7" t="s">
        <v>1230</v>
      </c>
      <c r="B1030"/>
      <c r="C1030" t="s">
        <v>1348</v>
      </c>
      <c r="D1030" s="76"/>
      <c r="E1030" s="77" t="s">
        <v>1414</v>
      </c>
      <c r="F1030" s="78"/>
      <c r="G1030" s="78"/>
      <c r="H1030" s="78"/>
      <c r="I1030" s="78"/>
      <c r="J1030" s="78"/>
      <c r="K1030" s="79"/>
      <c r="L1030" s="80">
        <f t="shared" si="223"/>
        <v>0</v>
      </c>
      <c r="M1030" s="80">
        <f t="shared" si="224"/>
        <v>0</v>
      </c>
      <c r="N1030" s="80">
        <f t="shared" si="225"/>
        <v>0</v>
      </c>
      <c r="O1030" s="81">
        <f t="shared" si="222"/>
        <v>0</v>
      </c>
    </row>
    <row r="1031" spans="1:16" x14ac:dyDescent="0.3">
      <c r="A1031" s="7" t="s">
        <v>1231</v>
      </c>
      <c r="B1031"/>
      <c r="C1031" t="s">
        <v>1349</v>
      </c>
      <c r="D1031" s="76"/>
      <c r="E1031" s="90" t="s">
        <v>1226</v>
      </c>
      <c r="F1031" s="78"/>
      <c r="G1031" s="78"/>
      <c r="H1031" s="78"/>
      <c r="I1031" s="78"/>
      <c r="J1031" s="78"/>
      <c r="K1031" s="79"/>
      <c r="L1031" s="80">
        <f t="shared" si="223"/>
        <v>0</v>
      </c>
      <c r="M1031" s="80">
        <f t="shared" si="224"/>
        <v>0</v>
      </c>
      <c r="N1031" s="80">
        <f t="shared" si="225"/>
        <v>0</v>
      </c>
      <c r="O1031" s="81">
        <f t="shared" si="222"/>
        <v>0</v>
      </c>
    </row>
    <row r="1032" spans="1:16" x14ac:dyDescent="0.3">
      <c r="A1032" s="7" t="s">
        <v>1232</v>
      </c>
      <c r="B1032"/>
      <c r="C1032" t="s">
        <v>1338</v>
      </c>
      <c r="D1032" s="82"/>
      <c r="E1032" s="83" t="s">
        <v>1106</v>
      </c>
      <c r="F1032" s="84"/>
      <c r="G1032" s="84"/>
      <c r="H1032" s="84"/>
      <c r="I1032" s="84"/>
      <c r="J1032" s="84"/>
      <c r="K1032" s="85"/>
      <c r="L1032" s="86">
        <f t="shared" si="223"/>
        <v>0</v>
      </c>
      <c r="M1032" s="86">
        <f t="shared" si="224"/>
        <v>0</v>
      </c>
      <c r="N1032" s="86">
        <f t="shared" si="225"/>
        <v>0</v>
      </c>
      <c r="O1032" s="87">
        <f t="shared" si="222"/>
        <v>0</v>
      </c>
    </row>
    <row r="1033" spans="1:16" x14ac:dyDescent="0.3">
      <c r="A1033" s="7" t="s">
        <v>1233</v>
      </c>
      <c r="B1033"/>
      <c r="C1033" t="s">
        <v>1339</v>
      </c>
      <c r="D1033" s="82"/>
      <c r="E1033" s="89" t="s">
        <v>1101</v>
      </c>
      <c r="F1033" s="84"/>
      <c r="G1033" s="84"/>
      <c r="H1033" s="84"/>
      <c r="I1033" s="84"/>
      <c r="J1033" s="84"/>
      <c r="K1033" s="85"/>
      <c r="L1033" s="86">
        <f t="shared" si="223"/>
        <v>0</v>
      </c>
      <c r="M1033" s="86">
        <f t="shared" si="224"/>
        <v>0</v>
      </c>
      <c r="N1033" s="86">
        <f t="shared" si="225"/>
        <v>0</v>
      </c>
      <c r="O1033" s="87">
        <f t="shared" si="222"/>
        <v>0</v>
      </c>
    </row>
    <row r="1034" spans="1:16" x14ac:dyDescent="0.3">
      <c r="A1034"/>
      <c r="B1034"/>
      <c r="C1034"/>
      <c r="D1034" s="76"/>
      <c r="E1034" s="77" t="s">
        <v>1102</v>
      </c>
      <c r="F1034" s="78"/>
      <c r="G1034" s="78"/>
      <c r="H1034" s="78"/>
      <c r="I1034" s="78"/>
      <c r="J1034" s="78"/>
      <c r="K1034" s="79"/>
      <c r="L1034" s="80">
        <f>SUM(L1036:L1045)</f>
        <v>0</v>
      </c>
      <c r="M1034" s="80">
        <f>SUM(M1036:M1045)</f>
        <v>0</v>
      </c>
      <c r="N1034" s="80">
        <f>SUM(N1036:N1045)</f>
        <v>0</v>
      </c>
      <c r="O1034" s="81">
        <f t="shared" si="222"/>
        <v>0</v>
      </c>
    </row>
    <row r="1035" spans="1:16" x14ac:dyDescent="0.3">
      <c r="A1035"/>
      <c r="B1035"/>
      <c r="C1035"/>
      <c r="D1035" s="95"/>
      <c r="E1035" s="96" t="s">
        <v>1383</v>
      </c>
      <c r="F1035" s="97"/>
      <c r="G1035" s="97"/>
      <c r="H1035" s="97"/>
      <c r="I1035" s="97"/>
      <c r="J1035" s="97"/>
      <c r="K1035" s="98"/>
      <c r="L1035" s="115">
        <f>L1034-L528</f>
        <v>0</v>
      </c>
      <c r="M1035" s="115">
        <f>M1034-M528</f>
        <v>0</v>
      </c>
      <c r="N1035" s="115">
        <f>N1034-N528</f>
        <v>0</v>
      </c>
      <c r="O1035" s="116">
        <f t="shared" si="222"/>
        <v>0</v>
      </c>
      <c r="P1035" s="88" t="s">
        <v>1126</v>
      </c>
    </row>
    <row r="1036" spans="1:16" x14ac:dyDescent="0.3">
      <c r="A1036"/>
      <c r="B1036"/>
      <c r="C1036" t="s">
        <v>556</v>
      </c>
      <c r="D1036" s="76"/>
      <c r="E1036" s="105"/>
      <c r="F1036" s="106" t="s">
        <v>19</v>
      </c>
      <c r="G1036" s="106"/>
      <c r="H1036" s="106"/>
      <c r="I1036" s="106"/>
      <c r="J1036" s="106"/>
      <c r="K1036" s="107"/>
      <c r="L1036" s="108">
        <f t="shared" ref="L1036:L1045" si="226">VLOOKUP(C1036,MEMO_ITEM,10,0)</f>
        <v>0</v>
      </c>
      <c r="M1036" s="108">
        <f t="shared" ref="M1036:M1045" si="227">VLOOKUP(C1036,MEMO_ITEM,11,0)</f>
        <v>0</v>
      </c>
      <c r="N1036" s="80">
        <f t="shared" ref="N1036:N1045" si="228">VLOOKUP(C1036,MEMO_ITEM,12,0)</f>
        <v>0</v>
      </c>
      <c r="O1036" s="81">
        <f t="shared" si="222"/>
        <v>0</v>
      </c>
    </row>
    <row r="1037" spans="1:16" x14ac:dyDescent="0.3">
      <c r="A1037" s="2" t="s">
        <v>557</v>
      </c>
      <c r="B1037"/>
      <c r="C1037" t="s">
        <v>559</v>
      </c>
      <c r="D1037" s="76"/>
      <c r="E1037" s="78"/>
      <c r="F1037" s="78" t="s">
        <v>21</v>
      </c>
      <c r="G1037" s="78"/>
      <c r="H1037" s="78"/>
      <c r="I1037" s="78"/>
      <c r="J1037" s="78"/>
      <c r="K1037" s="79"/>
      <c r="L1037" s="80">
        <f t="shared" si="226"/>
        <v>0</v>
      </c>
      <c r="M1037" s="80">
        <f t="shared" si="227"/>
        <v>0</v>
      </c>
      <c r="N1037" s="80">
        <f t="shared" si="228"/>
        <v>0</v>
      </c>
      <c r="O1037" s="81">
        <f t="shared" si="222"/>
        <v>0</v>
      </c>
    </row>
    <row r="1038" spans="1:16" x14ac:dyDescent="0.3">
      <c r="A1038" s="2" t="s">
        <v>560</v>
      </c>
      <c r="B1038"/>
      <c r="C1038" t="s">
        <v>561</v>
      </c>
      <c r="D1038" s="76"/>
      <c r="E1038" s="78"/>
      <c r="F1038" s="78" t="s">
        <v>28</v>
      </c>
      <c r="G1038" s="78"/>
      <c r="H1038" s="78"/>
      <c r="I1038" s="78"/>
      <c r="J1038" s="78"/>
      <c r="K1038" s="79"/>
      <c r="L1038" s="80">
        <f t="shared" si="226"/>
        <v>0</v>
      </c>
      <c r="M1038" s="80">
        <f t="shared" si="227"/>
        <v>0</v>
      </c>
      <c r="N1038" s="80">
        <f t="shared" si="228"/>
        <v>0</v>
      </c>
      <c r="O1038" s="81">
        <f t="shared" si="222"/>
        <v>0</v>
      </c>
    </row>
    <row r="1039" spans="1:16" x14ac:dyDescent="0.3">
      <c r="A1039" s="2" t="s">
        <v>562</v>
      </c>
      <c r="B1039"/>
      <c r="C1039" t="s">
        <v>563</v>
      </c>
      <c r="D1039" s="76"/>
      <c r="E1039" s="78"/>
      <c r="F1039" s="78" t="s">
        <v>61</v>
      </c>
      <c r="G1039" s="78"/>
      <c r="H1039" s="78"/>
      <c r="I1039" s="78"/>
      <c r="J1039" s="78"/>
      <c r="K1039" s="79"/>
      <c r="L1039" s="80">
        <f t="shared" si="226"/>
        <v>0</v>
      </c>
      <c r="M1039" s="80">
        <f t="shared" si="227"/>
        <v>0</v>
      </c>
      <c r="N1039" s="80">
        <f t="shared" si="228"/>
        <v>0</v>
      </c>
      <c r="O1039" s="81">
        <f t="shared" si="222"/>
        <v>0</v>
      </c>
    </row>
    <row r="1040" spans="1:16" x14ac:dyDescent="0.3">
      <c r="A1040" s="2" t="s">
        <v>564</v>
      </c>
      <c r="B1040"/>
      <c r="C1040" t="s">
        <v>565</v>
      </c>
      <c r="D1040" s="76"/>
      <c r="E1040" s="78"/>
      <c r="F1040" s="78" t="s">
        <v>315</v>
      </c>
      <c r="G1040" s="78"/>
      <c r="H1040" s="78"/>
      <c r="I1040" s="78"/>
      <c r="J1040" s="78"/>
      <c r="K1040" s="79"/>
      <c r="L1040" s="80">
        <f t="shared" si="226"/>
        <v>0</v>
      </c>
      <c r="M1040" s="80">
        <f t="shared" si="227"/>
        <v>0</v>
      </c>
      <c r="N1040" s="80">
        <f t="shared" si="228"/>
        <v>0</v>
      </c>
      <c r="O1040" s="81">
        <f t="shared" si="222"/>
        <v>0</v>
      </c>
    </row>
    <row r="1041" spans="1:16" x14ac:dyDescent="0.3">
      <c r="A1041" s="2" t="s">
        <v>566</v>
      </c>
      <c r="B1041"/>
      <c r="C1041" t="s">
        <v>567</v>
      </c>
      <c r="D1041" s="76"/>
      <c r="E1041" s="78"/>
      <c r="F1041" s="78" t="s">
        <v>63</v>
      </c>
      <c r="G1041" s="78"/>
      <c r="H1041" s="78"/>
      <c r="I1041" s="78"/>
      <c r="J1041" s="78"/>
      <c r="K1041" s="79"/>
      <c r="L1041" s="80">
        <f t="shared" si="226"/>
        <v>0</v>
      </c>
      <c r="M1041" s="80">
        <f t="shared" si="227"/>
        <v>0</v>
      </c>
      <c r="N1041" s="80">
        <f t="shared" si="228"/>
        <v>0</v>
      </c>
      <c r="O1041" s="81">
        <f t="shared" si="222"/>
        <v>0</v>
      </c>
    </row>
    <row r="1042" spans="1:16" x14ac:dyDescent="0.3">
      <c r="A1042" s="2" t="s">
        <v>568</v>
      </c>
      <c r="B1042"/>
      <c r="C1042" t="s">
        <v>569</v>
      </c>
      <c r="D1042" s="76"/>
      <c r="E1042" s="78"/>
      <c r="F1042" s="78" t="s">
        <v>64</v>
      </c>
      <c r="G1042" s="78"/>
      <c r="H1042" s="78"/>
      <c r="I1042" s="78"/>
      <c r="J1042" s="78"/>
      <c r="K1042" s="79"/>
      <c r="L1042" s="80">
        <f t="shared" si="226"/>
        <v>0</v>
      </c>
      <c r="M1042" s="80">
        <f t="shared" si="227"/>
        <v>0</v>
      </c>
      <c r="N1042" s="80">
        <f t="shared" si="228"/>
        <v>0</v>
      </c>
      <c r="O1042" s="81">
        <f t="shared" si="222"/>
        <v>0</v>
      </c>
    </row>
    <row r="1043" spans="1:16" x14ac:dyDescent="0.3">
      <c r="A1043" s="2" t="s">
        <v>570</v>
      </c>
      <c r="B1043"/>
      <c r="C1043" t="s">
        <v>571</v>
      </c>
      <c r="D1043" s="76"/>
      <c r="E1043" s="78"/>
      <c r="F1043" s="78" t="s">
        <v>65</v>
      </c>
      <c r="G1043" s="78"/>
      <c r="H1043" s="78"/>
      <c r="I1043" s="78"/>
      <c r="J1043" s="78"/>
      <c r="K1043" s="79"/>
      <c r="L1043" s="80">
        <f t="shared" si="226"/>
        <v>0</v>
      </c>
      <c r="M1043" s="80">
        <f t="shared" si="227"/>
        <v>0</v>
      </c>
      <c r="N1043" s="80">
        <f t="shared" si="228"/>
        <v>0</v>
      </c>
      <c r="O1043" s="81">
        <f t="shared" si="222"/>
        <v>0</v>
      </c>
    </row>
    <row r="1044" spans="1:16" x14ac:dyDescent="0.3">
      <c r="A1044" s="2" t="s">
        <v>572</v>
      </c>
      <c r="B1044"/>
      <c r="C1044" t="s">
        <v>573</v>
      </c>
      <c r="D1044" s="76"/>
      <c r="E1044" s="78"/>
      <c r="F1044" s="78" t="s">
        <v>462</v>
      </c>
      <c r="G1044" s="78"/>
      <c r="H1044" s="78"/>
      <c r="I1044" s="78"/>
      <c r="J1044" s="78"/>
      <c r="K1044" s="79"/>
      <c r="L1044" s="80">
        <f t="shared" si="226"/>
        <v>0</v>
      </c>
      <c r="M1044" s="80">
        <f t="shared" si="227"/>
        <v>0</v>
      </c>
      <c r="N1044" s="80">
        <f t="shared" si="228"/>
        <v>0</v>
      </c>
      <c r="O1044" s="81">
        <f t="shared" si="222"/>
        <v>0</v>
      </c>
    </row>
    <row r="1045" spans="1:16" x14ac:dyDescent="0.3">
      <c r="A1045" s="2" t="s">
        <v>574</v>
      </c>
      <c r="B1045"/>
      <c r="C1045" t="s">
        <v>575</v>
      </c>
      <c r="D1045" s="76"/>
      <c r="E1045" s="78"/>
      <c r="F1045" s="78" t="s">
        <v>23</v>
      </c>
      <c r="G1045" s="78"/>
      <c r="H1045" s="78"/>
      <c r="I1045" s="78"/>
      <c r="J1045" s="78"/>
      <c r="K1045" s="79"/>
      <c r="L1045" s="80">
        <f t="shared" si="226"/>
        <v>0</v>
      </c>
      <c r="M1045" s="80">
        <f t="shared" si="227"/>
        <v>0</v>
      </c>
      <c r="N1045" s="80">
        <f t="shared" si="228"/>
        <v>0</v>
      </c>
      <c r="O1045" s="81">
        <f t="shared" si="222"/>
        <v>0</v>
      </c>
    </row>
    <row r="1046" spans="1:16" x14ac:dyDescent="0.3">
      <c r="A1046"/>
      <c r="B1046"/>
      <c r="C1046"/>
      <c r="D1046" s="82"/>
      <c r="E1046" s="83" t="s">
        <v>1103</v>
      </c>
      <c r="F1046" s="84"/>
      <c r="G1046" s="84"/>
      <c r="H1046" s="84"/>
      <c r="I1046" s="84"/>
      <c r="J1046" s="84"/>
      <c r="K1046" s="85"/>
      <c r="L1046" s="86">
        <f>SUM(L1048:L1057)</f>
        <v>0</v>
      </c>
      <c r="M1046" s="86">
        <f>SUM(M1048:M1057)</f>
        <v>0</v>
      </c>
      <c r="N1046" s="86">
        <f>SUM(N1048:N1057)</f>
        <v>0</v>
      </c>
      <c r="O1046" s="87">
        <f t="shared" si="222"/>
        <v>0</v>
      </c>
    </row>
    <row r="1047" spans="1:16" x14ac:dyDescent="0.3">
      <c r="A1047"/>
      <c r="B1047"/>
      <c r="C1047"/>
      <c r="D1047" s="91"/>
      <c r="E1047" s="92" t="s">
        <v>1259</v>
      </c>
      <c r="F1047" s="93"/>
      <c r="G1047" s="93"/>
      <c r="H1047" s="93"/>
      <c r="I1047" s="93"/>
      <c r="J1047" s="93"/>
      <c r="K1047" s="94"/>
      <c r="L1047" s="115">
        <f>L1046-SUM(L592,L596,L601,L626)</f>
        <v>0</v>
      </c>
      <c r="M1047" s="115">
        <f>M1046-SUM(M592,M596,M601,M626)</f>
        <v>0</v>
      </c>
      <c r="N1047" s="115">
        <f>N1046-SUM(N592,N596,N601,N626)</f>
        <v>0</v>
      </c>
      <c r="O1047" s="116">
        <f t="shared" si="222"/>
        <v>0</v>
      </c>
      <c r="P1047" s="88" t="s">
        <v>1126</v>
      </c>
    </row>
    <row r="1048" spans="1:16" x14ac:dyDescent="0.3">
      <c r="A1048"/>
      <c r="B1048"/>
      <c r="C1048" s="37" t="s">
        <v>1404</v>
      </c>
      <c r="D1048" s="82"/>
      <c r="E1048" s="92"/>
      <c r="F1048" s="109" t="s">
        <v>19</v>
      </c>
      <c r="G1048" s="93"/>
      <c r="H1048" s="93"/>
      <c r="I1048" s="93"/>
      <c r="J1048" s="93"/>
      <c r="K1048" s="94"/>
      <c r="L1048" s="86">
        <f t="shared" ref="L1048:L1057" si="229">SUMIF($B$1:$B$947,C1048,$L$1:$L$947)</f>
        <v>0</v>
      </c>
      <c r="M1048" s="86">
        <f>SUMIF($B$1:$B$947,C1048,$L$1:$L$947)</f>
        <v>0</v>
      </c>
      <c r="N1048" s="86">
        <f>SUMIF($B$1:$B$947,C1048,$L$1:$L$947)</f>
        <v>0</v>
      </c>
      <c r="O1048" s="87">
        <f t="shared" si="222"/>
        <v>0</v>
      </c>
    </row>
    <row r="1049" spans="1:16" x14ac:dyDescent="0.3">
      <c r="A1049" s="1" t="s">
        <v>1066</v>
      </c>
      <c r="B1049"/>
      <c r="C1049" s="37" t="s">
        <v>1405</v>
      </c>
      <c r="D1049" s="82"/>
      <c r="E1049" s="84"/>
      <c r="F1049" s="84" t="s">
        <v>21</v>
      </c>
      <c r="G1049" s="84"/>
      <c r="H1049" s="84"/>
      <c r="I1049" s="84"/>
      <c r="J1049" s="84"/>
      <c r="K1049" s="85"/>
      <c r="L1049" s="86">
        <f t="shared" si="229"/>
        <v>0</v>
      </c>
      <c r="M1049" s="86">
        <f t="shared" ref="M1049:M1057" si="230">SUMIF($B$1:$B$947,C1049,$M$1:$M$947)</f>
        <v>0</v>
      </c>
      <c r="N1049" s="86">
        <f t="shared" ref="N1049:N1057" si="231">SUMIF($B$1:$B$947,C1049,$N$1:$N$947)</f>
        <v>0</v>
      </c>
      <c r="O1049" s="87">
        <f t="shared" si="222"/>
        <v>0</v>
      </c>
    </row>
    <row r="1050" spans="1:16" x14ac:dyDescent="0.3">
      <c r="A1050"/>
      <c r="B1050"/>
      <c r="C1050" s="37" t="s">
        <v>1407</v>
      </c>
      <c r="D1050" s="82"/>
      <c r="E1050" s="84"/>
      <c r="F1050" s="84" t="s">
        <v>28</v>
      </c>
      <c r="G1050" s="84"/>
      <c r="H1050" s="84"/>
      <c r="I1050" s="84"/>
      <c r="J1050" s="84"/>
      <c r="K1050" s="85"/>
      <c r="L1050" s="86">
        <f t="shared" si="229"/>
        <v>0</v>
      </c>
      <c r="M1050" s="86">
        <f t="shared" si="230"/>
        <v>0</v>
      </c>
      <c r="N1050" s="86">
        <f t="shared" si="231"/>
        <v>0</v>
      </c>
      <c r="O1050" s="87">
        <f t="shared" si="222"/>
        <v>0</v>
      </c>
    </row>
    <row r="1051" spans="1:16" x14ac:dyDescent="0.3">
      <c r="A1051"/>
      <c r="B1051"/>
      <c r="C1051" s="37" t="s">
        <v>1408</v>
      </c>
      <c r="D1051" s="82"/>
      <c r="E1051" s="84"/>
      <c r="F1051" s="84" t="s">
        <v>61</v>
      </c>
      <c r="G1051" s="84"/>
      <c r="H1051" s="84"/>
      <c r="I1051" s="84"/>
      <c r="J1051" s="84"/>
      <c r="K1051" s="85"/>
      <c r="L1051" s="86">
        <f t="shared" si="229"/>
        <v>0</v>
      </c>
      <c r="M1051" s="86">
        <f t="shared" si="230"/>
        <v>0</v>
      </c>
      <c r="N1051" s="86">
        <f t="shared" si="231"/>
        <v>0</v>
      </c>
      <c r="O1051" s="87">
        <f t="shared" si="222"/>
        <v>0</v>
      </c>
    </row>
    <row r="1052" spans="1:16" x14ac:dyDescent="0.3">
      <c r="A1052"/>
      <c r="B1052"/>
      <c r="C1052" s="37" t="s">
        <v>1409</v>
      </c>
      <c r="D1052" s="82"/>
      <c r="E1052" s="84"/>
      <c r="F1052" s="84" t="s">
        <v>315</v>
      </c>
      <c r="G1052" s="84"/>
      <c r="H1052" s="84"/>
      <c r="I1052" s="84"/>
      <c r="J1052" s="84"/>
      <c r="K1052" s="85"/>
      <c r="L1052" s="86">
        <f t="shared" si="229"/>
        <v>0</v>
      </c>
      <c r="M1052" s="86">
        <f t="shared" si="230"/>
        <v>0</v>
      </c>
      <c r="N1052" s="86">
        <f t="shared" si="231"/>
        <v>0</v>
      </c>
      <c r="O1052" s="87">
        <f t="shared" si="222"/>
        <v>0</v>
      </c>
    </row>
    <row r="1053" spans="1:16" x14ac:dyDescent="0.3">
      <c r="A1053"/>
      <c r="B1053"/>
      <c r="C1053" s="37" t="s">
        <v>1410</v>
      </c>
      <c r="D1053" s="82"/>
      <c r="E1053" s="84"/>
      <c r="F1053" s="84" t="s">
        <v>63</v>
      </c>
      <c r="G1053" s="84"/>
      <c r="H1053" s="84"/>
      <c r="I1053" s="84"/>
      <c r="J1053" s="84"/>
      <c r="K1053" s="85"/>
      <c r="L1053" s="86">
        <f t="shared" si="229"/>
        <v>0</v>
      </c>
      <c r="M1053" s="86">
        <f t="shared" si="230"/>
        <v>0</v>
      </c>
      <c r="N1053" s="86">
        <f t="shared" si="231"/>
        <v>0</v>
      </c>
      <c r="O1053" s="87">
        <f t="shared" si="222"/>
        <v>0</v>
      </c>
    </row>
    <row r="1054" spans="1:16" x14ac:dyDescent="0.3">
      <c r="A1054"/>
      <c r="B1054"/>
      <c r="C1054" s="37" t="s">
        <v>1411</v>
      </c>
      <c r="D1054" s="82"/>
      <c r="E1054" s="84"/>
      <c r="F1054" s="84" t="s">
        <v>64</v>
      </c>
      <c r="G1054" s="84"/>
      <c r="H1054" s="84"/>
      <c r="I1054" s="84"/>
      <c r="J1054" s="84"/>
      <c r="K1054" s="85"/>
      <c r="L1054" s="86">
        <f t="shared" si="229"/>
        <v>0</v>
      </c>
      <c r="M1054" s="86">
        <f t="shared" si="230"/>
        <v>0</v>
      </c>
      <c r="N1054" s="86">
        <f t="shared" si="231"/>
        <v>0</v>
      </c>
      <c r="O1054" s="87">
        <f t="shared" si="222"/>
        <v>0</v>
      </c>
    </row>
    <row r="1055" spans="1:16" x14ac:dyDescent="0.3">
      <c r="A1055"/>
      <c r="B1055"/>
      <c r="C1055" s="37" t="s">
        <v>1412</v>
      </c>
      <c r="D1055" s="82"/>
      <c r="E1055" s="84"/>
      <c r="F1055" s="84" t="s">
        <v>65</v>
      </c>
      <c r="G1055" s="84"/>
      <c r="H1055" s="84"/>
      <c r="I1055" s="84"/>
      <c r="J1055" s="84"/>
      <c r="K1055" s="85"/>
      <c r="L1055" s="86">
        <f t="shared" si="229"/>
        <v>0</v>
      </c>
      <c r="M1055" s="86">
        <f t="shared" si="230"/>
        <v>0</v>
      </c>
      <c r="N1055" s="86">
        <f t="shared" si="231"/>
        <v>0</v>
      </c>
      <c r="O1055" s="87">
        <f t="shared" si="222"/>
        <v>0</v>
      </c>
    </row>
    <row r="1056" spans="1:16" x14ac:dyDescent="0.3">
      <c r="A1056"/>
      <c r="B1056"/>
      <c r="C1056" s="37" t="s">
        <v>1413</v>
      </c>
      <c r="D1056" s="82"/>
      <c r="E1056" s="84"/>
      <c r="F1056" s="84" t="s">
        <v>462</v>
      </c>
      <c r="G1056" s="84"/>
      <c r="H1056" s="84"/>
      <c r="I1056" s="84"/>
      <c r="J1056" s="84"/>
      <c r="K1056" s="85"/>
      <c r="L1056" s="86">
        <f t="shared" si="229"/>
        <v>0</v>
      </c>
      <c r="M1056" s="86">
        <f t="shared" si="230"/>
        <v>0</v>
      </c>
      <c r="N1056" s="86">
        <f t="shared" si="231"/>
        <v>0</v>
      </c>
      <c r="O1056" s="87">
        <f t="shared" si="222"/>
        <v>0</v>
      </c>
    </row>
    <row r="1057" spans="1:15" x14ac:dyDescent="0.3">
      <c r="A1057"/>
      <c r="B1057"/>
      <c r="C1057" s="37" t="s">
        <v>1406</v>
      </c>
      <c r="D1057" s="82"/>
      <c r="E1057" s="84"/>
      <c r="F1057" s="84" t="s">
        <v>23</v>
      </c>
      <c r="G1057" s="84"/>
      <c r="H1057" s="84"/>
      <c r="I1057" s="84"/>
      <c r="J1057" s="84"/>
      <c r="K1057" s="85"/>
      <c r="L1057" s="86">
        <f t="shared" si="229"/>
        <v>0</v>
      </c>
      <c r="M1057" s="86">
        <f t="shared" si="230"/>
        <v>0</v>
      </c>
      <c r="N1057" s="86">
        <f t="shared" si="231"/>
        <v>0</v>
      </c>
      <c r="O1057" s="87">
        <f t="shared" si="222"/>
        <v>0</v>
      </c>
    </row>
    <row r="1058" spans="1:15" x14ac:dyDescent="0.3">
      <c r="A1058" s="1"/>
      <c r="B1058"/>
      <c r="C1058" t="s">
        <v>552</v>
      </c>
      <c r="D1058" s="99"/>
      <c r="E1058" s="110" t="s">
        <v>1227</v>
      </c>
      <c r="F1058" s="100"/>
      <c r="G1058" s="100"/>
      <c r="H1058" s="100"/>
      <c r="I1058" s="100"/>
      <c r="J1058" s="100"/>
      <c r="K1058" s="101"/>
      <c r="L1058" s="102">
        <f>VLOOKUP(C1058,MEMO_ITEM,10,0)</f>
        <v>0</v>
      </c>
      <c r="M1058" s="102">
        <f>VLOOKUP(C1058,MEMO_ITEM,11,0)</f>
        <v>0</v>
      </c>
      <c r="N1058" s="102">
        <f>VLOOKUP(C1058,MEMO_ITEM,12,0)</f>
        <v>0</v>
      </c>
      <c r="O1058" s="103">
        <f t="shared" si="222"/>
        <v>0</v>
      </c>
    </row>
    <row r="1060" spans="1:15" x14ac:dyDescent="0.3">
      <c r="K1060" s="11"/>
    </row>
    <row r="1061" spans="1:15" x14ac:dyDescent="0.3">
      <c r="K1061" s="11"/>
    </row>
    <row r="1062" spans="1:15" x14ac:dyDescent="0.3">
      <c r="K1062" s="11"/>
    </row>
    <row r="1063" spans="1:15" x14ac:dyDescent="0.3">
      <c r="K1063" s="11"/>
    </row>
    <row r="1064" spans="1:15" x14ac:dyDescent="0.3">
      <c r="K1064" s="11"/>
    </row>
    <row r="1065" spans="1:15" x14ac:dyDescent="0.3">
      <c r="K1065" s="11"/>
    </row>
    <row r="1066" spans="1:15" x14ac:dyDescent="0.3">
      <c r="K1066" s="11"/>
    </row>
    <row r="1067" spans="1:15" x14ac:dyDescent="0.3">
      <c r="K1067" s="11"/>
    </row>
    <row r="1068" spans="1:15" x14ac:dyDescent="0.3">
      <c r="K1068" s="11"/>
    </row>
    <row r="1069" spans="1:15" x14ac:dyDescent="0.3">
      <c r="K1069" s="11"/>
    </row>
    <row r="1070" spans="1:15" x14ac:dyDescent="0.3">
      <c r="K1070" s="11"/>
    </row>
  </sheetData>
  <sheetProtection algorithmName="SHA-512" hashValue="0qgX0KubADcqy0fVZiMzBvPyhAMuiJNQHGnNbwk7lT6bF3q9jAMdq+ulAyCgsdq6ZxpJRJ0Zi6Asyf+FGs3CvA==" saltValue="lO52KhxuWD69o0TkXzqpkQ==" spinCount="100000" sheet="1" objects="1" scenarios="1"/>
  <mergeCells count="11">
    <mergeCell ref="D902:K902"/>
    <mergeCell ref="L4:O4"/>
    <mergeCell ref="I849:K849"/>
    <mergeCell ref="D7:K7"/>
    <mergeCell ref="O5:O6"/>
    <mergeCell ref="E286:K286"/>
    <mergeCell ref="D5:K6"/>
    <mergeCell ref="L5:L6"/>
    <mergeCell ref="N5:N6"/>
    <mergeCell ref="M5:M6"/>
    <mergeCell ref="A497:K497"/>
  </mergeCells>
  <conditionalFormatting sqref="A14:A16">
    <cfRule type="duplicateValues" dxfId="219" priority="1359"/>
  </conditionalFormatting>
  <conditionalFormatting sqref="A21:A22">
    <cfRule type="duplicateValues" dxfId="218" priority="1357"/>
  </conditionalFormatting>
  <conditionalFormatting sqref="A21:A27">
    <cfRule type="duplicateValues" dxfId="217" priority="1358"/>
  </conditionalFormatting>
  <conditionalFormatting sqref="A23:A27">
    <cfRule type="duplicateValues" dxfId="216" priority="1356"/>
  </conditionalFormatting>
  <conditionalFormatting sqref="A29:A35">
    <cfRule type="duplicateValues" dxfId="215" priority="1355"/>
  </conditionalFormatting>
  <conditionalFormatting sqref="A96:A100">
    <cfRule type="duplicateValues" dxfId="214" priority="1347"/>
  </conditionalFormatting>
  <conditionalFormatting sqref="A101:A108">
    <cfRule type="duplicateValues" dxfId="213" priority="1346"/>
  </conditionalFormatting>
  <conditionalFormatting sqref="A115">
    <cfRule type="duplicateValues" dxfId="212" priority="201"/>
    <cfRule type="duplicateValues" dxfId="211" priority="202"/>
  </conditionalFormatting>
  <conditionalFormatting sqref="A145:A149">
    <cfRule type="duplicateValues" dxfId="210" priority="1345"/>
  </conditionalFormatting>
  <conditionalFormatting sqref="A193:A199">
    <cfRule type="duplicateValues" dxfId="209" priority="1319"/>
  </conditionalFormatting>
  <conditionalFormatting sqref="A210:A212 A208">
    <cfRule type="duplicateValues" dxfId="208" priority="1480"/>
  </conditionalFormatting>
  <conditionalFormatting sqref="A213">
    <cfRule type="duplicateValues" dxfId="207" priority="184"/>
    <cfRule type="duplicateValues" dxfId="206" priority="185"/>
  </conditionalFormatting>
  <conditionalFormatting sqref="A217:A219 A215 A222">
    <cfRule type="duplicateValues" dxfId="205" priority="1314"/>
  </conditionalFormatting>
  <conditionalFormatting sqref="A227">
    <cfRule type="duplicateValues" dxfId="204" priority="179"/>
    <cfRule type="duplicateValues" dxfId="203" priority="178"/>
    <cfRule type="duplicateValues" dxfId="202" priority="177"/>
  </conditionalFormatting>
  <conditionalFormatting sqref="A256 A258:A260 A263">
    <cfRule type="duplicateValues" dxfId="201" priority="1310"/>
  </conditionalFormatting>
  <conditionalFormatting sqref="A268">
    <cfRule type="duplicateValues" dxfId="200" priority="157"/>
    <cfRule type="duplicateValues" dxfId="199" priority="158"/>
    <cfRule type="duplicateValues" dxfId="198" priority="159"/>
  </conditionalFormatting>
  <conditionalFormatting sqref="A270 A272:A274 A277">
    <cfRule type="duplicateValues" dxfId="197" priority="162"/>
  </conditionalFormatting>
  <conditionalFormatting sqref="A287:A290">
    <cfRule type="duplicateValues" dxfId="196" priority="1287"/>
  </conditionalFormatting>
  <conditionalFormatting sqref="A298:A304">
    <cfRule type="duplicateValues" dxfId="195" priority="1283"/>
  </conditionalFormatting>
  <conditionalFormatting sqref="A305">
    <cfRule type="duplicateValues" dxfId="194" priority="148"/>
    <cfRule type="duplicateValues" dxfId="193" priority="149"/>
    <cfRule type="duplicateValues" dxfId="192" priority="150"/>
  </conditionalFormatting>
  <conditionalFormatting sqref="A306">
    <cfRule type="duplicateValues" dxfId="191" priority="1281"/>
  </conditionalFormatting>
  <conditionalFormatting sqref="A309:A316">
    <cfRule type="duplicateValues" dxfId="190" priority="1282"/>
  </conditionalFormatting>
  <conditionalFormatting sqref="A324:A325">
    <cfRule type="duplicateValues" dxfId="189" priority="1251"/>
  </conditionalFormatting>
  <conditionalFormatting sqref="A328:A329">
    <cfRule type="duplicateValues" dxfId="188" priority="1259"/>
  </conditionalFormatting>
  <conditionalFormatting sqref="A331:A332">
    <cfRule type="duplicateValues" dxfId="187" priority="1260"/>
  </conditionalFormatting>
  <conditionalFormatting sqref="A333:A335">
    <cfRule type="duplicateValues" dxfId="186" priority="1261"/>
  </conditionalFormatting>
  <conditionalFormatting sqref="A336">
    <cfRule type="duplicateValues" dxfId="185" priority="1262"/>
  </conditionalFormatting>
  <conditionalFormatting sqref="A337:A338">
    <cfRule type="duplicateValues" dxfId="184" priority="1263"/>
  </conditionalFormatting>
  <conditionalFormatting sqref="A345 A389:A390 A392:A394">
    <cfRule type="duplicateValues" dxfId="183" priority="1236"/>
  </conditionalFormatting>
  <conditionalFormatting sqref="A348 A339">
    <cfRule type="duplicateValues" dxfId="182" priority="1264"/>
  </conditionalFormatting>
  <conditionalFormatting sqref="A348">
    <cfRule type="duplicateValues" dxfId="181" priority="1265"/>
  </conditionalFormatting>
  <conditionalFormatting sqref="A353:A354">
    <cfRule type="duplicateValues" dxfId="180" priority="1250"/>
  </conditionalFormatting>
  <conditionalFormatting sqref="A358">
    <cfRule type="duplicateValues" dxfId="179" priority="1249"/>
  </conditionalFormatting>
  <conditionalFormatting sqref="A360">
    <cfRule type="duplicateValues" dxfId="178" priority="1248"/>
  </conditionalFormatting>
  <conditionalFormatting sqref="A361">
    <cfRule type="duplicateValues" dxfId="177" priority="134"/>
    <cfRule type="duplicateValues" dxfId="176" priority="135"/>
  </conditionalFormatting>
  <conditionalFormatting sqref="A396:A406">
    <cfRule type="duplicateValues" dxfId="175" priority="1239"/>
  </conditionalFormatting>
  <conditionalFormatting sqref="A420:A423 A388">
    <cfRule type="duplicateValues" dxfId="174" priority="1238"/>
  </conditionalFormatting>
  <conditionalFormatting sqref="A425:A430">
    <cfRule type="duplicateValues" dxfId="173" priority="1237"/>
  </conditionalFormatting>
  <conditionalFormatting sqref="A443:A451">
    <cfRule type="duplicateValues" dxfId="172" priority="1221"/>
  </conditionalFormatting>
  <conditionalFormatting sqref="A456">
    <cfRule type="duplicateValues" dxfId="171" priority="1217"/>
  </conditionalFormatting>
  <conditionalFormatting sqref="A459">
    <cfRule type="duplicateValues" dxfId="170" priority="3"/>
    <cfRule type="duplicateValues" dxfId="169" priority="2"/>
    <cfRule type="duplicateValues" dxfId="168" priority="1"/>
  </conditionalFormatting>
  <conditionalFormatting sqref="A466">
    <cfRule type="duplicateValues" dxfId="167" priority="8"/>
    <cfRule type="duplicateValues" dxfId="166" priority="7"/>
    <cfRule type="duplicateValues" dxfId="165" priority="9"/>
  </conditionalFormatting>
  <conditionalFormatting sqref="A468">
    <cfRule type="duplicateValues" dxfId="164" priority="1220"/>
  </conditionalFormatting>
  <conditionalFormatting sqref="A471">
    <cfRule type="duplicateValues" dxfId="163" priority="6"/>
    <cfRule type="duplicateValues" dxfId="162" priority="5"/>
    <cfRule type="duplicateValues" dxfId="161" priority="4"/>
  </conditionalFormatting>
  <conditionalFormatting sqref="A474:A475">
    <cfRule type="duplicateValues" dxfId="160" priority="1157"/>
  </conditionalFormatting>
  <conditionalFormatting sqref="A476">
    <cfRule type="duplicateValues" dxfId="159" priority="1151"/>
  </conditionalFormatting>
  <conditionalFormatting sqref="A479">
    <cfRule type="duplicateValues" dxfId="158" priority="1156"/>
  </conditionalFormatting>
  <conditionalFormatting sqref="A482:A483">
    <cfRule type="duplicateValues" dxfId="157" priority="1148"/>
  </conditionalFormatting>
  <conditionalFormatting sqref="A484:A485">
    <cfRule type="duplicateValues" dxfId="156" priority="1155"/>
  </conditionalFormatting>
  <conditionalFormatting sqref="A486">
    <cfRule type="duplicateValues" dxfId="155" priority="1152"/>
  </conditionalFormatting>
  <conditionalFormatting sqref="A487">
    <cfRule type="duplicateValues" dxfId="154" priority="1150"/>
  </conditionalFormatting>
  <conditionalFormatting sqref="A491:A492">
    <cfRule type="duplicateValues" dxfId="153" priority="1154"/>
  </conditionalFormatting>
  <conditionalFormatting sqref="A493">
    <cfRule type="duplicateValues" dxfId="152" priority="1153"/>
  </conditionalFormatting>
  <conditionalFormatting sqref="A494">
    <cfRule type="duplicateValues" dxfId="151" priority="1149"/>
  </conditionalFormatting>
  <conditionalFormatting sqref="A539">
    <cfRule type="duplicateValues" dxfId="150" priority="128"/>
    <cfRule type="duplicateValues" dxfId="149" priority="129"/>
    <cfRule type="duplicateValues" dxfId="148" priority="126"/>
    <cfRule type="duplicateValues" dxfId="147" priority="127"/>
  </conditionalFormatting>
  <conditionalFormatting sqref="A585">
    <cfRule type="duplicateValues" dxfId="146" priority="1980"/>
  </conditionalFormatting>
  <conditionalFormatting sqref="A770">
    <cfRule type="duplicateValues" dxfId="145" priority="101"/>
    <cfRule type="duplicateValues" dxfId="144" priority="100"/>
  </conditionalFormatting>
  <conditionalFormatting sqref="A918">
    <cfRule type="duplicateValues" dxfId="143" priority="10"/>
    <cfRule type="duplicateValues" dxfId="142" priority="11"/>
  </conditionalFormatting>
  <conditionalFormatting sqref="A132:B132">
    <cfRule type="duplicateValues" dxfId="141" priority="1927"/>
  </conditionalFormatting>
  <conditionalFormatting sqref="A164:B164">
    <cfRule type="duplicateValues" dxfId="140" priority="1921"/>
  </conditionalFormatting>
  <conditionalFormatting sqref="A181:B181">
    <cfRule type="duplicateValues" dxfId="139" priority="1933"/>
  </conditionalFormatting>
  <conditionalFormatting sqref="A200:B200">
    <cfRule type="duplicateValues" dxfId="138" priority="1939"/>
  </conditionalFormatting>
  <conditionalFormatting sqref="A317:B317">
    <cfRule type="duplicateValues" dxfId="137" priority="1962"/>
  </conditionalFormatting>
  <conditionalFormatting sqref="A563:B563">
    <cfRule type="duplicateValues" dxfId="136" priority="1974"/>
  </conditionalFormatting>
  <conditionalFormatting sqref="B10">
    <cfRule type="duplicateValues" dxfId="135" priority="1760"/>
  </conditionalFormatting>
  <conditionalFormatting sqref="B14">
    <cfRule type="duplicateValues" dxfId="134" priority="1781"/>
  </conditionalFormatting>
  <conditionalFormatting sqref="B15">
    <cfRule type="duplicateValues" dxfId="133" priority="1783"/>
  </conditionalFormatting>
  <conditionalFormatting sqref="B16">
    <cfRule type="duplicateValues" dxfId="132" priority="1782"/>
  </conditionalFormatting>
  <conditionalFormatting sqref="B21">
    <cfRule type="duplicateValues" dxfId="131" priority="1784"/>
  </conditionalFormatting>
  <conditionalFormatting sqref="B22">
    <cfRule type="duplicateValues" dxfId="130" priority="1787"/>
  </conditionalFormatting>
  <conditionalFormatting sqref="B23">
    <cfRule type="duplicateValues" dxfId="129" priority="1790"/>
  </conditionalFormatting>
  <conditionalFormatting sqref="B25">
    <cfRule type="duplicateValues" dxfId="128" priority="1793"/>
  </conditionalFormatting>
  <conditionalFormatting sqref="B26">
    <cfRule type="duplicateValues" dxfId="127" priority="1796"/>
  </conditionalFormatting>
  <conditionalFormatting sqref="B27">
    <cfRule type="duplicateValues" dxfId="126" priority="1799"/>
  </conditionalFormatting>
  <conditionalFormatting sqref="B38:B40">
    <cfRule type="duplicateValues" dxfId="125" priority="1761"/>
  </conditionalFormatting>
  <conditionalFormatting sqref="B84">
    <cfRule type="duplicateValues" dxfId="124" priority="1916"/>
  </conditionalFormatting>
  <conditionalFormatting sqref="B103:B106">
    <cfRule type="duplicateValues" dxfId="123" priority="1802"/>
  </conditionalFormatting>
  <conditionalFormatting sqref="B115">
    <cfRule type="duplicateValues" dxfId="122" priority="1919"/>
  </conditionalFormatting>
  <conditionalFormatting sqref="B123:B131">
    <cfRule type="duplicateValues" dxfId="121" priority="1804"/>
  </conditionalFormatting>
  <conditionalFormatting sqref="B134:B142">
    <cfRule type="duplicateValues" dxfId="120" priority="2064"/>
  </conditionalFormatting>
  <conditionalFormatting sqref="B145:B148">
    <cfRule type="duplicateValues" dxfId="119" priority="1762"/>
  </conditionalFormatting>
  <conditionalFormatting sqref="B152:B155">
    <cfRule type="duplicateValues" dxfId="118" priority="1803"/>
  </conditionalFormatting>
  <conditionalFormatting sqref="B193:B199">
    <cfRule type="duplicateValues" dxfId="117" priority="1318"/>
  </conditionalFormatting>
  <conditionalFormatting sqref="B202:B207">
    <cfRule type="duplicateValues" dxfId="116" priority="1945"/>
  </conditionalFormatting>
  <conditionalFormatting sqref="B208">
    <cfRule type="duplicateValues" dxfId="115" priority="2065"/>
  </conditionalFormatting>
  <conditionalFormatting sqref="B213">
    <cfRule type="duplicateValues" dxfId="114" priority="1946"/>
  </conditionalFormatting>
  <conditionalFormatting sqref="B227">
    <cfRule type="duplicateValues" dxfId="113" priority="1948"/>
  </conditionalFormatting>
  <conditionalFormatting sqref="B247">
    <cfRule type="duplicateValues" dxfId="112" priority="1951"/>
  </conditionalFormatting>
  <conditionalFormatting sqref="B248:B253">
    <cfRule type="duplicateValues" dxfId="111" priority="1914"/>
  </conditionalFormatting>
  <conditionalFormatting sqref="B268">
    <cfRule type="duplicateValues" dxfId="110" priority="1956"/>
  </conditionalFormatting>
  <conditionalFormatting sqref="B270:B281">
    <cfRule type="duplicateValues" dxfId="109" priority="1954"/>
  </conditionalFormatting>
  <conditionalFormatting sqref="B283:B284">
    <cfRule type="duplicateValues" dxfId="108" priority="1780"/>
  </conditionalFormatting>
  <conditionalFormatting sqref="B298:B304">
    <cfRule type="duplicateValues" dxfId="107" priority="1280"/>
  </conditionalFormatting>
  <conditionalFormatting sqref="B305">
    <cfRule type="duplicateValues" dxfId="106" priority="147"/>
  </conditionalFormatting>
  <conditionalFormatting sqref="B306">
    <cfRule type="duplicateValues" dxfId="105" priority="1277"/>
  </conditionalFormatting>
  <conditionalFormatting sqref="B309:B312">
    <cfRule type="duplicateValues" dxfId="104" priority="1766"/>
  </conditionalFormatting>
  <conditionalFormatting sqref="B313:B316">
    <cfRule type="duplicateValues" dxfId="103" priority="1768"/>
  </conditionalFormatting>
  <conditionalFormatting sqref="B315:B316">
    <cfRule type="duplicateValues" dxfId="102" priority="1767"/>
  </conditionalFormatting>
  <conditionalFormatting sqref="B353:B354">
    <cfRule type="duplicateValues" dxfId="101" priority="1769"/>
  </conditionalFormatting>
  <conditionalFormatting sqref="B355:B356">
    <cfRule type="duplicateValues" dxfId="100" priority="1770"/>
  </conditionalFormatting>
  <conditionalFormatting sqref="B357:B360">
    <cfRule type="duplicateValues" dxfId="99" priority="1771"/>
  </conditionalFormatting>
  <conditionalFormatting sqref="B361">
    <cfRule type="duplicateValues" dxfId="98" priority="1968"/>
  </conditionalFormatting>
  <conditionalFormatting sqref="B367:B373">
    <cfRule type="duplicateValues" dxfId="97" priority="1772"/>
  </conditionalFormatting>
  <conditionalFormatting sqref="B375:B376">
    <cfRule type="duplicateValues" dxfId="96" priority="1773"/>
  </conditionalFormatting>
  <conditionalFormatting sqref="B443">
    <cfRule type="duplicateValues" dxfId="95" priority="1809"/>
  </conditionalFormatting>
  <conditionalFormatting sqref="B444">
    <cfRule type="duplicateValues" dxfId="94" priority="1812"/>
  </conditionalFormatting>
  <conditionalFormatting sqref="B448">
    <cfRule type="duplicateValues" dxfId="93" priority="1815"/>
  </conditionalFormatting>
  <conditionalFormatting sqref="B449">
    <cfRule type="duplicateValues" dxfId="92" priority="1818"/>
  </conditionalFormatting>
  <conditionalFormatting sqref="B451">
    <cfRule type="duplicateValues" dxfId="91" priority="1212"/>
  </conditionalFormatting>
  <conditionalFormatting sqref="B453">
    <cfRule type="duplicateValues" dxfId="90" priority="1827"/>
  </conditionalFormatting>
  <conditionalFormatting sqref="B459">
    <cfRule type="duplicateValues" dxfId="89" priority="1863"/>
  </conditionalFormatting>
  <conditionalFormatting sqref="B462">
    <cfRule type="duplicateValues" dxfId="88" priority="1774"/>
  </conditionalFormatting>
  <conditionalFormatting sqref="B468">
    <cfRule type="duplicateValues" dxfId="87" priority="1824"/>
  </conditionalFormatting>
  <conditionalFormatting sqref="B474">
    <cfRule type="duplicateValues" dxfId="86" priority="1851"/>
    <cfRule type="duplicateValues" dxfId="85" priority="1850"/>
  </conditionalFormatting>
  <conditionalFormatting sqref="B475">
    <cfRule type="duplicateValues" dxfId="84" priority="1777"/>
  </conditionalFormatting>
  <conditionalFormatting sqref="B476">
    <cfRule type="duplicateValues" dxfId="83" priority="1139"/>
  </conditionalFormatting>
  <conditionalFormatting sqref="B479">
    <cfRule type="duplicateValues" dxfId="82" priority="1843"/>
  </conditionalFormatting>
  <conditionalFormatting sqref="B481">
    <cfRule type="duplicateValues" dxfId="81" priority="1831"/>
  </conditionalFormatting>
  <conditionalFormatting sqref="B482">
    <cfRule type="duplicateValues" dxfId="80" priority="1846"/>
    <cfRule type="duplicateValues" dxfId="79" priority="1847"/>
  </conditionalFormatting>
  <conditionalFormatting sqref="B483">
    <cfRule type="duplicateValues" dxfId="78" priority="1775"/>
    <cfRule type="duplicateValues" dxfId="77" priority="1776"/>
  </conditionalFormatting>
  <conditionalFormatting sqref="B485">
    <cfRule type="duplicateValues" dxfId="76" priority="1840"/>
  </conditionalFormatting>
  <conditionalFormatting sqref="B486">
    <cfRule type="duplicateValues" dxfId="75" priority="1857"/>
  </conditionalFormatting>
  <conditionalFormatting sqref="B487">
    <cfRule type="duplicateValues" dxfId="74" priority="1834"/>
  </conditionalFormatting>
  <conditionalFormatting sqref="B488">
    <cfRule type="duplicateValues" dxfId="73" priority="1141"/>
  </conditionalFormatting>
  <conditionalFormatting sqref="B490">
    <cfRule type="duplicateValues" dxfId="72" priority="1860"/>
  </conditionalFormatting>
  <conditionalFormatting sqref="B539">
    <cfRule type="duplicateValues" dxfId="71" priority="1970"/>
  </conditionalFormatting>
  <conditionalFormatting sqref="B576:B584">
    <cfRule type="duplicateValues" dxfId="70" priority="1884"/>
  </conditionalFormatting>
  <conditionalFormatting sqref="B585">
    <cfRule type="duplicateValues" dxfId="69" priority="1982"/>
  </conditionalFormatting>
  <conditionalFormatting sqref="B600">
    <cfRule type="duplicateValues" dxfId="68" priority="1984"/>
  </conditionalFormatting>
  <conditionalFormatting sqref="B613">
    <cfRule type="duplicateValues" dxfId="67" priority="1987"/>
  </conditionalFormatting>
  <conditionalFormatting sqref="B632">
    <cfRule type="duplicateValues" dxfId="66" priority="2003"/>
  </conditionalFormatting>
  <conditionalFormatting sqref="B633">
    <cfRule type="duplicateValues" dxfId="65" priority="2000"/>
  </conditionalFormatting>
  <conditionalFormatting sqref="B634:B638">
    <cfRule type="duplicateValues" dxfId="64" priority="1913"/>
  </conditionalFormatting>
  <conditionalFormatting sqref="B652">
    <cfRule type="duplicateValues" dxfId="63" priority="1989"/>
  </conditionalFormatting>
  <conditionalFormatting sqref="B685">
    <cfRule type="duplicateValues" dxfId="62" priority="1875"/>
  </conditionalFormatting>
  <conditionalFormatting sqref="B770">
    <cfRule type="duplicateValues" dxfId="61" priority="1992"/>
  </conditionalFormatting>
  <conditionalFormatting sqref="B778">
    <cfRule type="duplicateValues" dxfId="60" priority="1994"/>
  </conditionalFormatting>
  <conditionalFormatting sqref="B785">
    <cfRule type="duplicateValues" dxfId="59" priority="1997"/>
  </conditionalFormatting>
  <conditionalFormatting sqref="B836">
    <cfRule type="duplicateValues" dxfId="58" priority="1902"/>
  </conditionalFormatting>
  <conditionalFormatting sqref="B848">
    <cfRule type="duplicateValues" dxfId="57" priority="1905"/>
  </conditionalFormatting>
  <conditionalFormatting sqref="B855">
    <cfRule type="duplicateValues" dxfId="56" priority="1910"/>
  </conditionalFormatting>
  <conditionalFormatting sqref="B857">
    <cfRule type="duplicateValues" dxfId="55" priority="1779"/>
  </conditionalFormatting>
  <conditionalFormatting sqref="B860">
    <cfRule type="duplicateValues" dxfId="54" priority="1778"/>
  </conditionalFormatting>
  <conditionalFormatting sqref="B864">
    <cfRule type="duplicateValues" dxfId="53" priority="1908"/>
  </conditionalFormatting>
  <conditionalFormatting sqref="B868">
    <cfRule type="duplicateValues" dxfId="52" priority="1872"/>
  </conditionalFormatting>
  <conditionalFormatting sqref="B882">
    <cfRule type="duplicateValues" dxfId="51" priority="1869"/>
  </conditionalFormatting>
  <conditionalFormatting sqref="B896">
    <cfRule type="duplicateValues" dxfId="50" priority="1866"/>
  </conditionalFormatting>
  <conditionalFormatting sqref="B899">
    <cfRule type="duplicateValues" dxfId="49" priority="1878"/>
  </conditionalFormatting>
  <conditionalFormatting sqref="B905:B913">
    <cfRule type="duplicateValues" dxfId="48" priority="1881"/>
  </conditionalFormatting>
  <conditionalFormatting sqref="B927">
    <cfRule type="duplicateValues" dxfId="47" priority="1899"/>
  </conditionalFormatting>
  <conditionalFormatting sqref="B930">
    <cfRule type="duplicateValues" dxfId="46" priority="1887"/>
  </conditionalFormatting>
  <conditionalFormatting sqref="B931:B932">
    <cfRule type="duplicateValues" dxfId="45" priority="1890"/>
  </conditionalFormatting>
  <conditionalFormatting sqref="B935">
    <cfRule type="duplicateValues" dxfId="44" priority="1893"/>
  </conditionalFormatting>
  <conditionalFormatting sqref="B939:B941">
    <cfRule type="duplicateValues" dxfId="43" priority="1896"/>
  </conditionalFormatting>
  <conditionalFormatting sqref="B966:B974 B953">
    <cfRule type="duplicateValues" dxfId="42" priority="2079"/>
  </conditionalFormatting>
  <conditionalFormatting sqref="B975:B1048576 B897:B898 B133 B914:B926 B489 B445:B447 B24 B1:B20 B450 B452 B477:B478 B480 B483:B484 B475 B491:B496 B686:B769 B933:B934 B936:B938 B942:B952 B928:B929 B849:B854 B837:B847 B865:B867 B856:B863 B28:B74 B85:B95 B182:B199 B165:B180 B116:B122 B201 B254:B255 B208:B209 B214 B228:B240 B283:B304 B269 B306:B316 B318:B360 B362:B442 B469:B473 B454:B458 B460:B467 B540:B562 B564:B575 B654:B684 B771:B777 B779:B784 B786:B835 B639:B651 B883:B895 B869:B881 B900:B904 B143:B163 B954:B965 B102:B109 B614:B631 B601:B612 B586:B599 B498:B538">
    <cfRule type="duplicateValues" dxfId="41" priority="2006"/>
  </conditionalFormatting>
  <conditionalFormatting sqref="C210:C212">
    <cfRule type="duplicateValues" dxfId="40" priority="50"/>
  </conditionalFormatting>
  <conditionalFormatting sqref="C215:C226">
    <cfRule type="duplicateValues" dxfId="39" priority="51"/>
  </conditionalFormatting>
  <conditionalFormatting sqref="C242:C246">
    <cfRule type="duplicateValues" dxfId="38" priority="52"/>
  </conditionalFormatting>
  <conditionalFormatting sqref="C256:C267">
    <cfRule type="duplicateValues" dxfId="37" priority="53"/>
  </conditionalFormatting>
  <conditionalFormatting sqref="C282">
    <cfRule type="duplicateValues" dxfId="36" priority="54"/>
  </conditionalFormatting>
  <conditionalFormatting sqref="C951">
    <cfRule type="duplicateValues" dxfId="35" priority="82"/>
  </conditionalFormatting>
  <conditionalFormatting sqref="C952 C954:C965">
    <cfRule type="duplicateValues" dxfId="34" priority="1677"/>
  </conditionalFormatting>
  <conditionalFormatting sqref="C966:C974">
    <cfRule type="duplicateValues" dxfId="33" priority="1613"/>
  </conditionalFormatting>
  <conditionalFormatting sqref="C975">
    <cfRule type="duplicateValues" dxfId="32" priority="81"/>
  </conditionalFormatting>
  <conditionalFormatting sqref="C976">
    <cfRule type="duplicateValues" dxfId="31" priority="80"/>
  </conditionalFormatting>
  <conditionalFormatting sqref="C977">
    <cfRule type="duplicateValues" dxfId="30" priority="79"/>
  </conditionalFormatting>
  <conditionalFormatting sqref="C978">
    <cfRule type="duplicateValues" dxfId="29" priority="77"/>
  </conditionalFormatting>
  <conditionalFormatting sqref="C979">
    <cfRule type="duplicateValues" dxfId="28" priority="76"/>
  </conditionalFormatting>
  <conditionalFormatting sqref="C980:C981">
    <cfRule type="duplicateValues" dxfId="27" priority="75"/>
  </conditionalFormatting>
  <conditionalFormatting sqref="C982:C983">
    <cfRule type="duplicateValues" dxfId="26" priority="74"/>
  </conditionalFormatting>
  <conditionalFormatting sqref="C984:C985">
    <cfRule type="duplicateValues" dxfId="25" priority="73"/>
  </conditionalFormatting>
  <conditionalFormatting sqref="C986:C987">
    <cfRule type="duplicateValues" dxfId="24" priority="72"/>
  </conditionalFormatting>
  <conditionalFormatting sqref="C990:C998">
    <cfRule type="duplicateValues" dxfId="23" priority="25"/>
    <cfRule type="duplicateValues" dxfId="22" priority="29"/>
    <cfRule type="duplicateValues" dxfId="21" priority="28"/>
    <cfRule type="duplicateValues" dxfId="20" priority="27"/>
    <cfRule type="duplicateValues" dxfId="19" priority="26"/>
  </conditionalFormatting>
  <conditionalFormatting sqref="C1001:C1009">
    <cfRule type="duplicateValues" dxfId="18" priority="15"/>
    <cfRule type="duplicateValues" dxfId="17" priority="16"/>
    <cfRule type="duplicateValues" dxfId="16" priority="17"/>
    <cfRule type="duplicateValues" dxfId="15" priority="18"/>
    <cfRule type="duplicateValues" dxfId="14" priority="19"/>
  </conditionalFormatting>
  <conditionalFormatting sqref="C1011">
    <cfRule type="duplicateValues" dxfId="13" priority="71"/>
  </conditionalFormatting>
  <conditionalFormatting sqref="C1012">
    <cfRule type="duplicateValues" dxfId="12" priority="67"/>
  </conditionalFormatting>
  <conditionalFormatting sqref="C1013">
    <cfRule type="duplicateValues" dxfId="11" priority="69"/>
  </conditionalFormatting>
  <conditionalFormatting sqref="C1015:C1023">
    <cfRule type="duplicateValues" dxfId="10" priority="63"/>
  </conditionalFormatting>
  <conditionalFormatting sqref="C1024:C1025">
    <cfRule type="duplicateValues" dxfId="9" priority="68"/>
  </conditionalFormatting>
  <conditionalFormatting sqref="C1026:C1027">
    <cfRule type="duplicateValues" dxfId="8" priority="1759"/>
  </conditionalFormatting>
  <conditionalFormatting sqref="C1028:C1029">
    <cfRule type="duplicateValues" dxfId="7" priority="65"/>
  </conditionalFormatting>
  <conditionalFormatting sqref="C1030:C1031">
    <cfRule type="duplicateValues" dxfId="6" priority="64"/>
  </conditionalFormatting>
  <conditionalFormatting sqref="C1032:C1033">
    <cfRule type="duplicateValues" dxfId="5" priority="70"/>
  </conditionalFormatting>
  <conditionalFormatting sqref="C1036:C1046">
    <cfRule type="duplicateValues" dxfId="4" priority="14"/>
  </conditionalFormatting>
  <conditionalFormatting sqref="C1048:C1057">
    <cfRule type="duplicateValues" dxfId="3" priority="12"/>
  </conditionalFormatting>
  <conditionalFormatting sqref="C1058">
    <cfRule type="duplicateValues" dxfId="2" priority="62"/>
  </conditionalFormatting>
  <conditionalFormatting sqref="C1059:C1048576 C988:C989 C953 C1034:C1036 C1014 C268:C281 C247:C255 C227:C241 C213:C214 C1:C209 C1047 C999:C1000 C1010 C283:C496 C498:C950">
    <cfRule type="duplicateValues" dxfId="1" priority="83"/>
  </conditionalFormatting>
  <conditionalFormatting sqref="K1060:K1070">
    <cfRule type="duplicateValues" dxfId="0" priority="13"/>
  </conditionalFormatting>
  <hyperlinks>
    <hyperlink ref="P1" location="MAIN!A496" display="TOTAL ASSETS" xr:uid="{00000000-0004-0000-0000-000000000000}"/>
    <hyperlink ref="P2" location="MAIN!A901" display="TOTAL LIABILITIES" xr:uid="{00000000-0004-0000-0000-000001000000}"/>
    <hyperlink ref="P3" location="MAIN!A947" display="TOTAL EQUITY" xr:uid="{00000000-0004-0000-0000-000002000000}"/>
    <hyperlink ref="P4" location="MAIN!A970" display="MEMORANDUM ITEMS" xr:uid="{00000000-0004-0000-0000-000003000000}"/>
  </hyperlinks>
  <pageMargins left="0.25" right="0.25" top="0.75" bottom="0.75" header="0.3" footer="0.3"/>
  <pageSetup paperSize="9" scale="75" fitToHeight="0" orientation="landscape" r:id="rId1"/>
  <headerFooter>
    <oddFooter>&amp;L_x000D_&amp;1#&amp;"Calibri"&amp;11&amp;K000000 Classification: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9868-0BF1-4C19-91B4-955E951AEA38}">
  <sheetPr codeName="Sheet6"/>
  <dimension ref="A2:L44"/>
  <sheetViews>
    <sheetView workbookViewId="0">
      <selection activeCell="I3" sqref="I3"/>
    </sheetView>
  </sheetViews>
  <sheetFormatPr defaultColWidth="9.109375" defaultRowHeight="14.4" x14ac:dyDescent="0.3"/>
  <cols>
    <col min="1" max="1" width="4" style="366" bestFit="1" customWidth="1"/>
    <col min="2" max="2" width="11" style="366" bestFit="1" customWidth="1"/>
    <col min="3" max="3" width="20.88671875" style="366" customWidth="1"/>
    <col min="4" max="4" width="18.88671875" style="369" bestFit="1" customWidth="1"/>
    <col min="5" max="6" width="16.44140625" style="366" customWidth="1"/>
    <col min="7" max="7" width="36.88671875" style="366" customWidth="1"/>
    <col min="8" max="8" width="12.88671875" style="366" customWidth="1"/>
    <col min="9" max="9" width="43.33203125" style="366" customWidth="1"/>
    <col min="10" max="10" width="3" style="366" bestFit="1" customWidth="1"/>
    <col min="11" max="11" width="47.44140625" style="366" bestFit="1" customWidth="1"/>
    <col min="12" max="16384" width="9.109375" style="366"/>
  </cols>
  <sheetData>
    <row r="2" spans="1:12" ht="28.8" x14ac:dyDescent="0.3">
      <c r="A2" s="480" t="s">
        <v>1898</v>
      </c>
      <c r="B2" s="480" t="s">
        <v>1899</v>
      </c>
      <c r="C2" s="480" t="s">
        <v>1900</v>
      </c>
      <c r="D2" s="481" t="s">
        <v>1901</v>
      </c>
      <c r="E2" s="481" t="s">
        <v>1902</v>
      </c>
      <c r="F2" s="481"/>
      <c r="G2" s="480" t="s">
        <v>1903</v>
      </c>
      <c r="H2" s="481" t="s">
        <v>1904</v>
      </c>
      <c r="I2" s="481" t="s">
        <v>1905</v>
      </c>
      <c r="J2" s="366" t="str">
        <f>"J"&amp;ROW(K2)</f>
        <v>J2</v>
      </c>
      <c r="K2" s="474" t="s">
        <v>1716</v>
      </c>
    </row>
    <row r="3" spans="1:12" x14ac:dyDescent="0.3">
      <c r="B3" s="482" t="s">
        <v>1906</v>
      </c>
      <c r="C3" s="482"/>
      <c r="D3" s="483"/>
      <c r="E3" s="484"/>
      <c r="F3" s="484"/>
      <c r="G3" s="484"/>
      <c r="H3" s="369"/>
      <c r="I3" s="485" t="str">
        <f>IFERROR(IF(COUNTIF(F4:F9,"FALSE")=5,K7,
IF(OR(COUNTIF(H4:H6,"review")&gt;0,OR(H8="review",H9="review")),K5,
IF(AND(COUNTIF(F4:F9,"FALSE")=0,H14="REVIEW"),K4,
IF(AND(COUNTIF(F4:F9,"FALSE")=0,F14=TRUE,H15="REVIEW"),K3,K2)))),K6)</f>
        <v>No entries to verify.</v>
      </c>
      <c r="J3" s="366" t="str">
        <f t="shared" ref="J3:J9" si="0">"J"&amp;ROW(K3)</f>
        <v>J3</v>
      </c>
      <c r="K3" s="532" t="s">
        <v>1695</v>
      </c>
    </row>
    <row r="4" spans="1:12" x14ac:dyDescent="0.3">
      <c r="A4" s="366" t="s">
        <v>1907</v>
      </c>
      <c r="B4" s="366" t="s">
        <v>1908</v>
      </c>
      <c r="C4" s="366" t="s">
        <v>1909</v>
      </c>
      <c r="E4" s="369">
        <f>IF(NOT(ISBLANK('Balance Sheet'!H8)),0,1)</f>
        <v>1</v>
      </c>
      <c r="F4" s="369" t="b">
        <f>IF(NOT(ISBLANK('Balance Sheet'!$H$8)),TRUE,FALSE)</f>
        <v>0</v>
      </c>
      <c r="G4" s="366" t="s">
        <v>1910</v>
      </c>
      <c r="H4" s="369" t="str">
        <f>IF(OR(F4=FALSE,$F$8=FALSE,$F$9=FALSE),"REVIEW","VALID")</f>
        <v>REVIEW</v>
      </c>
      <c r="J4" s="366" t="str">
        <f t="shared" si="0"/>
        <v>J4</v>
      </c>
      <c r="K4" s="533" t="s">
        <v>1709</v>
      </c>
    </row>
    <row r="5" spans="1:12" x14ac:dyDescent="0.3">
      <c r="A5" s="366" t="s">
        <v>1907</v>
      </c>
      <c r="B5" s="366" t="s">
        <v>1911</v>
      </c>
      <c r="C5" s="366" t="s">
        <v>1909</v>
      </c>
      <c r="E5" s="369">
        <f>IF(NOT(ISBLANK('Balance Sheet'!J10)),0,1)</f>
        <v>1</v>
      </c>
      <c r="F5" s="369" t="b">
        <f>IF(NOT(ISBLANK('Balance Sheet'!$J$10)),TRUE,FALSE)</f>
        <v>0</v>
      </c>
      <c r="G5" s="366" t="s">
        <v>1910</v>
      </c>
      <c r="H5" s="369" t="str">
        <f>IF(OR(F5=FALSE,$F$8=FALSE,$F$9=FALSE),"REVIEW","VALID")</f>
        <v>REVIEW</v>
      </c>
      <c r="J5" s="366" t="str">
        <f t="shared" si="0"/>
        <v>J5</v>
      </c>
      <c r="K5" s="486" t="s">
        <v>1912</v>
      </c>
      <c r="L5" s="486"/>
    </row>
    <row r="6" spans="1:12" x14ac:dyDescent="0.3">
      <c r="A6" s="366" t="s">
        <v>1907</v>
      </c>
      <c r="B6" s="366" t="s">
        <v>1938</v>
      </c>
      <c r="C6" s="366" t="s">
        <v>1909</v>
      </c>
      <c r="D6" s="487">
        <f>'Balance Sheet'!$J$11</f>
        <v>0</v>
      </c>
      <c r="E6" s="369">
        <f>IF(NOT(ISBLANK('Balance Sheet'!J11)),0,1)</f>
        <v>1</v>
      </c>
      <c r="F6" s="369" t="b">
        <f>IF(NOT(ISBLANK('Balance Sheet'!$J$11)),TRUE,FALSE)</f>
        <v>0</v>
      </c>
      <c r="G6" s="366" t="s">
        <v>1910</v>
      </c>
      <c r="H6" s="369" t="str">
        <f>IF(OR(F6=FALSE,$F$8=FALSE,$F$9=FALSE),"REVIEW","VALID")</f>
        <v>REVIEW</v>
      </c>
      <c r="J6" s="366" t="str">
        <f t="shared" si="0"/>
        <v>J6</v>
      </c>
      <c r="K6" s="532" t="s">
        <v>1690</v>
      </c>
    </row>
    <row r="7" spans="1:12" x14ac:dyDescent="0.3">
      <c r="E7" s="369"/>
      <c r="F7" s="369"/>
      <c r="H7" s="369"/>
      <c r="J7" s="366" t="str">
        <f t="shared" si="0"/>
        <v>J7</v>
      </c>
      <c r="K7" s="532" t="s">
        <v>1914</v>
      </c>
    </row>
    <row r="8" spans="1:12" x14ac:dyDescent="0.3">
      <c r="A8" s="366" t="s">
        <v>1915</v>
      </c>
      <c r="B8" s="366" t="s">
        <v>1916</v>
      </c>
      <c r="C8" s="366" t="s">
        <v>1917</v>
      </c>
      <c r="D8" s="488">
        <f>'Balance Sheet'!K277</f>
        <v>0</v>
      </c>
      <c r="E8" s="369">
        <f>IF(D8&lt;&gt;0,0,1)</f>
        <v>1</v>
      </c>
      <c r="F8" s="369" t="b">
        <f>IF(D8&lt;&gt;0,TRUE,FALSE)</f>
        <v>0</v>
      </c>
      <c r="G8" s="366" t="s">
        <v>1918</v>
      </c>
      <c r="H8" s="369" t="str">
        <f>IF(OR(F8=FALSE,$F$4=FALSE,$F$5=FALSE,$F$6=FALSE),"REVIEW","VALID")</f>
        <v>REVIEW</v>
      </c>
      <c r="J8" s="366" t="str">
        <f t="shared" si="0"/>
        <v>J8</v>
      </c>
      <c r="K8" s="534" t="s">
        <v>1715</v>
      </c>
    </row>
    <row r="9" spans="1:12" x14ac:dyDescent="0.3">
      <c r="A9" s="366" t="s">
        <v>1915</v>
      </c>
      <c r="B9" s="366" t="s">
        <v>1919</v>
      </c>
      <c r="C9" s="366" t="s">
        <v>1917</v>
      </c>
      <c r="D9" s="488">
        <f>+'Balance Sheet'!K438</f>
        <v>0</v>
      </c>
      <c r="E9" s="369">
        <f t="shared" ref="E9:E12" si="1">IF(D9&lt;&gt;0,0,1)</f>
        <v>1</v>
      </c>
      <c r="F9" s="369" t="b">
        <f>IF(D9&lt;&gt;0,TRUE,FALSE)</f>
        <v>0</v>
      </c>
      <c r="G9" s="366" t="s">
        <v>1918</v>
      </c>
      <c r="H9" s="369" t="str">
        <f>IF(OR(F9=FALSE,$F$4=FALSE,$F$5=FALSE,$F$6=FALSE),"REVIEW","VALID")</f>
        <v>REVIEW</v>
      </c>
      <c r="J9" s="366" t="str">
        <f t="shared" si="0"/>
        <v>J9</v>
      </c>
      <c r="K9" s="532" t="s">
        <v>1696</v>
      </c>
    </row>
    <row r="10" spans="1:12" x14ac:dyDescent="0.3">
      <c r="D10" s="488"/>
      <c r="E10" s="369"/>
      <c r="F10" s="369"/>
      <c r="H10" s="369"/>
      <c r="J10" s="366">
        <v>10</v>
      </c>
      <c r="K10" s="532" t="s">
        <v>1965</v>
      </c>
    </row>
    <row r="11" spans="1:12" x14ac:dyDescent="0.3">
      <c r="A11" s="366" t="s">
        <v>1920</v>
      </c>
      <c r="B11" s="366" t="s">
        <v>1921</v>
      </c>
      <c r="C11" s="366" t="s">
        <v>1917</v>
      </c>
      <c r="D11" s="488">
        <f>+'Balance Sheet'!K424</f>
        <v>0</v>
      </c>
      <c r="E11" s="369">
        <f>IF(D11&lt;&gt;0,0,1)</f>
        <v>1</v>
      </c>
      <c r="F11" s="369" t="b">
        <f>IF(D11&lt;&gt;0,TRUE,FALSE)</f>
        <v>0</v>
      </c>
      <c r="G11" s="366" t="s">
        <v>1922</v>
      </c>
      <c r="H11" s="369" t="str">
        <f>IF(AND(F11=FALSE,F12=FALSE),"VALID","REVIEW")</f>
        <v>VALID</v>
      </c>
      <c r="J11" s="366">
        <v>11</v>
      </c>
      <c r="K11" s="532" t="s">
        <v>1966</v>
      </c>
    </row>
    <row r="12" spans="1:12" x14ac:dyDescent="0.3">
      <c r="A12" s="366" t="s">
        <v>1923</v>
      </c>
      <c r="B12" s="366" t="s">
        <v>1924</v>
      </c>
      <c r="C12" s="366" t="s">
        <v>1917</v>
      </c>
      <c r="D12" s="488">
        <f>+'Balance Sheet'!K426</f>
        <v>0</v>
      </c>
      <c r="E12" s="369">
        <f t="shared" si="1"/>
        <v>1</v>
      </c>
      <c r="F12" s="369" t="b">
        <f>IF(D12&lt;&gt;0,TRUE,FALSE)</f>
        <v>0</v>
      </c>
      <c r="G12" s="366" t="s">
        <v>1925</v>
      </c>
      <c r="H12" s="369" t="str">
        <f>IF(AND(F11=FALSE,F12=FALSE,F22=FALSE),"VALID","REVIEW")</f>
        <v>VALID</v>
      </c>
    </row>
    <row r="13" spans="1:12" x14ac:dyDescent="0.3">
      <c r="E13" s="369"/>
      <c r="F13" s="369"/>
      <c r="H13" s="369"/>
    </row>
    <row r="14" spans="1:12" x14ac:dyDescent="0.3">
      <c r="A14" s="366" t="s">
        <v>1926</v>
      </c>
      <c r="B14" s="366" t="s">
        <v>1927</v>
      </c>
      <c r="C14" s="366" t="s">
        <v>1928</v>
      </c>
      <c r="D14" s="369">
        <f>SUM('Balance Sheet'!S:S)</f>
        <v>0</v>
      </c>
      <c r="E14" s="369">
        <f>IF(D14=0,0,1)</f>
        <v>0</v>
      </c>
      <c r="F14" s="369" t="b">
        <f>IF(D14=0,TRUE,FALSE)</f>
        <v>1</v>
      </c>
      <c r="G14" s="366" t="s">
        <v>1929</v>
      </c>
      <c r="H14" s="369" t="str">
        <f>IF(F14=TRUE,"VALID","REVIEW")</f>
        <v>VALID</v>
      </c>
    </row>
    <row r="15" spans="1:12" x14ac:dyDescent="0.3">
      <c r="C15" s="366" t="s">
        <v>1930</v>
      </c>
      <c r="D15" s="369">
        <f>SUM('Balance Sheet'!T:T)</f>
        <v>0</v>
      </c>
      <c r="E15" s="369">
        <f>IF(D15=0,0,1)</f>
        <v>0</v>
      </c>
      <c r="F15" s="369" t="b">
        <f>IF(D15=0,TRUE,FALSE)</f>
        <v>1</v>
      </c>
      <c r="G15" s="366" t="s">
        <v>1929</v>
      </c>
      <c r="H15" s="369" t="str">
        <f>IF(F15=TRUE,"VALID","REVIEW")</f>
        <v>VALID</v>
      </c>
    </row>
    <row r="16" spans="1:12" x14ac:dyDescent="0.3">
      <c r="B16" s="482" t="s">
        <v>1940</v>
      </c>
      <c r="C16" s="482"/>
      <c r="D16" s="489"/>
      <c r="E16" s="489"/>
      <c r="F16" s="489"/>
      <c r="G16" s="484"/>
      <c r="H16" s="369"/>
      <c r="I16" s="485" t="str">
        <f>IFERROR(IF(F20=FALSE,$K$7,
IF(AND(F20=TRUE,$F$12=FALSE,F22=FALSE),$K$7,
IF(AND(F20=TRUE,F22=FALSE,OR($F$11=TRUE,$F$12=TRUE)),$K$9,
IF(AND(F20=TRUE,F25=TRUE,F26=TRUE,F22=TRUE),$K$8,
IF(AND(F20=TRUE,F25=FALSE,F26=TRUE,F22=TRUE),$K$4,
IF(AND(F20=TRUE,F25=TRUE,F26=FALSE,F22=TRUE),$K$3,
IF(AND(F20=TRUE,F25=FALSE,F26=FALSE,F22=TRUE),$K$4,$K$4))))))),$K$6)</f>
        <v>No entries to verify.</v>
      </c>
    </row>
    <row r="17" spans="1:9" x14ac:dyDescent="0.3">
      <c r="A17" s="366" t="s">
        <v>1931</v>
      </c>
      <c r="B17" s="366" t="s">
        <v>1908</v>
      </c>
      <c r="C17" s="366" t="s">
        <v>1932</v>
      </c>
      <c r="E17" s="369" cm="1">
        <f t="array" ref="E17">IF(_xlfn.ISFORMULA('Comprehensive Income-NL'!F6:F6),0,1)</f>
        <v>0</v>
      </c>
      <c r="F17" s="369" t="b">
        <f>IF(NOT(ISBLANK('Balance Sheet'!$H$8)),TRUE,FALSE)</f>
        <v>0</v>
      </c>
      <c r="G17" s="366" t="s">
        <v>1929</v>
      </c>
      <c r="H17" s="369"/>
    </row>
    <row r="18" spans="1:9" x14ac:dyDescent="0.3">
      <c r="A18" s="366" t="s">
        <v>1931</v>
      </c>
      <c r="B18" s="366" t="s">
        <v>1911</v>
      </c>
      <c r="C18" s="366" t="s">
        <v>1932</v>
      </c>
      <c r="E18" s="369" cm="1">
        <f t="array" ref="E18">IF(_xlfn.ISFORMULA('Comprehensive Income-NL'!F8:F8),0,1)</f>
        <v>0</v>
      </c>
      <c r="F18" s="369" t="b">
        <f>IF(NOT(ISBLANK('Balance Sheet'!$J$10)),TRUE,FALSE)</f>
        <v>0</v>
      </c>
      <c r="G18" s="366" t="s">
        <v>1929</v>
      </c>
      <c r="H18" s="369"/>
    </row>
    <row r="19" spans="1:9" x14ac:dyDescent="0.3">
      <c r="A19" s="366" t="s">
        <v>1931</v>
      </c>
      <c r="B19" s="366" t="s">
        <v>1913</v>
      </c>
      <c r="C19" s="366" t="s">
        <v>1932</v>
      </c>
      <c r="E19" s="369" cm="1">
        <f t="array" ref="E19">IF(_xlfn.ISFORMULA('Comprehensive Income-NL'!F9:F9),0,1)</f>
        <v>0</v>
      </c>
      <c r="F19" s="369" t="b" cm="1">
        <f t="array" ref="F19">IF(_xlfn.ISFORMULA('Comprehensive Income-NL'!F9:F9),TRUE,FALSE)</f>
        <v>1</v>
      </c>
      <c r="G19" s="366" t="s">
        <v>1929</v>
      </c>
      <c r="H19" s="369"/>
    </row>
    <row r="20" spans="1:9" x14ac:dyDescent="0.3">
      <c r="A20" s="366" t="s">
        <v>1907</v>
      </c>
      <c r="B20" s="366" t="s">
        <v>1938</v>
      </c>
      <c r="C20" s="366" t="s">
        <v>1962</v>
      </c>
      <c r="D20" s="487">
        <f>'Balance Sheet'!$J$11</f>
        <v>0</v>
      </c>
      <c r="E20" s="369"/>
      <c r="F20" s="369" t="b">
        <f>IF(D20=C43,TRUE,FALSE)</f>
        <v>0</v>
      </c>
      <c r="H20" s="369"/>
    </row>
    <row r="21" spans="1:9" x14ac:dyDescent="0.3">
      <c r="E21" s="369"/>
      <c r="F21" s="369"/>
      <c r="H21" s="369"/>
    </row>
    <row r="22" spans="1:9" x14ac:dyDescent="0.3">
      <c r="A22" s="366" t="s">
        <v>1933</v>
      </c>
      <c r="B22" s="366" t="s">
        <v>1924</v>
      </c>
      <c r="C22" s="366" t="s">
        <v>1917</v>
      </c>
      <c r="D22" s="490">
        <f>'Comprehensive Income-NL'!I123</f>
        <v>0</v>
      </c>
      <c r="E22" s="369">
        <f>IF(D22&lt;&gt;0,0,1)</f>
        <v>1</v>
      </c>
      <c r="F22" s="369" t="b">
        <f>IF(D22&lt;&gt;0,TRUE,FALSE)</f>
        <v>0</v>
      </c>
      <c r="G22" s="366" t="s">
        <v>1942</v>
      </c>
      <c r="H22" s="369"/>
    </row>
    <row r="23" spans="1:9" x14ac:dyDescent="0.3">
      <c r="A23" s="366" t="s">
        <v>1934</v>
      </c>
      <c r="B23" s="366" t="s">
        <v>1935</v>
      </c>
      <c r="C23" s="366" t="s">
        <v>1936</v>
      </c>
      <c r="D23" s="490">
        <f>+'Comprehensive Income-L'!F121</f>
        <v>0</v>
      </c>
      <c r="E23" s="369">
        <f>IF(AND(D22&lt;&gt;0,D23=0),0,IF(AND(D22=0,D23=0),0,IF(AND(D22&lt;&gt;0,D23&lt;&gt;0),0,1)))</f>
        <v>0</v>
      </c>
      <c r="F23" s="369" t="b">
        <f>IF(AND(D22&lt;&gt;0,D23=0),TRUE,IF(AND(D22=0,D23=0),TRUE,IF(AND(D22&lt;&gt;0,D23&lt;&gt;0),TRUE,FALSE)))</f>
        <v>1</v>
      </c>
      <c r="G23" s="366" t="s">
        <v>1929</v>
      </c>
      <c r="H23" s="369"/>
    </row>
    <row r="24" spans="1:9" x14ac:dyDescent="0.3">
      <c r="E24" s="369"/>
      <c r="F24" s="369"/>
      <c r="H24" s="369"/>
    </row>
    <row r="25" spans="1:9" x14ac:dyDescent="0.3">
      <c r="A25" s="366" t="s">
        <v>1937</v>
      </c>
      <c r="B25" s="366" t="s">
        <v>1927</v>
      </c>
      <c r="C25" s="366" t="s">
        <v>1928</v>
      </c>
      <c r="D25" s="369">
        <f>SUM('Comprehensive Income-NL'!K:K)</f>
        <v>0</v>
      </c>
      <c r="E25" s="369">
        <f t="shared" ref="E25:E26" si="2">IF(D25=0,0,1)</f>
        <v>0</v>
      </c>
      <c r="F25" s="369" t="b">
        <f>IF(D25=0,TRUE,FALSE)</f>
        <v>1</v>
      </c>
      <c r="G25" s="366" t="s">
        <v>1929</v>
      </c>
      <c r="H25" s="369"/>
    </row>
    <row r="26" spans="1:9" x14ac:dyDescent="0.3">
      <c r="C26" s="366" t="s">
        <v>1930</v>
      </c>
      <c r="D26" s="369">
        <f>SUM('Comprehensive Income-NL'!L:L)</f>
        <v>0</v>
      </c>
      <c r="E26" s="369">
        <f t="shared" si="2"/>
        <v>0</v>
      </c>
      <c r="F26" s="369" t="b">
        <f>IF(D26=0,TRUE,FALSE)</f>
        <v>1</v>
      </c>
      <c r="G26" s="366" t="s">
        <v>1929</v>
      </c>
      <c r="H26" s="369"/>
    </row>
    <row r="28" spans="1:9" x14ac:dyDescent="0.3">
      <c r="B28" s="482" t="s">
        <v>1941</v>
      </c>
      <c r="C28" s="482"/>
      <c r="D28" s="489"/>
      <c r="E28" s="489"/>
      <c r="F28" s="489"/>
      <c r="G28" s="484"/>
      <c r="H28" s="369"/>
      <c r="I28" s="485" t="str">
        <f>IFERROR(IF(AND(F32=FALSE,F33=FALSE),$K$7,
IF(AND(F32=FALSE,F33=TRUE,F35=FALSE),$K$11,
IF(AND(F32=FALSE,F33=TRUE,F35=TRUE),$K$10,
IF(AND(F32=TRUE,$F$12=FALSE,F35=FALSE),$K$7,
IF(AND(F32=TRUE,F35=FALSE,OR($F$11=TRUE,$F$12=TRUE)),$K$9,
IF(AND(F32=TRUE,F38=TRUE,F39=TRUE,F35=TRUE),$K$8,
IF(AND(F32=TRUE,F38=FALSE,F39=TRUE,F35=TRUE),$K$4,
IF(AND(F32=TRUE,F38=TRUE,F39=FALSE,F35=TRUE),$K$3,
IF(AND(F32=TRUE,F38=FALSE,F39=FALSE,F35=TRUE),$K$4,$K$4))))))))),$K$6)</f>
        <v>No entries to verify.</v>
      </c>
    </row>
    <row r="29" spans="1:9" x14ac:dyDescent="0.3">
      <c r="A29" s="366" t="s">
        <v>1931</v>
      </c>
      <c r="B29" s="366" t="s">
        <v>1908</v>
      </c>
      <c r="C29" s="366" t="s">
        <v>1932</v>
      </c>
      <c r="E29" s="369" cm="1">
        <f t="array" ref="E29">IF(_xlfn.ISFORMULA('Comprehensive Income-L'!F6:F6),0,1)</f>
        <v>0</v>
      </c>
      <c r="F29" s="369" t="b" cm="1">
        <f t="array" ref="F29">IF(_xlfn.ISFORMULA('Comprehensive Income-L'!F6:F6),TRUE,FALSE)</f>
        <v>1</v>
      </c>
      <c r="G29" s="366" t="s">
        <v>1929</v>
      </c>
      <c r="H29" s="369"/>
    </row>
    <row r="30" spans="1:9" x14ac:dyDescent="0.3">
      <c r="A30" s="366" t="s">
        <v>1931</v>
      </c>
      <c r="B30" s="366" t="s">
        <v>1911</v>
      </c>
      <c r="C30" s="366" t="s">
        <v>1932</v>
      </c>
      <c r="E30" s="369" cm="1">
        <f t="array" ref="E30">IF(_xlfn.ISFORMULA('Comprehensive Income-L'!F8:F8),0,1)</f>
        <v>0</v>
      </c>
      <c r="F30" s="369" t="b" cm="1">
        <f t="array" ref="F30">IF(_xlfn.ISFORMULA('Comprehensive Income-L'!F8:F8),TRUE,FALSE)</f>
        <v>1</v>
      </c>
      <c r="G30" s="366" t="s">
        <v>1929</v>
      </c>
      <c r="H30" s="369"/>
    </row>
    <row r="31" spans="1:9" x14ac:dyDescent="0.3">
      <c r="A31" s="366" t="s">
        <v>1931</v>
      </c>
      <c r="B31" s="366" t="s">
        <v>1913</v>
      </c>
      <c r="C31" s="366" t="s">
        <v>1932</v>
      </c>
      <c r="E31" s="369" cm="1">
        <f t="array" ref="E31">IF(_xlfn.ISFORMULA('Comprehensive Income-L'!F9:F9),0,1)</f>
        <v>0</v>
      </c>
      <c r="F31" s="369" t="b" cm="1">
        <f t="array" ref="F31">IF(_xlfn.ISFORMULA('Comprehensive Income-L'!F9:F9),TRUE,FALSE)</f>
        <v>1</v>
      </c>
      <c r="G31" s="366" t="s">
        <v>1929</v>
      </c>
      <c r="H31" s="369"/>
    </row>
    <row r="32" spans="1:9" x14ac:dyDescent="0.3">
      <c r="A32" s="366" t="s">
        <v>1907</v>
      </c>
      <c r="B32" s="366" t="s">
        <v>1938</v>
      </c>
      <c r="C32" s="366" t="s">
        <v>1963</v>
      </c>
      <c r="D32" s="487">
        <f>'Balance Sheet'!$J$11</f>
        <v>0</v>
      </c>
      <c r="E32" s="369"/>
      <c r="F32" s="369" t="b">
        <f>IF(D32=C42,TRUE,FALSE)</f>
        <v>0</v>
      </c>
      <c r="H32" s="369"/>
    </row>
    <row r="33" spans="1:8" x14ac:dyDescent="0.3">
      <c r="C33" s="366" t="s">
        <v>1964</v>
      </c>
      <c r="D33" s="487">
        <f>'Balance Sheet'!$J$11</f>
        <v>0</v>
      </c>
      <c r="E33" s="369"/>
      <c r="F33" s="369" t="b">
        <f>IF(D33=C44,TRUE,FALSE)</f>
        <v>0</v>
      </c>
      <c r="H33" s="369"/>
    </row>
    <row r="34" spans="1:8" x14ac:dyDescent="0.3">
      <c r="E34" s="369"/>
      <c r="F34" s="369"/>
      <c r="H34" s="369"/>
    </row>
    <row r="35" spans="1:8" x14ac:dyDescent="0.3">
      <c r="A35" s="366" t="s">
        <v>1933</v>
      </c>
      <c r="B35" s="366" t="s">
        <v>1924</v>
      </c>
      <c r="C35" s="366" t="s">
        <v>1917</v>
      </c>
      <c r="D35" s="490">
        <f>'Comprehensive Income-L'!I116</f>
        <v>0</v>
      </c>
      <c r="E35" s="369">
        <f>IF(D35&lt;&gt;0,0,1)</f>
        <v>1</v>
      </c>
      <c r="F35" s="369" t="b">
        <f>IF(D35&lt;&gt;0,TRUE,FALSE)</f>
        <v>0</v>
      </c>
      <c r="G35" s="366" t="s">
        <v>1943</v>
      </c>
      <c r="H35" s="369"/>
    </row>
    <row r="36" spans="1:8" x14ac:dyDescent="0.3">
      <c r="A36" s="366" t="s">
        <v>1934</v>
      </c>
      <c r="B36" s="366" t="s">
        <v>1935</v>
      </c>
      <c r="C36" s="366" t="s">
        <v>1936</v>
      </c>
      <c r="D36" s="490">
        <f>+'Comprehensive Income-L'!F121</f>
        <v>0</v>
      </c>
      <c r="E36" s="369">
        <f>IF(AND(D35&lt;&gt;0,D36=0),0,IF(AND(D35=0,D36=0),0,IF(AND(D35&lt;&gt;0,D36&lt;&gt;0),0,1)))</f>
        <v>0</v>
      </c>
      <c r="F36" s="369" t="b">
        <f>IF(AND(D35&lt;&gt;0,D36=0),TRUE,IF(AND(D35=0,D36=0),TRUE,IF(AND(D35&lt;&gt;0,D36&lt;&gt;0),TRUE,FALSE)))</f>
        <v>1</v>
      </c>
      <c r="G36" s="366" t="s">
        <v>1929</v>
      </c>
      <c r="H36" s="369"/>
    </row>
    <row r="37" spans="1:8" x14ac:dyDescent="0.3">
      <c r="E37" s="369"/>
      <c r="F37" s="369"/>
      <c r="H37" s="369"/>
    </row>
    <row r="38" spans="1:8" x14ac:dyDescent="0.3">
      <c r="A38" s="366" t="s">
        <v>1937</v>
      </c>
      <c r="B38" s="366" t="s">
        <v>1927</v>
      </c>
      <c r="C38" s="366" t="s">
        <v>1928</v>
      </c>
      <c r="D38" s="369">
        <f>SUM('Comprehensive Income-L'!K:K)</f>
        <v>0</v>
      </c>
      <c r="E38" s="369">
        <f t="shared" ref="E38:E39" si="3">IF(D38=0,0,1)</f>
        <v>0</v>
      </c>
      <c r="F38" s="369" t="b">
        <f t="shared" ref="F38:F39" si="4">IF(D38=0,TRUE,FALSE)</f>
        <v>1</v>
      </c>
      <c r="G38" s="366" t="s">
        <v>1929</v>
      </c>
      <c r="H38" s="369"/>
    </row>
    <row r="39" spans="1:8" x14ac:dyDescent="0.3">
      <c r="C39" s="366" t="s">
        <v>1930</v>
      </c>
      <c r="D39" s="369">
        <f>SUM('Comprehensive Income-L'!L:L)</f>
        <v>0</v>
      </c>
      <c r="E39" s="369">
        <f t="shared" si="3"/>
        <v>0</v>
      </c>
      <c r="F39" s="369" t="b">
        <f t="shared" si="4"/>
        <v>1</v>
      </c>
      <c r="G39" s="366" t="s">
        <v>1929</v>
      </c>
      <c r="H39" s="369"/>
    </row>
    <row r="41" spans="1:8" x14ac:dyDescent="0.3">
      <c r="C41" s="368" t="s">
        <v>1944</v>
      </c>
    </row>
    <row r="42" spans="1:8" x14ac:dyDescent="0.3">
      <c r="C42" s="366" t="s">
        <v>1704</v>
      </c>
    </row>
    <row r="43" spans="1:8" x14ac:dyDescent="0.3">
      <c r="C43" s="366" t="s">
        <v>1705</v>
      </c>
    </row>
    <row r="44" spans="1:8" x14ac:dyDescent="0.3">
      <c r="C44" s="366" t="s">
        <v>1703</v>
      </c>
    </row>
  </sheetData>
  <sheetProtection algorithmName="SHA-512" hashValue="lbHaZMe2ZOtEMx223MF6NscALtjnUgabLL7WS11j/HSuuOnMfdiNYrr3Sn8f3u+m+u3JmHqeClh6JQJdPIQF2w==" saltValue="DQeg1AmDMOOcv61SdgOjJ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57-EBA9-4FE3-907F-710BE9EDB50B}">
  <sheetPr codeName="Sheet7"/>
  <dimension ref="A1:A3"/>
  <sheetViews>
    <sheetView workbookViewId="0"/>
  </sheetViews>
  <sheetFormatPr defaultRowHeight="14.4" x14ac:dyDescent="0.3"/>
  <sheetData>
    <row r="1" spans="1:1" x14ac:dyDescent="0.3">
      <c r="A1" t="s">
        <v>1704</v>
      </c>
    </row>
    <row r="2" spans="1:1" x14ac:dyDescent="0.3">
      <c r="A2" t="s">
        <v>1705</v>
      </c>
    </row>
    <row r="3" spans="1:1" x14ac:dyDescent="0.3">
      <c r="A3" t="s">
        <v>1703</v>
      </c>
    </row>
  </sheetData>
  <sheetProtection algorithmName="SHA-512" hashValue="eachciYsqPz3is0gjnpWcWIf5vkXXKZA/IDxCnnvd7kqNr/cc69I9i1mauqoYlSzeSLRUZ8f4yWGuS29ZqMoQw==" saltValue="A58ZL94jVx2DN1z3bJv5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b99658-78a3-444a-a964-0deea8345e16">
      <Terms xmlns="http://schemas.microsoft.com/office/infopath/2007/PartnerControls"/>
    </lcf76f155ced4ddcb4097134ff3c332f>
    <TaxCatchAll xmlns="8b8451c1-b655-4b05-9aae-566a26621e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45BB6F91D5CC499249A4E1BA4DF838" ma:contentTypeVersion="17" ma:contentTypeDescription="Create a new document." ma:contentTypeScope="" ma:versionID="9d6294c2cb1f10c81655b83974f38883">
  <xsd:schema xmlns:xsd="http://www.w3.org/2001/XMLSchema" xmlns:xs="http://www.w3.org/2001/XMLSchema" xmlns:p="http://schemas.microsoft.com/office/2006/metadata/properties" xmlns:ns2="c8b99658-78a3-444a-a964-0deea8345e16" xmlns:ns3="8b8451c1-b655-4b05-9aae-566a26621e0d" targetNamespace="http://schemas.microsoft.com/office/2006/metadata/properties" ma:root="true" ma:fieldsID="52b90a46c2fdff0398d3ac8b12bbbcf1" ns2:_="" ns3:_="">
    <xsd:import namespace="c8b99658-78a3-444a-a964-0deea8345e16"/>
    <xsd:import namespace="8b8451c1-b655-4b05-9aae-566a26621e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99658-78a3-444a-a964-0deea8345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451c1-b655-4b05-9aae-566a26621e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43a4ee0-48d0-4f9d-bf4e-53417563b94b}" ma:internalName="TaxCatchAll" ma:showField="CatchAllData" ma:web="8b8451c1-b655-4b05-9aae-566a26621e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A8AADB-9533-4E54-B143-CC9744450B2C}">
  <ds:schemaRefs>
    <ds:schemaRef ds:uri="http://schemas.microsoft.com/office/2006/documentManagement/types"/>
    <ds:schemaRef ds:uri="ec9e6f36-de62-48e5-9d3f-997f1125e253"/>
    <ds:schemaRef ds:uri="http://purl.org/dc/elements/1.1/"/>
    <ds:schemaRef ds:uri="http://schemas.microsoft.com/office/infopath/2007/PartnerControls"/>
    <ds:schemaRef ds:uri="http://schemas.openxmlformats.org/package/2006/metadata/core-properties"/>
    <ds:schemaRef ds:uri="http://purl.org/dc/terms/"/>
    <ds:schemaRef ds:uri="59df391b-59b4-4f0a-bd47-e867a44ce292"/>
    <ds:schemaRef ds:uri="http://schemas.microsoft.com/office/2006/metadata/properties"/>
    <ds:schemaRef ds:uri="http://www.w3.org/XML/1998/namespace"/>
    <ds:schemaRef ds:uri="http://purl.org/dc/dcmitype/"/>
    <ds:schemaRef ds:uri="c8b99658-78a3-444a-a964-0deea8345e16"/>
    <ds:schemaRef ds:uri="8b8451c1-b655-4b05-9aae-566a26621e0d"/>
  </ds:schemaRefs>
</ds:datastoreItem>
</file>

<file path=customXml/itemProps2.xml><?xml version="1.0" encoding="utf-8"?>
<ds:datastoreItem xmlns:ds="http://schemas.openxmlformats.org/officeDocument/2006/customXml" ds:itemID="{FE53D9E1-40F7-4800-BE42-D354212F6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99658-78a3-444a-a964-0deea8345e16"/>
    <ds:schemaRef ds:uri="8b8451c1-b655-4b05-9aae-566a26621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FC8BE-3CC1-4C1C-BDD6-CD0AF7B9B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Guidelines</vt:lpstr>
      <vt:lpstr>Balance Sheet</vt:lpstr>
      <vt:lpstr>Comprehensive Income-NL</vt:lpstr>
      <vt:lpstr>Comprehensive Income-L</vt:lpstr>
      <vt:lpstr>MAIN</vt:lpstr>
      <vt:lpstr>Checks</vt:lpstr>
      <vt:lpstr>Dropdown</vt:lpstr>
      <vt:lpstr>IC_LN_BS</vt:lpstr>
      <vt:lpstr>IS_L</vt:lpstr>
      <vt:lpstr>IS_NL</vt:lpstr>
      <vt:lpstr>MEMO_ITEM</vt:lpstr>
      <vt:lpstr>'Comprehensive Income-L'!Print_Area</vt:lpstr>
      <vt:lpstr>'Comprehensive Income-NL'!Print_Area</vt:lpstr>
      <vt:lpstr>'Comprehensive Income-NL'!Print_Titles</vt:lpstr>
      <vt:lpstr>SST_COMPARATIVE</vt:lpstr>
      <vt:lpstr>TO_CONSO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Marie F. Reyes</dc:creator>
  <cp:lastModifiedBy>Carol R. Musngi</cp:lastModifiedBy>
  <cp:lastPrinted>2025-01-21T10:15:41Z</cp:lastPrinted>
  <dcterms:created xsi:type="dcterms:W3CDTF">2018-05-16T08:43:01Z</dcterms:created>
  <dcterms:modified xsi:type="dcterms:W3CDTF">2025-04-06T09:34:11Z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0x0101002045BB6F91D5CC499249A4E1BA4DF838</vt:lpwstr>
  </property>
  <property fmtid="{D5CDD505-2E9C-101B-9397-08002B2CF9AE}" pid="3" name="MSIP_Label_d9a2f4c6-d10d-4c1c-82e1-7a921120c69a_Enabled">
    <vt:lpwstr>true</vt:lpwstr>
  </property>
  <property fmtid="{D5CDD505-2E9C-101B-9397-08002B2CF9AE}" pid="4" name="MSIP_Label_d9a2f4c6-d10d-4c1c-82e1-7a921120c69a_SetDate">
    <vt:lpwstr>2023-02-27T08:15:19Z</vt:lpwstr>
  </property>
  <property fmtid="{D5CDD505-2E9C-101B-9397-08002B2CF9AE}" pid="5" name="MSIP_Label_d9a2f4c6-d10d-4c1c-82e1-7a921120c69a_Method">
    <vt:lpwstr>Privileged</vt:lpwstr>
  </property>
  <property fmtid="{D5CDD505-2E9C-101B-9397-08002B2CF9AE}" pid="6" name="MSIP_Label_d9a2f4c6-d10d-4c1c-82e1-7a921120c69a_Name">
    <vt:lpwstr>General - Anyone</vt:lpwstr>
  </property>
  <property fmtid="{D5CDD505-2E9C-101B-9397-08002B2CF9AE}" pid="7" name="MSIP_Label_d9a2f4c6-d10d-4c1c-82e1-7a921120c69a_SiteId">
    <vt:lpwstr>c6d1c7a1-4b0d-4c53-86ec-d6d1d8e5b97c</vt:lpwstr>
  </property>
  <property fmtid="{D5CDD505-2E9C-101B-9397-08002B2CF9AE}" pid="8" name="MSIP_Label_d9a2f4c6-d10d-4c1c-82e1-7a921120c69a_ActionId">
    <vt:lpwstr>9c2247bf-e9c2-4d36-90a6-0a8c2364db5e</vt:lpwstr>
  </property>
  <property fmtid="{D5CDD505-2E9C-101B-9397-08002B2CF9AE}" pid="9" name="MSIP_Label_d9a2f4c6-d10d-4c1c-82e1-7a921120c69a_ContentBits">
    <vt:lpwstr>2</vt:lpwstr>
  </property>
  <property fmtid="{D5CDD505-2E9C-101B-9397-08002B2CF9AE}" pid="10" name="MediaServiceImageTags">
    <vt:lpwstr/>
  </property>
</Properties>
</file>