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urancegovph.sharepoint.com/sites/odc-feg/Shared Documents/AUDIT/2021-2024 Audit Assignments/2024 AS, AFS and Attachment Template/Non-Life AS and Other Schedules/"/>
    </mc:Choice>
  </mc:AlternateContent>
  <xr:revisionPtr revIDLastSave="0" documentId="8_{1FBC2D17-8E46-43CC-AFBC-9527E726CA85}" xr6:coauthVersionLast="47" xr6:coauthVersionMax="47" xr10:uidLastSave="{00000000-0000-0000-0000-000000000000}"/>
  <bookViews>
    <workbookView xWindow="-28920" yWindow="-1965" windowWidth="29040" windowHeight="15720" activeTab="1" xr2:uid="{CB2460A0-5B51-435A-90DE-F2476DBBB887}"/>
  </bookViews>
  <sheets>
    <sheet name="Within 90-day" sheetId="8" r:id="rId1"/>
    <sheet name="Over 90-day" sheetId="7" r:id="rId2"/>
  </sheets>
  <externalReferences>
    <externalReference r:id="rId3"/>
    <externalReference r:id="rId4"/>
    <externalReference r:id="rId5"/>
  </externalReferences>
  <definedNames>
    <definedName name="com">[1]A!$B$1</definedName>
    <definedName name="CoName">[2]main!$E$5</definedName>
    <definedName name="CoType">#REF!</definedName>
    <definedName name="cy">[1]A!$H$5</definedName>
    <definedName name="date">[3]DIT!#REF!</definedName>
    <definedName name="dst">[1]A!$C$67</definedName>
    <definedName name="EndDate">#REF!</definedName>
    <definedName name="fst">[1]A!$C$66</definedName>
    <definedName name="isLifeCo">[2]main!$F$24</definedName>
    <definedName name="isMBA">#REF!</definedName>
    <definedName name="isNLco">[2]main!$F$25</definedName>
    <definedName name="isNonMBA">#REF!</definedName>
    <definedName name="isValidCoType">[2]main!$F$23</definedName>
    <definedName name="it">[1]A!$C$69</definedName>
    <definedName name="lgt">[1]A!$C$71</definedName>
    <definedName name="name">[3]DIT!#REF!</definedName>
    <definedName name="ot">[1]A!$C$72</definedName>
    <definedName name="_xlnm.Print_Area" localSheetId="1">'Over 90-day'!$A$1:$P$54</definedName>
    <definedName name="_xlnm.Print_Area" localSheetId="0">'Within 90-day'!$A$1:$P$54</definedName>
    <definedName name="_xlnm.Print_Titles" localSheetId="1">'Over 90-day'!$6:$8</definedName>
    <definedName name="_xlnm.Print_Titles" localSheetId="0">'Within 90-day'!$6:$8</definedName>
    <definedName name="pt">[1]A!$C$65</definedName>
    <definedName name="StartDate">[2]main!$E$7</definedName>
    <definedName name="tp">[1]wbs!$G$25</definedName>
    <definedName name="tppy">[1]wbs!$M$25</definedName>
    <definedName name="useRBC2">[2]main!$F$30</definedName>
    <definedName name="vat">[1]A!$C$68</definedName>
    <definedName name="wt">[1]A!$C$70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51" i="7" l="1"/>
  <c r="AH51" i="7" s="1"/>
  <c r="AI51" i="7" s="1"/>
  <c r="AF30" i="7"/>
  <c r="AH30" i="7" s="1"/>
  <c r="AI30" i="7" s="1"/>
  <c r="AJ30" i="7" s="1"/>
  <c r="AH19" i="7"/>
  <c r="AI19" i="7" s="1"/>
  <c r="AJ19" i="7" s="1"/>
  <c r="AH22" i="7"/>
  <c r="AI22" i="7" s="1"/>
  <c r="AJ22" i="7" s="1"/>
  <c r="AH29" i="7"/>
  <c r="AI29" i="7" s="1"/>
  <c r="AJ29" i="7" s="1"/>
  <c r="AH33" i="7"/>
  <c r="AI33" i="7" s="1"/>
  <c r="AJ33" i="7" s="1"/>
  <c r="AH40" i="7"/>
  <c r="AI40" i="7" s="1"/>
  <c r="AJ40" i="7" s="1"/>
  <c r="AH41" i="7"/>
  <c r="AI41" i="7" s="1"/>
  <c r="AJ41" i="7" s="1"/>
  <c r="AH49" i="7"/>
  <c r="AH50" i="7"/>
  <c r="AI50" i="7" s="1"/>
  <c r="AH52" i="7"/>
  <c r="AI52" i="7" s="1"/>
  <c r="AJ52" i="7" s="1"/>
  <c r="AH16" i="7"/>
  <c r="AI16" i="7" s="1"/>
  <c r="AF48" i="7"/>
  <c r="AH48" i="7" s="1"/>
  <c r="AI48" i="7" s="1"/>
  <c r="AJ48" i="7" s="1"/>
  <c r="AF47" i="7"/>
  <c r="AH47" i="7" s="1"/>
  <c r="AI47" i="7" s="1"/>
  <c r="AJ47" i="7" s="1"/>
  <c r="AF46" i="7"/>
  <c r="AH46" i="7" s="1"/>
  <c r="AI46" i="7" s="1"/>
  <c r="AJ46" i="7" s="1"/>
  <c r="AF45" i="7"/>
  <c r="AH45" i="7" s="1"/>
  <c r="AI45" i="7" s="1"/>
  <c r="AJ45" i="7" s="1"/>
  <c r="AF44" i="7"/>
  <c r="AH44" i="7" s="1"/>
  <c r="AI44" i="7" s="1"/>
  <c r="AJ44" i="7" s="1"/>
  <c r="AF41" i="7"/>
  <c r="AF40" i="7"/>
  <c r="AF39" i="7"/>
  <c r="AH39" i="7" s="1"/>
  <c r="AI39" i="7" s="1"/>
  <c r="AJ39" i="7" s="1"/>
  <c r="AF38" i="7"/>
  <c r="AH38" i="7" s="1"/>
  <c r="AI38" i="7" s="1"/>
  <c r="AJ38" i="7" s="1"/>
  <c r="AF37" i="7"/>
  <c r="AH37" i="7" s="1"/>
  <c r="AI37" i="7" s="1"/>
  <c r="AJ37" i="7" s="1"/>
  <c r="AF36" i="7"/>
  <c r="AH36" i="7" s="1"/>
  <c r="AI36" i="7" s="1"/>
  <c r="AJ36" i="7" s="1"/>
  <c r="AF35" i="7"/>
  <c r="AH35" i="7" s="1"/>
  <c r="AI35" i="7" s="1"/>
  <c r="AJ35" i="7" s="1"/>
  <c r="AF34" i="7"/>
  <c r="AH34" i="7" s="1"/>
  <c r="AI34" i="7" s="1"/>
  <c r="AJ34" i="7" s="1"/>
  <c r="AF33" i="7"/>
  <c r="AF29" i="7"/>
  <c r="AF28" i="7"/>
  <c r="AH28" i="7" s="1"/>
  <c r="AI28" i="7" s="1"/>
  <c r="AJ28" i="7" s="1"/>
  <c r="AF27" i="7"/>
  <c r="AH27" i="7" s="1"/>
  <c r="AI27" i="7" s="1"/>
  <c r="AJ27" i="7" s="1"/>
  <c r="AF26" i="7"/>
  <c r="AH26" i="7" s="1"/>
  <c r="AI26" i="7" s="1"/>
  <c r="AJ26" i="7" s="1"/>
  <c r="AF25" i="7"/>
  <c r="AH25" i="7" s="1"/>
  <c r="AI25" i="7" s="1"/>
  <c r="AJ25" i="7" s="1"/>
  <c r="AF24" i="7"/>
  <c r="AH24" i="7" s="1"/>
  <c r="AI24" i="7" s="1"/>
  <c r="AJ24" i="7" s="1"/>
  <c r="AF23" i="7"/>
  <c r="AH23" i="7" s="1"/>
  <c r="AI23" i="7" s="1"/>
  <c r="AJ23" i="7" s="1"/>
  <c r="AF22" i="7"/>
  <c r="AF19" i="7"/>
  <c r="AF18" i="7"/>
  <c r="AH18" i="7" s="1"/>
  <c r="AI18" i="7" s="1"/>
  <c r="AJ18" i="7" s="1"/>
  <c r="AF17" i="7"/>
  <c r="AH17" i="7" s="1"/>
  <c r="AI17" i="7" s="1"/>
  <c r="AJ17" i="7" s="1"/>
  <c r="AF53" i="7"/>
  <c r="AH53" i="7" s="1"/>
  <c r="AI53" i="7" s="1"/>
  <c r="AF52" i="7"/>
  <c r="AF50" i="7"/>
  <c r="AF49" i="7"/>
  <c r="AF16" i="7"/>
  <c r="AF15" i="7"/>
  <c r="AF14" i="7"/>
  <c r="AH14" i="7" s="1"/>
  <c r="AI14" i="7" s="1"/>
  <c r="AF13" i="7"/>
  <c r="AH13" i="7" s="1"/>
  <c r="AI13" i="7" s="1"/>
  <c r="AJ13" i="7" s="1"/>
  <c r="AF12" i="7"/>
  <c r="AH12" i="7" s="1"/>
  <c r="AI12" i="7" s="1"/>
  <c r="AF11" i="7"/>
  <c r="AH11" i="7" s="1"/>
  <c r="AI11" i="7" s="1"/>
  <c r="AJ11" i="7" s="1"/>
  <c r="AJ69" i="7"/>
  <c r="AI69" i="7"/>
  <c r="AJ68" i="7"/>
  <c r="AI68" i="7"/>
  <c r="AJ67" i="7"/>
  <c r="AJ70" i="7" s="1"/>
  <c r="AJ72" i="7" s="1"/>
  <c r="AJ74" i="7" s="1"/>
  <c r="AI67" i="7"/>
  <c r="AI70" i="7" s="1"/>
  <c r="AI72" i="7" s="1"/>
  <c r="AI74" i="7" s="1"/>
  <c r="AK60" i="7"/>
  <c r="AH15" i="7" l="1"/>
  <c r="AI15" i="7" s="1"/>
  <c r="AJ15" i="7" s="1"/>
  <c r="AJ49" i="7"/>
  <c r="AI49" i="7"/>
  <c r="AJ50" i="7"/>
  <c r="AJ16" i="7"/>
  <c r="AJ12" i="7"/>
  <c r="AJ53" i="7"/>
  <c r="AJ14" i="7"/>
  <c r="AF54" i="7"/>
  <c r="AG54" i="7" s="1"/>
  <c r="AF58" i="7"/>
  <c r="Y44" i="7"/>
  <c r="AA44" i="7"/>
  <c r="Z44" i="7" s="1"/>
  <c r="Y45" i="7"/>
  <c r="AA45" i="7"/>
  <c r="Z45" i="7" s="1"/>
  <c r="Y46" i="7"/>
  <c r="AA46" i="7"/>
  <c r="Z46" i="7" s="1"/>
  <c r="Y47" i="7"/>
  <c r="AA47" i="7"/>
  <c r="AC47" i="7" s="1" a="1"/>
  <c r="AC47" i="7" s="1"/>
  <c r="AB47" i="7" s="1"/>
  <c r="Y48" i="7"/>
  <c r="AA48" i="7"/>
  <c r="Z48" i="7" s="1"/>
  <c r="Y49" i="7"/>
  <c r="AA49" i="7"/>
  <c r="Z49" i="7" s="1"/>
  <c r="Y50" i="7"/>
  <c r="AA50" i="7"/>
  <c r="Z50" i="7" s="1"/>
  <c r="Y51" i="7"/>
  <c r="AA51" i="7"/>
  <c r="AC51" i="7" s="1" a="1"/>
  <c r="AC51" i="7" s="1"/>
  <c r="AB51" i="7" s="1"/>
  <c r="Y52" i="7"/>
  <c r="AA52" i="7"/>
  <c r="Z52" i="7" s="1"/>
  <c r="Y33" i="7"/>
  <c r="AA33" i="7"/>
  <c r="Z33" i="7" s="1"/>
  <c r="Y34" i="7"/>
  <c r="AA34" i="7"/>
  <c r="Z34" i="7" s="1"/>
  <c r="Y35" i="7"/>
  <c r="AA35" i="7"/>
  <c r="Z35" i="7" s="1"/>
  <c r="Y36" i="7"/>
  <c r="AA36" i="7"/>
  <c r="AC36" i="7" s="1" a="1"/>
  <c r="AC36" i="7" s="1"/>
  <c r="AB36" i="7" s="1"/>
  <c r="Y37" i="7"/>
  <c r="AA37" i="7"/>
  <c r="Z37" i="7" s="1"/>
  <c r="Y38" i="7"/>
  <c r="AA38" i="7"/>
  <c r="Z38" i="7" s="1"/>
  <c r="Y39" i="7"/>
  <c r="AA39" i="7"/>
  <c r="Z39" i="7" s="1"/>
  <c r="Y40" i="7"/>
  <c r="AA40" i="7"/>
  <c r="AC40" i="7" s="1" a="1"/>
  <c r="AC40" i="7" s="1"/>
  <c r="AB40" i="7" s="1"/>
  <c r="Y41" i="7"/>
  <c r="AA41" i="7"/>
  <c r="Z41" i="7" s="1"/>
  <c r="Y22" i="7"/>
  <c r="AA22" i="7"/>
  <c r="AC22" i="7" s="1" a="1"/>
  <c r="AC22" i="7" s="1"/>
  <c r="Y23" i="7"/>
  <c r="AA23" i="7"/>
  <c r="AC23" i="7" s="1" a="1"/>
  <c r="AC23" i="7" s="1"/>
  <c r="AB23" i="7" s="1"/>
  <c r="Y24" i="7"/>
  <c r="AA24" i="7"/>
  <c r="Z24" i="7" s="1"/>
  <c r="Y25" i="7"/>
  <c r="AA25" i="7"/>
  <c r="Z25" i="7" s="1"/>
  <c r="Y26" i="7"/>
  <c r="AA26" i="7"/>
  <c r="AC26" i="7" s="1" a="1"/>
  <c r="AC26" i="7" s="1"/>
  <c r="AB26" i="7" s="1"/>
  <c r="Y27" i="7"/>
  <c r="AA27" i="7"/>
  <c r="AC27" i="7" s="1" a="1"/>
  <c r="AC27" i="7" s="1"/>
  <c r="AB27" i="7" s="1"/>
  <c r="Y28" i="7"/>
  <c r="AA28" i="7"/>
  <c r="Z28" i="7" s="1"/>
  <c r="Y29" i="7"/>
  <c r="AA29" i="7"/>
  <c r="Z29" i="7" s="1"/>
  <c r="Y30" i="7"/>
  <c r="AA30" i="7"/>
  <c r="AC30" i="7" s="1" a="1"/>
  <c r="AC30" i="7" s="1"/>
  <c r="AB30" i="7" s="1"/>
  <c r="Y11" i="7"/>
  <c r="AA11" i="7"/>
  <c r="Z11" i="7" s="1"/>
  <c r="Y12" i="7"/>
  <c r="AA12" i="7"/>
  <c r="Z12" i="7" s="1"/>
  <c r="Y13" i="7"/>
  <c r="AA13" i="7"/>
  <c r="AC13" i="7" s="1" a="1"/>
  <c r="AC13" i="7" s="1"/>
  <c r="AB13" i="7" s="1"/>
  <c r="Y14" i="7"/>
  <c r="AA14" i="7"/>
  <c r="Z14" i="7" s="1"/>
  <c r="Y15" i="7"/>
  <c r="AA15" i="7"/>
  <c r="Z15" i="7" s="1"/>
  <c r="Y16" i="7"/>
  <c r="AA16" i="7"/>
  <c r="Z16" i="7" s="1"/>
  <c r="Y17" i="7"/>
  <c r="AA17" i="7"/>
  <c r="AC17" i="7" s="1" a="1"/>
  <c r="AC17" i="7" s="1"/>
  <c r="AB17" i="7" s="1"/>
  <c r="Y18" i="7"/>
  <c r="AA18" i="7"/>
  <c r="Z18" i="7" s="1"/>
  <c r="Y19" i="7"/>
  <c r="AA19" i="7"/>
  <c r="Z19" i="7" s="1"/>
  <c r="W44" i="8"/>
  <c r="Y44" i="8" s="1" a="1"/>
  <c r="Y44" i="8" s="1"/>
  <c r="W45" i="8"/>
  <c r="V45" i="8" s="1"/>
  <c r="W46" i="8"/>
  <c r="V46" i="8" s="1"/>
  <c r="W47" i="8"/>
  <c r="Y47" i="8" s="1" a="1"/>
  <c r="Y47" i="8" s="1"/>
  <c r="X47" i="8" s="1"/>
  <c r="W48" i="8"/>
  <c r="Y48" i="8" s="1" a="1"/>
  <c r="Y48" i="8" s="1"/>
  <c r="X48" i="8" s="1"/>
  <c r="W49" i="8"/>
  <c r="Y49" i="8" s="1" a="1"/>
  <c r="Y49" i="8" s="1"/>
  <c r="X49" i="8" s="1"/>
  <c r="W50" i="8"/>
  <c r="Y50" i="8" s="1" a="1"/>
  <c r="Y50" i="8" s="1"/>
  <c r="X50" i="8" s="1"/>
  <c r="W51" i="8"/>
  <c r="Y51" i="8" s="1" a="1"/>
  <c r="Y51" i="8" s="1"/>
  <c r="X51" i="8" s="1"/>
  <c r="W52" i="8"/>
  <c r="Y52" i="8" s="1" a="1"/>
  <c r="Y52" i="8" s="1"/>
  <c r="X52" i="8" s="1"/>
  <c r="W33" i="8"/>
  <c r="V33" i="8" s="1"/>
  <c r="W34" i="8"/>
  <c r="V34" i="8" s="1"/>
  <c r="W35" i="8"/>
  <c r="Y35" i="8" s="1" a="1"/>
  <c r="Y35" i="8" s="1"/>
  <c r="X35" i="8" s="1"/>
  <c r="W36" i="8"/>
  <c r="Y36" i="8" s="1" a="1"/>
  <c r="Y36" i="8" s="1"/>
  <c r="X36" i="8" s="1"/>
  <c r="W37" i="8"/>
  <c r="V37" i="8" s="1"/>
  <c r="W38" i="8"/>
  <c r="Y38" i="8" s="1" a="1"/>
  <c r="Y38" i="8" s="1"/>
  <c r="X38" i="8" s="1"/>
  <c r="W39" i="8"/>
  <c r="V39" i="8" s="1"/>
  <c r="W40" i="8"/>
  <c r="Y40" i="8" s="1" a="1"/>
  <c r="Y40" i="8" s="1"/>
  <c r="X40" i="8" s="1"/>
  <c r="W41" i="8"/>
  <c r="V41" i="8" s="1"/>
  <c r="W22" i="8"/>
  <c r="Y22" i="8" s="1" a="1"/>
  <c r="Y22" i="8" s="1"/>
  <c r="X22" i="8" s="1"/>
  <c r="W23" i="8"/>
  <c r="V23" i="8" s="1"/>
  <c r="W24" i="8"/>
  <c r="V24" i="8" s="1"/>
  <c r="W25" i="8"/>
  <c r="Y25" i="8" s="1" a="1"/>
  <c r="Y25" i="8" s="1"/>
  <c r="X25" i="8" s="1"/>
  <c r="W26" i="8"/>
  <c r="Y26" i="8" s="1" a="1"/>
  <c r="Y26" i="8" s="1"/>
  <c r="X26" i="8" s="1"/>
  <c r="W27" i="8"/>
  <c r="V27" i="8" s="1"/>
  <c r="W28" i="8"/>
  <c r="Y28" i="8" s="1" a="1"/>
  <c r="Y28" i="8" s="1"/>
  <c r="X28" i="8" s="1"/>
  <c r="W29" i="8"/>
  <c r="Y29" i="8" s="1" a="1"/>
  <c r="Y29" i="8" s="1"/>
  <c r="X29" i="8" s="1"/>
  <c r="W30" i="8"/>
  <c r="Y30" i="8" s="1" a="1"/>
  <c r="Y30" i="8" s="1"/>
  <c r="X30" i="8" s="1"/>
  <c r="W12" i="8"/>
  <c r="V12" i="8" s="1"/>
  <c r="W13" i="8"/>
  <c r="V13" i="8" s="1"/>
  <c r="W14" i="8"/>
  <c r="V14" i="8" s="1"/>
  <c r="W15" i="8"/>
  <c r="Y15" i="8" s="1" a="1"/>
  <c r="Y15" i="8" s="1"/>
  <c r="X15" i="8" s="1"/>
  <c r="W16" i="8"/>
  <c r="V16" i="8" s="1"/>
  <c r="W17" i="8"/>
  <c r="Y17" i="8" s="1" a="1"/>
  <c r="Y17" i="8" s="1"/>
  <c r="X17" i="8" s="1"/>
  <c r="W18" i="8"/>
  <c r="Y18" i="8" s="1" a="1"/>
  <c r="Y18" i="8" s="1"/>
  <c r="X18" i="8" s="1"/>
  <c r="W19" i="8"/>
  <c r="Y19" i="8" s="1" a="1"/>
  <c r="Y19" i="8" s="1"/>
  <c r="X19" i="8" s="1"/>
  <c r="W11" i="8"/>
  <c r="Y11" i="8" s="1" a="1"/>
  <c r="Y11" i="8" s="1"/>
  <c r="X11" i="8" s="1"/>
  <c r="U44" i="8"/>
  <c r="U45" i="8"/>
  <c r="U46" i="8"/>
  <c r="U47" i="8"/>
  <c r="U48" i="8"/>
  <c r="U49" i="8"/>
  <c r="U50" i="8"/>
  <c r="U51" i="8"/>
  <c r="U52" i="8"/>
  <c r="U34" i="8"/>
  <c r="U35" i="8"/>
  <c r="U36" i="8"/>
  <c r="U37" i="8"/>
  <c r="U38" i="8"/>
  <c r="U39" i="8"/>
  <c r="U40" i="8"/>
  <c r="U41" i="8"/>
  <c r="U33" i="8"/>
  <c r="U22" i="8"/>
  <c r="U23" i="8"/>
  <c r="U24" i="8"/>
  <c r="U25" i="8"/>
  <c r="U26" i="8"/>
  <c r="U27" i="8"/>
  <c r="U28" i="8"/>
  <c r="U29" i="8"/>
  <c r="U30" i="8"/>
  <c r="U12" i="8"/>
  <c r="U13" i="8"/>
  <c r="U14" i="8"/>
  <c r="U15" i="8"/>
  <c r="U16" i="8"/>
  <c r="U17" i="8"/>
  <c r="U18" i="8"/>
  <c r="U19" i="8"/>
  <c r="U11" i="8"/>
  <c r="AK62" i="7" l="1"/>
  <c r="AF62" i="7" s="1"/>
  <c r="AH54" i="7"/>
  <c r="AI54" i="7" s="1"/>
  <c r="Y27" i="8" a="1"/>
  <c r="Y27" i="8" s="1"/>
  <c r="X27" i="8" s="1"/>
  <c r="V28" i="8"/>
  <c r="V48" i="8"/>
  <c r="V52" i="8"/>
  <c r="V49" i="8"/>
  <c r="X44" i="8"/>
  <c r="V18" i="8"/>
  <c r="V26" i="8"/>
  <c r="Y16" i="8" a="1"/>
  <c r="Y16" i="8" s="1"/>
  <c r="X16" i="8" s="1"/>
  <c r="Y33" i="8" a="1"/>
  <c r="Y33" i="8" s="1"/>
  <c r="V17" i="8"/>
  <c r="V38" i="8"/>
  <c r="V44" i="8"/>
  <c r="Y12" i="8" a="1"/>
  <c r="Y12" i="8" s="1"/>
  <c r="X12" i="8" s="1"/>
  <c r="Y37" i="8" a="1"/>
  <c r="Y37" i="8" s="1"/>
  <c r="X37" i="8" s="1"/>
  <c r="Y39" i="8" a="1"/>
  <c r="Y39" i="8" s="1"/>
  <c r="X39" i="8" s="1"/>
  <c r="Y45" i="8" a="1"/>
  <c r="Y45" i="8" s="1"/>
  <c r="X45" i="8" s="1"/>
  <c r="AB22" i="7"/>
  <c r="AC14" i="7" a="1"/>
  <c r="AC14" i="7" s="1"/>
  <c r="AB14" i="7" s="1"/>
  <c r="AC18" i="7" a="1"/>
  <c r="AC18" i="7" s="1"/>
  <c r="AB18" i="7" s="1"/>
  <c r="AC24" i="7" a="1"/>
  <c r="AC24" i="7" s="1"/>
  <c r="AB24" i="7" s="1"/>
  <c r="AC28" i="7" a="1"/>
  <c r="AC28" i="7" s="1"/>
  <c r="AB28" i="7" s="1"/>
  <c r="AC34" i="7" a="1"/>
  <c r="AC34" i="7" s="1"/>
  <c r="AB34" i="7" s="1"/>
  <c r="AC38" i="7" a="1"/>
  <c r="AC38" i="7" s="1"/>
  <c r="AB38" i="7" s="1"/>
  <c r="AC44" i="7" a="1"/>
  <c r="AC44" i="7" s="1"/>
  <c r="AC48" i="7" a="1"/>
  <c r="AC48" i="7" s="1"/>
  <c r="AB48" i="7" s="1"/>
  <c r="AC52" i="7" a="1"/>
  <c r="AC52" i="7" s="1"/>
  <c r="AB52" i="7" s="1"/>
  <c r="Z30" i="7"/>
  <c r="Z26" i="7"/>
  <c r="Z22" i="7"/>
  <c r="AC11" i="7" a="1"/>
  <c r="AC11" i="7" s="1"/>
  <c r="AC15" i="7" a="1"/>
  <c r="AC15" i="7" s="1"/>
  <c r="AB15" i="7" s="1"/>
  <c r="AC19" i="7" a="1"/>
  <c r="AC19" i="7" s="1"/>
  <c r="AB19" i="7" s="1"/>
  <c r="AC25" i="7" a="1"/>
  <c r="AC25" i="7" s="1"/>
  <c r="AB25" i="7" s="1"/>
  <c r="AC29" i="7" a="1"/>
  <c r="AC29" i="7" s="1"/>
  <c r="AB29" i="7" s="1"/>
  <c r="AC35" i="7" a="1"/>
  <c r="AC35" i="7" s="1"/>
  <c r="AB35" i="7" s="1"/>
  <c r="AC39" i="7" a="1"/>
  <c r="AC39" i="7" s="1"/>
  <c r="AB39" i="7" s="1"/>
  <c r="AC45" i="7" a="1"/>
  <c r="AC45" i="7" s="1"/>
  <c r="AB45" i="7" s="1"/>
  <c r="AC49" i="7" a="1"/>
  <c r="AC49" i="7" s="1"/>
  <c r="AB49" i="7" s="1"/>
  <c r="Z17" i="7"/>
  <c r="Z13" i="7"/>
  <c r="Z40" i="7"/>
  <c r="Z36" i="7"/>
  <c r="Z51" i="7"/>
  <c r="Z47" i="7"/>
  <c r="AC12" i="7" a="1"/>
  <c r="AC12" i="7" s="1"/>
  <c r="AB12" i="7" s="1"/>
  <c r="AC16" i="7" a="1"/>
  <c r="AC16" i="7" s="1"/>
  <c r="AB16" i="7" s="1"/>
  <c r="AC46" i="7" a="1"/>
  <c r="AC46" i="7" s="1"/>
  <c r="AB46" i="7" s="1"/>
  <c r="AC50" i="7" a="1"/>
  <c r="AC50" i="7" s="1"/>
  <c r="AB50" i="7" s="1"/>
  <c r="Z27" i="7"/>
  <c r="Z23" i="7"/>
  <c r="AC33" i="7" a="1"/>
  <c r="AC33" i="7" s="1"/>
  <c r="AC37" i="7" a="1"/>
  <c r="AC37" i="7" s="1"/>
  <c r="AB37" i="7" s="1"/>
  <c r="AC41" i="7" a="1"/>
  <c r="AC41" i="7" s="1"/>
  <c r="AB41" i="7" s="1"/>
  <c r="V51" i="8"/>
  <c r="V50" i="8"/>
  <c r="Y46" i="8" a="1"/>
  <c r="Y46" i="8" s="1"/>
  <c r="X46" i="8" s="1"/>
  <c r="V47" i="8"/>
  <c r="V35" i="8"/>
  <c r="Y41" i="8" a="1"/>
  <c r="Y41" i="8" s="1"/>
  <c r="X41" i="8" s="1"/>
  <c r="V40" i="8"/>
  <c r="Y34" i="8" a="1"/>
  <c r="Y34" i="8" s="1"/>
  <c r="X34" i="8" s="1"/>
  <c r="V36" i="8"/>
  <c r="Y23" i="8" a="1"/>
  <c r="Y23" i="8" s="1"/>
  <c r="X23" i="8" s="1"/>
  <c r="X31" i="8" s="1"/>
  <c r="V29" i="8"/>
  <c r="Y24" i="8" a="1"/>
  <c r="Y24" i="8" s="1"/>
  <c r="X24" i="8" s="1"/>
  <c r="V25" i="8"/>
  <c r="V30" i="8"/>
  <c r="V22" i="8"/>
  <c r="Y13" i="8" a="1"/>
  <c r="Y13" i="8" s="1"/>
  <c r="X13" i="8" s="1"/>
  <c r="Y14" i="8" a="1"/>
  <c r="Y14" i="8" s="1"/>
  <c r="X14" i="8" s="1"/>
  <c r="V15" i="8"/>
  <c r="V19" i="8"/>
  <c r="X20" i="8" l="1"/>
  <c r="X33" i="8"/>
  <c r="X42" i="8" s="1"/>
  <c r="Y42" i="8"/>
  <c r="Y20" i="8"/>
  <c r="Y54" i="8" s="1"/>
  <c r="Y31" i="8"/>
  <c r="Y53" i="8"/>
  <c r="X53" i="8"/>
  <c r="AC20" i="7"/>
  <c r="AC54" i="7" s="1"/>
  <c r="AB11" i="7"/>
  <c r="AB33" i="7"/>
  <c r="AB42" i="7" s="1"/>
  <c r="AC42" i="7"/>
  <c r="AC31" i="7"/>
  <c r="AB44" i="7"/>
  <c r="AB53" i="7" s="1"/>
  <c r="AC53" i="7"/>
  <c r="AB31" i="7"/>
  <c r="X54" i="8" l="1"/>
  <c r="AB20" i="7"/>
  <c r="AB54" i="7" s="1"/>
  <c r="V11" i="8" l="1"/>
  <c r="Y67" i="8" l="1"/>
  <c r="W69" i="8"/>
  <c r="W64" i="8"/>
  <c r="Y66" i="8" l="1"/>
  <c r="Y69" i="8"/>
  <c r="Y68" i="8"/>
  <c r="Y65" i="8"/>
  <c r="Y70" i="8"/>
  <c r="W65" i="8"/>
  <c r="W68" i="8"/>
  <c r="X65" i="8"/>
  <c r="W70" i="8"/>
  <c r="X66" i="8"/>
  <c r="W67" i="8"/>
  <c r="X67" i="8"/>
  <c r="X69" i="8"/>
  <c r="W66" i="8"/>
  <c r="X68" i="8"/>
  <c r="X70" i="8"/>
  <c r="AA57" i="7"/>
  <c r="W71" i="8" l="1"/>
  <c r="AC64" i="7" l="1"/>
  <c r="AB69" i="7"/>
  <c r="AB70" i="7"/>
  <c r="AC69" i="7"/>
  <c r="AB68" i="7"/>
  <c r="AC68" i="7"/>
  <c r="AB64" i="7"/>
  <c r="AC65" i="7"/>
  <c r="AB67" i="7"/>
  <c r="AB65" i="7"/>
  <c r="AC67" i="7"/>
  <c r="AA67" i="7"/>
  <c r="AA66" i="7"/>
  <c r="AA65" i="7"/>
  <c r="AA64" i="7"/>
  <c r="AA70" i="7"/>
  <c r="AA68" i="7"/>
  <c r="AA69" i="7"/>
  <c r="AC70" i="7"/>
  <c r="AC66" i="7"/>
  <c r="AA71" i="7" l="1"/>
  <c r="AC71" i="7"/>
  <c r="AB66" i="7"/>
  <c r="AB71" i="7" s="1"/>
  <c r="AC72" i="7" l="1"/>
  <c r="AB72" i="7"/>
  <c r="W57" i="8"/>
  <c r="Y64" i="8" l="1"/>
  <c r="Y71" i="8" s="1"/>
  <c r="Y72" i="8" s="1"/>
  <c r="X64" i="8" l="1"/>
  <c r="X71" i="8" s="1"/>
  <c r="X72" i="8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<sst xmlns="http://schemas.openxmlformats.org/spreadsheetml/2006/main" count="206" uniqueCount="83">
  <si>
    <t>NAME OF THE COMPANY</t>
  </si>
  <si>
    <t>AS OF 31 DECEMBER ______</t>
  </si>
  <si>
    <t>SCHEDULE PREMIUMS RECEIVABLE - DIRECT BUSINESS, BROKERS, GENERAL AGENTS AND ORDINARY AGENTS WITHIN 90 DAYS</t>
  </si>
  <si>
    <t>Cut-off Date</t>
  </si>
  <si>
    <t>Name of Intermediary</t>
  </si>
  <si>
    <t>Name of Insured</t>
  </si>
  <si>
    <t>Policy Number</t>
  </si>
  <si>
    <t>Issuance Date</t>
  </si>
  <si>
    <t>Inception Date</t>
  </si>
  <si>
    <t>Due Date</t>
  </si>
  <si>
    <t>Premiums
(in pesos)</t>
  </si>
  <si>
    <t>Premium Tax
(in pesos)</t>
  </si>
  <si>
    <t>VAT
(in pesos)</t>
  </si>
  <si>
    <t>DST
(in pesos)</t>
  </si>
  <si>
    <t>FST
(in pesos)</t>
  </si>
  <si>
    <t>LGT</t>
  </si>
  <si>
    <t>Other Charges
(in pesos)</t>
  </si>
  <si>
    <t>Total Amount Due
(in pesos)</t>
  </si>
  <si>
    <t>Per IC Examination</t>
  </si>
  <si>
    <t>(in pesos)</t>
  </si>
  <si>
    <t>Remarks</t>
  </si>
  <si>
    <t>Rating</t>
  </si>
  <si>
    <t>Days</t>
  </si>
  <si>
    <t>NAA</t>
  </si>
  <si>
    <t>AA</t>
  </si>
  <si>
    <t>A.</t>
  </si>
  <si>
    <t>Direct</t>
  </si>
  <si>
    <t>1.</t>
  </si>
  <si>
    <t>2.</t>
  </si>
  <si>
    <t>3.</t>
  </si>
  <si>
    <t>4.</t>
  </si>
  <si>
    <t>5.</t>
  </si>
  <si>
    <t>Microinsurance</t>
  </si>
  <si>
    <t>OFW</t>
  </si>
  <si>
    <t>PPAI</t>
  </si>
  <si>
    <t>CTPL</t>
  </si>
  <si>
    <t>Total Direct</t>
  </si>
  <si>
    <t>B.</t>
  </si>
  <si>
    <t>Brokers</t>
  </si>
  <si>
    <t>Total Brokers</t>
  </si>
  <si>
    <t>C.</t>
  </si>
  <si>
    <t>General Agents</t>
  </si>
  <si>
    <t>Total General Agents</t>
  </si>
  <si>
    <t>D.</t>
  </si>
  <si>
    <t>Ordinary Agents</t>
  </si>
  <si>
    <t>Totals</t>
  </si>
  <si>
    <t>TOTAL</t>
  </si>
  <si>
    <t>Total PR Negative Balance to be adjusted to Return Premiums Payable</t>
  </si>
  <si>
    <t>No. of Policies</t>
  </si>
  <si>
    <t>For less than 3 months</t>
  </si>
  <si>
    <t>For more than 3 but less than 6 months</t>
  </si>
  <si>
    <t>For more than 6 but less than 9 months</t>
  </si>
  <si>
    <t>For more than 9 but less than 12 months</t>
  </si>
  <si>
    <t>For more than 12 but less than 15 months</t>
  </si>
  <si>
    <t>For more than 15 but less than 18 months</t>
  </si>
  <si>
    <t>For more than 18 months</t>
  </si>
  <si>
    <t>Total</t>
  </si>
  <si>
    <t>SCHEDULE PREMIUMS RECEIVABLE - DIRECT BUSINESS, BROKERS, GENERAL AGENTS AND ORDINARY AGENTS OVER-90 DAYS</t>
  </si>
  <si>
    <t>Amount Collected</t>
  </si>
  <si>
    <t>Official Receipt (OR) Number</t>
  </si>
  <si>
    <t>OR Date</t>
  </si>
  <si>
    <t>Remittance/
Deposit Date</t>
  </si>
  <si>
    <t>Min. Amount Collected</t>
  </si>
  <si>
    <t>Amount per Deposit</t>
  </si>
  <si>
    <t>Variance</t>
  </si>
  <si>
    <t>Amount exceeded Deposit</t>
  </si>
  <si>
    <t>Reference</t>
  </si>
  <si>
    <t>Note 1 - Procedures and determination of sample size</t>
  </si>
  <si>
    <t>B. Total After date collection of PR:</t>
  </si>
  <si>
    <t>Note 2 - Sampling results</t>
  </si>
  <si>
    <t>The result of the sampled after date transactions are as follows</t>
  </si>
  <si>
    <t>No. of items</t>
  </si>
  <si>
    <t>Amount collected greater than deposited</t>
  </si>
  <si>
    <t>Not admitted</t>
  </si>
  <si>
    <t>Amount collected less than deposited</t>
  </si>
  <si>
    <t>Admitted</t>
  </si>
  <si>
    <t>Amount collected equal to deposited</t>
  </si>
  <si>
    <t>Total sample and in value</t>
  </si>
  <si>
    <t>Total amount admitted per sample</t>
  </si>
  <si>
    <t>Add: Remaining after date PR</t>
  </si>
  <si>
    <t>Total after date PR considered</t>
  </si>
  <si>
    <t>Note 3 - Analysis</t>
  </si>
  <si>
    <t>Based on the__ sampled policies, only __ qualify as after date collections, as they are supported by Official Receipts and proof of deposit. Additionally, __ policies, totaling __ were also considered since they were not included in the 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</si>
</sst>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[$-C09]dd\-mmm\-yy;@"/>
    <numFmt numFmtId="166" formatCode="m/d/yy;@"/>
    <numFmt numFmtId="167" formatCode="_-* #,##0.0_-;\-* #,##0.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10"/>
      <name val="Arial"/>
      <family val="2"/>
    </font>
    <font>
      <sz val="8"/>
      <name val="Calibri"/>
      <family val="2"/>
      <scheme val="minor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44062"/>
        <bgColor auto="1"/>
      </patternFill>
    </fill>
    <fill>
      <gradientFill degree="90">
        <stop position="0">
          <color theme="0" tint="-0.1490218817712943"/>
        </stop>
        <stop position="1">
          <color theme="0" tint="-0.25098422193060094"/>
        </stop>
      </gradientFill>
    </fill>
    <fill>
      <patternFill patternType="solid">
        <fgColor theme="8" tint="0.59999389629810485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theme="0" tint="-0.14996795556505021"/>
      </bottom>
      <diagonal/>
    </border>
    <border>
      <left/>
      <right/>
      <top style="medium">
        <color indexed="8"/>
      </top>
      <bottom style="thin">
        <color theme="0" tint="-0.14996795556505021"/>
      </bottom>
      <diagonal/>
    </border>
    <border>
      <left/>
      <right style="thin">
        <color indexed="8"/>
      </right>
      <top style="medium">
        <color indexed="8"/>
      </top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theme="0" tint="-0.14996795556505021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theme="0" tint="-0.14996795556505021"/>
      </bottom>
      <diagonal/>
    </border>
    <border>
      <left style="medium">
        <color indexed="8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8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indexed="8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8"/>
      </left>
      <right style="thin">
        <color indexed="8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8"/>
      </left>
      <right style="medium">
        <color indexed="8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8"/>
      </left>
      <right style="thin">
        <color indexed="8"/>
      </right>
      <top style="thin">
        <color theme="0" tint="-0.34998626667073579"/>
      </top>
      <bottom/>
      <diagonal/>
    </border>
    <border>
      <left style="thin">
        <color indexed="8"/>
      </left>
      <right style="medium">
        <color indexed="8"/>
      </right>
      <top style="thin">
        <color theme="0" tint="-0.34998626667073579"/>
      </top>
      <bottom/>
      <diagonal/>
    </border>
    <border>
      <left/>
      <right style="thin">
        <color indexed="8"/>
      </right>
      <top/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/>
      <bottom style="thin">
        <color theme="0" tint="-0.14996795556505021"/>
      </bottom>
      <diagonal/>
    </border>
    <border>
      <left style="thin">
        <color indexed="8"/>
      </left>
      <right style="medium">
        <color indexed="8"/>
      </right>
      <top/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/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2" tint="-9.9978637043366805E-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theme="2" tint="-9.9978637043366805E-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78637043366805E-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2" tint="-9.9978637043366805E-2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theme="2" tint="-9.9978637043366805E-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theme="2" tint="-9.9978637043366805E-2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theme="0" tint="-0.14996795556505021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medium">
        <color indexed="64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indexed="8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8"/>
      </left>
      <right style="medium">
        <color indexed="64"/>
      </right>
      <top style="thin">
        <color theme="0" tint="-0.34998626667073579"/>
      </top>
      <bottom/>
      <diagonal/>
    </border>
    <border>
      <left style="thin">
        <color indexed="8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246">
    <xf numFmtId="0" fontId="0" fillId="0" borderId="0" xfId="0"/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64" fontId="5" fillId="0" borderId="10" xfId="0" applyNumberFormat="1" applyFont="1" applyBorder="1" applyProtection="1">
      <protection locked="0"/>
    </xf>
    <xf numFmtId="0" fontId="5" fillId="0" borderId="9" xfId="0" applyFont="1" applyBorder="1" applyProtection="1">
      <protection locked="0"/>
    </xf>
    <xf numFmtId="164" fontId="5" fillId="0" borderId="9" xfId="0" applyNumberFormat="1" applyFont="1" applyBorder="1" applyProtection="1">
      <protection locked="0"/>
    </xf>
    <xf numFmtId="164" fontId="5" fillId="0" borderId="9" xfId="1" applyFont="1" applyFill="1" applyBorder="1" applyProtection="1">
      <protection locked="0"/>
    </xf>
    <xf numFmtId="0" fontId="5" fillId="0" borderId="8" xfId="0" applyFont="1" applyBorder="1" applyProtection="1">
      <protection locked="0"/>
    </xf>
    <xf numFmtId="164" fontId="5" fillId="0" borderId="3" xfId="0" applyNumberFormat="1" applyFont="1" applyBorder="1" applyProtection="1">
      <protection locked="0"/>
    </xf>
    <xf numFmtId="0" fontId="5" fillId="0" borderId="7" xfId="0" applyFont="1" applyBorder="1" applyProtection="1">
      <protection locked="0"/>
    </xf>
    <xf numFmtId="164" fontId="5" fillId="0" borderId="7" xfId="0" applyNumberFormat="1" applyFont="1" applyBorder="1" applyProtection="1">
      <protection locked="0"/>
    </xf>
    <xf numFmtId="164" fontId="5" fillId="0" borderId="7" xfId="1" applyFont="1" applyFill="1" applyBorder="1" applyProtection="1">
      <protection locked="0"/>
    </xf>
    <xf numFmtId="0" fontId="5" fillId="0" borderId="6" xfId="0" applyFont="1" applyBorder="1" applyProtection="1">
      <protection locked="0"/>
    </xf>
    <xf numFmtId="164" fontId="5" fillId="0" borderId="2" xfId="0" applyNumberFormat="1" applyFont="1" applyBorder="1" applyProtection="1">
      <protection locked="0"/>
    </xf>
    <xf numFmtId="164" fontId="5" fillId="0" borderId="81" xfId="0" applyNumberFormat="1" applyFont="1" applyBorder="1" applyProtection="1">
      <protection locked="0"/>
    </xf>
    <xf numFmtId="164" fontId="5" fillId="0" borderId="80" xfId="1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9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6" fillId="0" borderId="83" xfId="0" applyFont="1" applyBorder="1" applyProtection="1">
      <protection locked="0"/>
    </xf>
    <xf numFmtId="0" fontId="5" fillId="0" borderId="83" xfId="0" applyFont="1" applyBorder="1" applyProtection="1">
      <protection locked="0"/>
    </xf>
    <xf numFmtId="164" fontId="6" fillId="0" borderId="82" xfId="0" applyNumberFormat="1" applyFont="1" applyBorder="1" applyProtection="1">
      <protection locked="0"/>
    </xf>
    <xf numFmtId="164" fontId="5" fillId="0" borderId="83" xfId="1" applyFont="1" applyFill="1" applyBorder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164" fontId="5" fillId="0" borderId="0" xfId="1" applyFont="1" applyFill="1" applyProtection="1">
      <protection locked="0"/>
    </xf>
    <xf numFmtId="0" fontId="6" fillId="0" borderId="71" xfId="0" applyFont="1" applyBorder="1" applyProtection="1">
      <protection locked="0"/>
    </xf>
    <xf numFmtId="164" fontId="6" fillId="0" borderId="71" xfId="1" applyFont="1" applyFill="1" applyBorder="1" applyProtection="1">
      <protection locked="0"/>
    </xf>
    <xf numFmtId="0" fontId="6" fillId="0" borderId="0" xfId="0" applyFont="1" applyProtection="1">
      <protection locked="0"/>
    </xf>
    <xf numFmtId="0" fontId="6" fillId="0" borderId="72" xfId="0" applyFont="1" applyBorder="1" applyProtection="1">
      <protection locked="0"/>
    </xf>
    <xf numFmtId="164" fontId="6" fillId="0" borderId="72" xfId="1" applyFont="1" applyFill="1" applyBorder="1" applyProtection="1">
      <protection locked="0"/>
    </xf>
    <xf numFmtId="0" fontId="1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right"/>
      <protection locked="0"/>
    </xf>
    <xf numFmtId="14" fontId="10" fillId="0" borderId="0" xfId="0" applyNumberFormat="1" applyFont="1" applyAlignment="1" applyProtection="1">
      <alignment horizontal="center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4" borderId="87" xfId="0" applyFont="1" applyFill="1" applyBorder="1" applyAlignment="1" applyProtection="1">
      <alignment horizontal="center"/>
      <protection locked="0"/>
    </xf>
    <xf numFmtId="0" fontId="11" fillId="0" borderId="28" xfId="0" applyFont="1" applyBorder="1" applyAlignment="1" applyProtection="1">
      <alignment horizontal="left"/>
      <protection locked="0"/>
    </xf>
    <xf numFmtId="0" fontId="11" fillId="0" borderId="29" xfId="0" applyFont="1" applyBorder="1" applyAlignment="1" applyProtection="1">
      <alignment horizontal="left"/>
      <protection locked="0"/>
    </xf>
    <xf numFmtId="0" fontId="11" fillId="0" borderId="30" xfId="0" applyFont="1" applyBorder="1" applyAlignment="1" applyProtection="1">
      <alignment horizontal="center"/>
      <protection locked="0"/>
    </xf>
    <xf numFmtId="0" fontId="11" fillId="0" borderId="31" xfId="0" applyFont="1" applyBorder="1" applyAlignment="1" applyProtection="1">
      <alignment horizontal="center"/>
      <protection locked="0"/>
    </xf>
    <xf numFmtId="0" fontId="11" fillId="0" borderId="31" xfId="0" quotePrefix="1" applyFont="1" applyBorder="1" applyAlignment="1" applyProtection="1">
      <alignment horizontal="center"/>
      <protection locked="0"/>
    </xf>
    <xf numFmtId="0" fontId="11" fillId="0" borderId="32" xfId="0" quotePrefix="1" applyFont="1" applyBorder="1" applyAlignment="1" applyProtection="1">
      <alignment horizontal="center"/>
      <protection locked="0"/>
    </xf>
    <xf numFmtId="0" fontId="11" fillId="0" borderId="87" xfId="0" applyFont="1" applyBorder="1" applyProtection="1">
      <protection locked="0"/>
    </xf>
    <xf numFmtId="0" fontId="10" fillId="0" borderId="33" xfId="0" applyFont="1" applyBorder="1" applyAlignment="1" applyProtection="1">
      <alignment horizontal="left"/>
      <protection locked="0"/>
    </xf>
    <xf numFmtId="0" fontId="10" fillId="0" borderId="34" xfId="0" applyFont="1" applyBorder="1" applyAlignment="1" applyProtection="1">
      <alignment horizontal="left"/>
      <protection locked="0"/>
    </xf>
    <xf numFmtId="0" fontId="10" fillId="0" borderId="35" xfId="0" applyFont="1" applyBorder="1" applyProtection="1">
      <protection locked="0"/>
    </xf>
    <xf numFmtId="0" fontId="11" fillId="0" borderId="36" xfId="0" applyFont="1" applyBorder="1" applyProtection="1">
      <protection locked="0"/>
    </xf>
    <xf numFmtId="166" fontId="11" fillId="0" borderId="36" xfId="0" applyNumberFormat="1" applyFont="1" applyBorder="1" applyProtection="1">
      <protection locked="0"/>
    </xf>
    <xf numFmtId="43" fontId="11" fillId="0" borderId="36" xfId="3" applyFont="1" applyBorder="1" applyProtection="1">
      <protection locked="0"/>
    </xf>
    <xf numFmtId="43" fontId="11" fillId="0" borderId="37" xfId="3" applyFont="1" applyBorder="1" applyProtection="1">
      <protection locked="0"/>
    </xf>
    <xf numFmtId="0" fontId="11" fillId="0" borderId="33" xfId="0" applyFont="1" applyBorder="1" applyAlignment="1" applyProtection="1">
      <alignment horizontal="left"/>
      <protection locked="0"/>
    </xf>
    <xf numFmtId="0" fontId="11" fillId="0" borderId="34" xfId="0" quotePrefix="1" applyFont="1" applyBorder="1" applyAlignment="1" applyProtection="1">
      <alignment horizontal="left"/>
      <protection locked="0"/>
    </xf>
    <xf numFmtId="43" fontId="11" fillId="0" borderId="38" xfId="3" applyFont="1" applyBorder="1" applyProtection="1">
      <protection locked="0"/>
    </xf>
    <xf numFmtId="43" fontId="11" fillId="0" borderId="39" xfId="3" applyFont="1" applyBorder="1" applyProtection="1">
      <protection locked="0"/>
    </xf>
    <xf numFmtId="165" fontId="11" fillId="0" borderId="39" xfId="3" applyNumberFormat="1" applyFont="1" applyBorder="1" applyProtection="1">
      <protection locked="0"/>
    </xf>
    <xf numFmtId="165" fontId="11" fillId="0" borderId="42" xfId="3" applyNumberFormat="1" applyFont="1" applyBorder="1" applyProtection="1">
      <protection locked="0"/>
    </xf>
    <xf numFmtId="166" fontId="11" fillId="0" borderId="39" xfId="3" applyNumberFormat="1" applyFont="1" applyFill="1" applyBorder="1" applyProtection="1">
      <protection locked="0"/>
    </xf>
    <xf numFmtId="43" fontId="11" fillId="0" borderId="40" xfId="3" applyFont="1" applyBorder="1" applyProtection="1">
      <protection locked="0"/>
    </xf>
    <xf numFmtId="1" fontId="11" fillId="0" borderId="87" xfId="0" applyNumberFormat="1" applyFont="1" applyBorder="1" applyProtection="1">
      <protection locked="0"/>
    </xf>
    <xf numFmtId="43" fontId="11" fillId="0" borderId="87" xfId="3" applyFont="1" applyBorder="1" applyProtection="1">
      <protection locked="0"/>
    </xf>
    <xf numFmtId="43" fontId="11" fillId="0" borderId="41" xfId="3" applyFont="1" applyBorder="1" applyProtection="1">
      <protection locked="0"/>
    </xf>
    <xf numFmtId="43" fontId="11" fillId="0" borderId="42" xfId="3" applyFont="1" applyBorder="1" applyProtection="1">
      <protection locked="0"/>
    </xf>
    <xf numFmtId="166" fontId="11" fillId="0" borderId="42" xfId="3" applyNumberFormat="1" applyFont="1" applyFill="1" applyBorder="1" applyProtection="1">
      <protection locked="0"/>
    </xf>
    <xf numFmtId="43" fontId="11" fillId="0" borderId="43" xfId="3" applyFont="1" applyBorder="1" applyProtection="1">
      <protection locked="0"/>
    </xf>
    <xf numFmtId="43" fontId="11" fillId="0" borderId="44" xfId="3" applyFont="1" applyBorder="1" applyProtection="1">
      <protection locked="0"/>
    </xf>
    <xf numFmtId="165" fontId="11" fillId="0" borderId="44" xfId="3" applyNumberFormat="1" applyFont="1" applyBorder="1" applyProtection="1">
      <protection locked="0"/>
    </xf>
    <xf numFmtId="166" fontId="11" fillId="0" borderId="44" xfId="3" applyNumberFormat="1" applyFont="1" applyFill="1" applyBorder="1" applyProtection="1">
      <protection locked="0"/>
    </xf>
    <xf numFmtId="43" fontId="11" fillId="0" borderId="45" xfId="3" applyFont="1" applyBorder="1" applyProtection="1">
      <protection locked="0"/>
    </xf>
    <xf numFmtId="0" fontId="13" fillId="0" borderId="33" xfId="0" applyFont="1" applyBorder="1" applyAlignment="1" applyProtection="1">
      <alignment horizontal="left"/>
      <protection locked="0"/>
    </xf>
    <xf numFmtId="0" fontId="13" fillId="0" borderId="34" xfId="0" applyFont="1" applyBorder="1" applyAlignment="1" applyProtection="1">
      <alignment horizontal="left"/>
      <protection locked="0"/>
    </xf>
    <xf numFmtId="0" fontId="9" fillId="0" borderId="46" xfId="0" applyFont="1" applyBorder="1" applyProtection="1">
      <protection locked="0"/>
    </xf>
    <xf numFmtId="0" fontId="9" fillId="0" borderId="35" xfId="0" applyFont="1" applyBorder="1" applyProtection="1">
      <protection locked="0"/>
    </xf>
    <xf numFmtId="0" fontId="13" fillId="0" borderId="35" xfId="0" applyFont="1" applyBorder="1" applyProtection="1">
      <protection locked="0"/>
    </xf>
    <xf numFmtId="43" fontId="11" fillId="0" borderId="47" xfId="3" applyFont="1" applyBorder="1" applyProtection="1">
      <protection locked="0"/>
    </xf>
    <xf numFmtId="165" fontId="11" fillId="0" borderId="47" xfId="3" applyNumberFormat="1" applyFont="1" applyBorder="1" applyProtection="1">
      <protection locked="0"/>
    </xf>
    <xf numFmtId="166" fontId="11" fillId="0" borderId="47" xfId="3" applyNumberFormat="1" applyFont="1" applyFill="1" applyBorder="1" applyProtection="1">
      <protection locked="0"/>
    </xf>
    <xf numFmtId="43" fontId="11" fillId="0" borderId="48" xfId="3" applyFont="1" applyBorder="1" applyProtection="1">
      <protection locked="0"/>
    </xf>
    <xf numFmtId="0" fontId="10" fillId="0" borderId="87" xfId="0" applyFont="1" applyBorder="1" applyProtection="1">
      <protection locked="0"/>
    </xf>
    <xf numFmtId="164" fontId="10" fillId="0" borderId="87" xfId="0" applyNumberFormat="1" applyFont="1" applyBorder="1" applyProtection="1">
      <protection locked="0"/>
    </xf>
    <xf numFmtId="165" fontId="11" fillId="0" borderId="36" xfId="3" applyNumberFormat="1" applyFont="1" applyBorder="1" applyProtection="1">
      <protection locked="0"/>
    </xf>
    <xf numFmtId="166" fontId="11" fillId="0" borderId="36" xfId="3" applyNumberFormat="1" applyFont="1" applyFill="1" applyBorder="1" applyProtection="1">
      <protection locked="0"/>
    </xf>
    <xf numFmtId="0" fontId="10" fillId="0" borderId="33" xfId="0" quotePrefix="1" applyFont="1" applyBorder="1" applyAlignment="1" applyProtection="1">
      <alignment horizontal="left"/>
      <protection locked="0"/>
    </xf>
    <xf numFmtId="43" fontId="10" fillId="0" borderId="87" xfId="3" applyFont="1" applyBorder="1" applyProtection="1">
      <protection locked="0"/>
    </xf>
    <xf numFmtId="0" fontId="11" fillId="0" borderId="34" xfId="0" applyFont="1" applyBorder="1" applyAlignment="1" applyProtection="1">
      <alignment horizontal="left"/>
      <protection locked="0"/>
    </xf>
    <xf numFmtId="0" fontId="11" fillId="0" borderId="35" xfId="0" applyFont="1" applyBorder="1" applyProtection="1">
      <protection locked="0"/>
    </xf>
    <xf numFmtId="165" fontId="11" fillId="0" borderId="36" xfId="0" applyNumberFormat="1" applyFont="1" applyBorder="1" applyProtection="1">
      <protection locked="0"/>
    </xf>
    <xf numFmtId="43" fontId="11" fillId="0" borderId="49" xfId="3" applyFont="1" applyBorder="1" applyProtection="1">
      <protection locked="0"/>
    </xf>
    <xf numFmtId="43" fontId="11" fillId="0" borderId="50" xfId="3" applyFont="1" applyBorder="1" applyProtection="1">
      <protection locked="0"/>
    </xf>
    <xf numFmtId="0" fontId="10" fillId="0" borderId="51" xfId="0" applyFont="1" applyBorder="1" applyAlignment="1" applyProtection="1">
      <alignment horizontal="left"/>
      <protection locked="0"/>
    </xf>
    <xf numFmtId="0" fontId="10" fillId="0" borderId="52" xfId="0" applyFont="1" applyBorder="1" applyAlignment="1" applyProtection="1">
      <alignment horizontal="left"/>
      <protection locked="0"/>
    </xf>
    <xf numFmtId="0" fontId="10" fillId="0" borderId="53" xfId="0" applyFont="1" applyBorder="1" applyProtection="1">
      <protection locked="0"/>
    </xf>
    <xf numFmtId="0" fontId="10" fillId="0" borderId="54" xfId="0" applyFont="1" applyBorder="1" applyProtection="1">
      <protection locked="0"/>
    </xf>
    <xf numFmtId="0" fontId="10" fillId="0" borderId="55" xfId="0" applyFont="1" applyBorder="1" applyProtection="1">
      <protection locked="0"/>
    </xf>
    <xf numFmtId="0" fontId="10" fillId="0" borderId="0" xfId="0" applyFont="1" applyProtection="1">
      <protection locked="0"/>
    </xf>
    <xf numFmtId="0" fontId="10" fillId="5" borderId="87" xfId="0" applyFont="1" applyFill="1" applyBorder="1" applyProtection="1">
      <protection locked="0"/>
    </xf>
    <xf numFmtId="1" fontId="10" fillId="5" borderId="87" xfId="0" applyNumberFormat="1" applyFont="1" applyFill="1" applyBorder="1" applyProtection="1">
      <protection locked="0"/>
    </xf>
    <xf numFmtId="164" fontId="10" fillId="5" borderId="87" xfId="0" applyNumberFormat="1" applyFont="1" applyFill="1" applyBorder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1" fontId="11" fillId="0" borderId="0" xfId="0" applyNumberFormat="1" applyFont="1" applyProtection="1">
      <protection locked="0"/>
    </xf>
    <xf numFmtId="164" fontId="11" fillId="0" borderId="83" xfId="1" applyFont="1" applyFill="1" applyBorder="1" applyProtection="1">
      <protection locked="0"/>
    </xf>
    <xf numFmtId="167" fontId="11" fillId="0" borderId="76" xfId="1" applyNumberFormat="1" applyFont="1" applyBorder="1" applyProtection="1">
      <protection locked="0"/>
    </xf>
    <xf numFmtId="164" fontId="11" fillId="0" borderId="10" xfId="1" applyFont="1" applyFill="1" applyBorder="1" applyProtection="1">
      <protection locked="0"/>
    </xf>
    <xf numFmtId="164" fontId="11" fillId="0" borderId="8" xfId="1" applyFont="1" applyFill="1" applyBorder="1" applyProtection="1">
      <protection locked="0"/>
    </xf>
    <xf numFmtId="167" fontId="11" fillId="0" borderId="77" xfId="1" applyNumberFormat="1" applyFont="1" applyBorder="1" applyProtection="1">
      <protection locked="0"/>
    </xf>
    <xf numFmtId="164" fontId="11" fillId="0" borderId="3" xfId="1" applyFont="1" applyFill="1" applyBorder="1" applyProtection="1">
      <protection locked="0"/>
    </xf>
    <xf numFmtId="164" fontId="11" fillId="0" borderId="6" xfId="1" applyFont="1" applyFill="1" applyBorder="1" applyProtection="1">
      <protection locked="0"/>
    </xf>
    <xf numFmtId="167" fontId="11" fillId="0" borderId="78" xfId="1" applyNumberFormat="1" applyFont="1" applyBorder="1" applyProtection="1">
      <protection locked="0"/>
    </xf>
    <xf numFmtId="164" fontId="11" fillId="0" borderId="58" xfId="1" applyFont="1" applyFill="1" applyBorder="1" applyProtection="1">
      <protection locked="0"/>
    </xf>
    <xf numFmtId="164" fontId="11" fillId="0" borderId="60" xfId="1" applyFont="1" applyFill="1" applyBorder="1" applyProtection="1">
      <protection locked="0"/>
    </xf>
    <xf numFmtId="167" fontId="10" fillId="0" borderId="61" xfId="1" applyNumberFormat="1" applyFont="1" applyBorder="1" applyProtection="1">
      <protection locked="0"/>
    </xf>
    <xf numFmtId="164" fontId="11" fillId="0" borderId="12" xfId="0" applyNumberFormat="1" applyFont="1" applyBorder="1" applyProtection="1">
      <protection locked="0"/>
    </xf>
    <xf numFmtId="164" fontId="11" fillId="0" borderId="11" xfId="0" applyNumberFormat="1" applyFont="1" applyBorder="1" applyProtection="1">
      <protection locked="0"/>
    </xf>
    <xf numFmtId="164" fontId="11" fillId="0" borderId="0" xfId="0" applyNumberFormat="1" applyFont="1" applyProtection="1">
      <protection locked="0"/>
    </xf>
    <xf numFmtId="0" fontId="10" fillId="4" borderId="2" xfId="0" applyFont="1" applyFill="1" applyBorder="1" applyAlignment="1" applyProtection="1">
      <alignment horizontal="centerContinuous"/>
      <protection locked="0"/>
    </xf>
    <xf numFmtId="0" fontId="10" fillId="4" borderId="5" xfId="0" applyFont="1" applyFill="1" applyBorder="1" applyAlignment="1" applyProtection="1">
      <alignment horizontal="centerContinuous"/>
      <protection locked="0"/>
    </xf>
    <xf numFmtId="0" fontId="10" fillId="4" borderId="4" xfId="0" applyFont="1" applyFill="1" applyBorder="1" applyAlignment="1" applyProtection="1">
      <alignment horizontal="centerContinuous"/>
      <protection locked="0"/>
    </xf>
    <xf numFmtId="0" fontId="11" fillId="0" borderId="10" xfId="0" applyFont="1" applyBorder="1" applyProtection="1">
      <protection locked="0"/>
    </xf>
    <xf numFmtId="0" fontId="11" fillId="0" borderId="9" xfId="0" applyFont="1" applyBorder="1" applyProtection="1">
      <protection locked="0"/>
    </xf>
    <xf numFmtId="0" fontId="11" fillId="0" borderId="8" xfId="0" applyFont="1" applyBorder="1" applyProtection="1">
      <protection locked="0"/>
    </xf>
    <xf numFmtId="0" fontId="11" fillId="0" borderId="3" xfId="0" applyFont="1" applyBorder="1" applyProtection="1">
      <protection locked="0"/>
    </xf>
    <xf numFmtId="0" fontId="11" fillId="0" borderId="7" xfId="0" applyFont="1" applyBorder="1" applyProtection="1">
      <protection locked="0"/>
    </xf>
    <xf numFmtId="0" fontId="11" fillId="0" borderId="6" xfId="0" applyFont="1" applyBorder="1" applyProtection="1">
      <protection locked="0"/>
    </xf>
    <xf numFmtId="166" fontId="11" fillId="0" borderId="39" xfId="3" applyNumberFormat="1" applyFont="1" applyBorder="1" applyProtection="1">
      <protection locked="0"/>
    </xf>
    <xf numFmtId="1" fontId="11" fillId="0" borderId="7" xfId="0" applyNumberFormat="1" applyFont="1" applyBorder="1" applyProtection="1">
      <protection locked="0"/>
    </xf>
    <xf numFmtId="43" fontId="11" fillId="0" borderId="7" xfId="3" applyFont="1" applyFill="1" applyBorder="1" applyProtection="1">
      <protection locked="0"/>
    </xf>
    <xf numFmtId="43" fontId="11" fillId="0" borderId="6" xfId="3" applyFont="1" applyFill="1" applyBorder="1" applyProtection="1">
      <protection locked="0"/>
    </xf>
    <xf numFmtId="166" fontId="11" fillId="0" borderId="42" xfId="3" applyNumberFormat="1" applyFont="1" applyBorder="1" applyProtection="1">
      <protection locked="0"/>
    </xf>
    <xf numFmtId="166" fontId="11" fillId="0" borderId="44" xfId="3" applyNumberFormat="1" applyFont="1" applyBorder="1" applyProtection="1">
      <protection locked="0"/>
    </xf>
    <xf numFmtId="166" fontId="11" fillId="0" borderId="47" xfId="3" applyNumberFormat="1" applyFont="1" applyBorder="1" applyProtection="1">
      <protection locked="0"/>
    </xf>
    <xf numFmtId="0" fontId="10" fillId="0" borderId="3" xfId="0" applyFont="1" applyBorder="1" applyProtection="1">
      <protection locked="0"/>
    </xf>
    <xf numFmtId="164" fontId="10" fillId="0" borderId="7" xfId="0" applyNumberFormat="1" applyFont="1" applyBorder="1" applyProtection="1">
      <protection locked="0"/>
    </xf>
    <xf numFmtId="164" fontId="10" fillId="0" borderId="6" xfId="0" applyNumberFormat="1" applyFont="1" applyBorder="1" applyProtection="1">
      <protection locked="0"/>
    </xf>
    <xf numFmtId="166" fontId="11" fillId="0" borderId="36" xfId="3" applyNumberFormat="1" applyFont="1" applyBorder="1" applyProtection="1">
      <protection locked="0"/>
    </xf>
    <xf numFmtId="43" fontId="10" fillId="0" borderId="6" xfId="3" applyFont="1" applyFill="1" applyBorder="1" applyProtection="1">
      <protection locked="0"/>
    </xf>
    <xf numFmtId="0" fontId="10" fillId="0" borderId="58" xfId="0" applyFont="1" applyBorder="1" applyProtection="1">
      <protection locked="0"/>
    </xf>
    <xf numFmtId="0" fontId="11" fillId="0" borderId="59" xfId="0" applyFont="1" applyBorder="1" applyProtection="1">
      <protection locked="0"/>
    </xf>
    <xf numFmtId="0" fontId="11" fillId="0" borderId="76" xfId="0" applyFont="1" applyBorder="1" applyProtection="1">
      <protection locked="0"/>
    </xf>
    <xf numFmtId="0" fontId="11" fillId="0" borderId="77" xfId="0" applyFont="1" applyBorder="1" applyProtection="1">
      <protection locked="0"/>
    </xf>
    <xf numFmtId="0" fontId="11" fillId="0" borderId="78" xfId="0" applyFont="1" applyBorder="1" applyProtection="1">
      <protection locked="0"/>
    </xf>
    <xf numFmtId="0" fontId="10" fillId="0" borderId="61" xfId="0" applyFont="1" applyBorder="1" applyProtection="1">
      <protection locked="0"/>
    </xf>
    <xf numFmtId="0" fontId="11" fillId="0" borderId="61" xfId="0" applyFont="1" applyBorder="1" applyProtection="1">
      <protection locked="0"/>
    </xf>
    <xf numFmtId="0" fontId="10" fillId="2" borderId="101" xfId="0" applyFont="1" applyFill="1" applyBorder="1" applyAlignment="1" applyProtection="1">
      <alignment horizontal="center" vertical="center" wrapText="1"/>
      <protection locked="0"/>
    </xf>
    <xf numFmtId="0" fontId="11" fillId="0" borderId="104" xfId="0" applyFont="1" applyBorder="1" applyAlignment="1" applyProtection="1">
      <alignment horizontal="left"/>
      <protection locked="0"/>
    </xf>
    <xf numFmtId="0" fontId="11" fillId="0" borderId="105" xfId="0" applyFont="1" applyBorder="1" applyAlignment="1" applyProtection="1">
      <alignment horizontal="center"/>
      <protection locked="0"/>
    </xf>
    <xf numFmtId="0" fontId="10" fillId="0" borderId="106" xfId="0" applyFont="1" applyBorder="1" applyAlignment="1" applyProtection="1">
      <alignment horizontal="left"/>
      <protection locked="0"/>
    </xf>
    <xf numFmtId="0" fontId="11" fillId="0" borderId="107" xfId="0" applyFont="1" applyBorder="1" applyProtection="1">
      <protection locked="0"/>
    </xf>
    <xf numFmtId="0" fontId="11" fillId="0" borderId="106" xfId="0" applyFont="1" applyBorder="1" applyAlignment="1" applyProtection="1">
      <alignment horizontal="left"/>
      <protection locked="0"/>
    </xf>
    <xf numFmtId="43" fontId="11" fillId="0" borderId="108" xfId="3" applyFont="1" applyBorder="1" applyProtection="1">
      <protection locked="0"/>
    </xf>
    <xf numFmtId="43" fontId="11" fillId="0" borderId="109" xfId="3" applyFont="1" applyBorder="1" applyProtection="1">
      <protection locked="0"/>
    </xf>
    <xf numFmtId="43" fontId="11" fillId="0" borderId="110" xfId="3" applyFont="1" applyBorder="1" applyProtection="1">
      <protection locked="0"/>
    </xf>
    <xf numFmtId="0" fontId="13" fillId="0" borderId="106" xfId="0" applyFont="1" applyBorder="1" applyAlignment="1" applyProtection="1">
      <alignment horizontal="left"/>
      <protection locked="0"/>
    </xf>
    <xf numFmtId="43" fontId="11" fillId="0" borderId="111" xfId="3" applyFont="1" applyBorder="1" applyProtection="1">
      <protection locked="0"/>
    </xf>
    <xf numFmtId="43" fontId="11" fillId="0" borderId="107" xfId="3" applyFont="1" applyBorder="1" applyProtection="1">
      <protection locked="0"/>
    </xf>
    <xf numFmtId="0" fontId="10" fillId="0" borderId="106" xfId="0" quotePrefix="1" applyFont="1" applyBorder="1" applyAlignment="1" applyProtection="1">
      <alignment horizontal="left"/>
      <protection locked="0"/>
    </xf>
    <xf numFmtId="0" fontId="10" fillId="0" borderId="112" xfId="0" applyFont="1" applyBorder="1" applyAlignment="1" applyProtection="1">
      <alignment horizontal="left"/>
      <protection locked="0"/>
    </xf>
    <xf numFmtId="0" fontId="10" fillId="0" borderId="113" xfId="0" applyFont="1" applyBorder="1" applyAlignment="1" applyProtection="1">
      <alignment horizontal="left"/>
      <protection locked="0"/>
    </xf>
    <xf numFmtId="0" fontId="10" fillId="0" borderId="114" xfId="0" applyFont="1" applyBorder="1" applyProtection="1">
      <protection locked="0"/>
    </xf>
    <xf numFmtId="0" fontId="10" fillId="0" borderId="115" xfId="0" applyFont="1" applyBorder="1" applyProtection="1">
      <protection locked="0"/>
    </xf>
    <xf numFmtId="0" fontId="10" fillId="0" borderId="116" xfId="0" applyFont="1" applyBorder="1" applyProtection="1"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16" fontId="10" fillId="0" borderId="20" xfId="0" applyNumberFormat="1" applyFont="1" applyBorder="1" applyAlignment="1" applyProtection="1">
      <alignment horizontal="center" vertical="center" wrapText="1"/>
      <protection locked="0"/>
    </xf>
    <xf numFmtId="16" fontId="10" fillId="0" borderId="27" xfId="0" applyNumberFormat="1" applyFont="1" applyBorder="1" applyAlignment="1" applyProtection="1">
      <alignment horizontal="center" vertical="center" wrapText="1"/>
      <protection locked="0"/>
    </xf>
    <xf numFmtId="0" fontId="15" fillId="3" borderId="67" xfId="0" applyFont="1" applyFill="1" applyBorder="1" applyAlignment="1" applyProtection="1">
      <alignment horizontal="center"/>
      <protection locked="0"/>
    </xf>
    <xf numFmtId="0" fontId="15" fillId="3" borderId="73" xfId="0" applyFont="1" applyFill="1" applyBorder="1" applyAlignment="1" applyProtection="1">
      <alignment horizontal="center"/>
      <protection locked="0"/>
    </xf>
    <xf numFmtId="0" fontId="15" fillId="3" borderId="86" xfId="0" applyFont="1" applyFill="1" applyBorder="1" applyAlignment="1" applyProtection="1">
      <alignment horizontal="center"/>
      <protection locked="0"/>
    </xf>
    <xf numFmtId="0" fontId="10" fillId="0" borderId="56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57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62" xfId="0" applyFont="1" applyBorder="1" applyAlignment="1" applyProtection="1">
      <alignment horizontal="center" vertical="center"/>
      <protection locked="0"/>
    </xf>
    <xf numFmtId="0" fontId="10" fillId="0" borderId="68" xfId="0" applyFont="1" applyBorder="1" applyAlignment="1" applyProtection="1">
      <alignment horizontal="center" vertical="center"/>
      <protection locked="0"/>
    </xf>
    <xf numFmtId="0" fontId="10" fillId="0" borderId="63" xfId="0" applyFont="1" applyBorder="1" applyAlignment="1" applyProtection="1">
      <alignment horizontal="center" vertical="center"/>
      <protection locked="0"/>
    </xf>
    <xf numFmtId="0" fontId="10" fillId="0" borderId="69" xfId="0" applyFont="1" applyBorder="1" applyAlignment="1" applyProtection="1">
      <alignment horizontal="center" vertical="center"/>
      <protection locked="0"/>
    </xf>
    <xf numFmtId="0" fontId="10" fillId="0" borderId="74" xfId="0" applyFont="1" applyBorder="1" applyAlignment="1" applyProtection="1">
      <alignment horizontal="center" vertical="center" wrapText="1"/>
      <protection locked="0"/>
    </xf>
    <xf numFmtId="0" fontId="10" fillId="0" borderId="75" xfId="0" applyFont="1" applyBorder="1" applyAlignment="1" applyProtection="1">
      <alignment horizontal="center" vertical="center" wrapText="1"/>
      <protection locked="0"/>
    </xf>
    <xf numFmtId="0" fontId="11" fillId="0" borderId="65" xfId="0" applyFont="1" applyBorder="1" applyAlignment="1" applyProtection="1">
      <alignment horizontal="left"/>
      <protection locked="0"/>
    </xf>
    <xf numFmtId="0" fontId="11" fillId="0" borderId="71" xfId="0" applyFont="1" applyBorder="1" applyAlignment="1" applyProtection="1">
      <alignment horizontal="left"/>
      <protection locked="0"/>
    </xf>
    <xf numFmtId="0" fontId="11" fillId="0" borderId="66" xfId="0" applyFont="1" applyBorder="1" applyAlignment="1" applyProtection="1">
      <alignment horizontal="left"/>
      <protection locked="0"/>
    </xf>
    <xf numFmtId="0" fontId="11" fillId="0" borderId="72" xfId="0" applyFont="1" applyBorder="1" applyAlignment="1" applyProtection="1">
      <alignment horizontal="left"/>
      <protection locked="0"/>
    </xf>
    <xf numFmtId="0" fontId="10" fillId="0" borderId="67" xfId="0" applyFont="1" applyBorder="1" applyAlignment="1" applyProtection="1">
      <alignment horizontal="left"/>
      <protection locked="0"/>
    </xf>
    <xf numFmtId="0" fontId="10" fillId="0" borderId="73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10" fillId="0" borderId="85" xfId="0" applyFont="1" applyBorder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1" fillId="0" borderId="64" xfId="0" applyFont="1" applyBorder="1" applyAlignment="1" applyProtection="1">
      <alignment horizontal="left"/>
      <protection locked="0"/>
    </xf>
    <xf numFmtId="0" fontId="11" fillId="0" borderId="70" xfId="0" applyFont="1" applyBorder="1" applyAlignment="1" applyProtection="1">
      <alignment horizontal="left"/>
      <protection locked="0"/>
    </xf>
    <xf numFmtId="0" fontId="5" fillId="0" borderId="84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  <protection locked="0"/>
    </xf>
    <xf numFmtId="0" fontId="10" fillId="4" borderId="117" xfId="0" applyFont="1" applyFill="1" applyBorder="1" applyAlignment="1" applyProtection="1">
      <alignment horizontal="center" vertical="center" wrapText="1"/>
      <protection locked="0"/>
    </xf>
    <xf numFmtId="0" fontId="10" fillId="4" borderId="5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10" fillId="2" borderId="101" xfId="0" applyFont="1" applyFill="1" applyBorder="1" applyAlignment="1" applyProtection="1">
      <alignment horizontal="center" vertical="center" wrapText="1"/>
      <protection locked="0"/>
    </xf>
    <xf numFmtId="0" fontId="10" fillId="0" borderId="101" xfId="0" applyFont="1" applyBorder="1" applyAlignment="1" applyProtection="1">
      <alignment horizontal="center" vertical="center" wrapText="1"/>
      <protection locked="0"/>
    </xf>
    <xf numFmtId="16" fontId="10" fillId="0" borderId="102" xfId="0" applyNumberFormat="1" applyFont="1" applyBorder="1" applyAlignment="1" applyProtection="1">
      <alignment horizontal="center" vertical="center" wrapText="1"/>
      <protection locked="0"/>
    </xf>
    <xf numFmtId="16" fontId="10" fillId="0" borderId="95" xfId="0" applyNumberFormat="1" applyFont="1" applyBorder="1" applyAlignment="1" applyProtection="1">
      <alignment horizontal="center" vertical="center" wrapText="1"/>
      <protection locked="0"/>
    </xf>
    <xf numFmtId="0" fontId="15" fillId="3" borderId="87" xfId="0" applyFont="1" applyFill="1" applyBorder="1" applyAlignment="1" applyProtection="1">
      <alignment horizontal="center"/>
      <protection locked="0"/>
    </xf>
    <xf numFmtId="0" fontId="6" fillId="0" borderId="94" xfId="0" applyFont="1" applyBorder="1" applyAlignment="1" applyProtection="1">
      <alignment horizontal="center" vertical="center" wrapText="1"/>
      <protection locked="0"/>
    </xf>
    <xf numFmtId="0" fontId="6" fillId="0" borderId="96" xfId="0" applyFont="1" applyBorder="1" applyAlignment="1" applyProtection="1">
      <alignment horizontal="center" vertical="center" wrapText="1"/>
      <protection locked="0"/>
    </xf>
    <xf numFmtId="0" fontId="6" fillId="0" borderId="88" xfId="0" applyFont="1" applyBorder="1" applyAlignment="1" applyProtection="1">
      <alignment horizontal="center" vertical="center" wrapText="1"/>
      <protection locked="0"/>
    </xf>
    <xf numFmtId="0" fontId="6" fillId="0" borderId="91" xfId="0" applyFont="1" applyBorder="1" applyAlignment="1" applyProtection="1">
      <alignment horizontal="center" vertical="center" wrapText="1"/>
      <protection locked="0"/>
    </xf>
    <xf numFmtId="0" fontId="6" fillId="0" borderId="89" xfId="0" applyFont="1" applyBorder="1" applyAlignment="1" applyProtection="1">
      <alignment horizontal="center" vertical="center" wrapText="1"/>
      <protection locked="0"/>
    </xf>
    <xf numFmtId="0" fontId="6" fillId="0" borderId="92" xfId="0" applyFont="1" applyBorder="1" applyAlignment="1" applyProtection="1">
      <alignment horizontal="center" vertical="center" wrapText="1"/>
      <protection locked="0"/>
    </xf>
    <xf numFmtId="0" fontId="6" fillId="0" borderId="90" xfId="0" applyFont="1" applyBorder="1" applyAlignment="1" applyProtection="1">
      <alignment horizontal="center" vertical="center" wrapText="1"/>
      <protection locked="0"/>
    </xf>
    <xf numFmtId="0" fontId="6" fillId="0" borderId="93" xfId="0" applyFont="1" applyBorder="1" applyAlignment="1" applyProtection="1">
      <alignment horizontal="center" vertical="center" wrapText="1"/>
      <protection locked="0"/>
    </xf>
    <xf numFmtId="0" fontId="10" fillId="0" borderId="97" xfId="0" applyFont="1" applyBorder="1" applyAlignment="1" applyProtection="1">
      <alignment horizontal="center" vertical="center"/>
      <protection locked="0"/>
    </xf>
    <xf numFmtId="0" fontId="10" fillId="0" borderId="103" xfId="0" applyFont="1" applyBorder="1" applyAlignment="1" applyProtection="1">
      <alignment horizontal="center" vertical="center"/>
      <protection locked="0"/>
    </xf>
    <xf numFmtId="0" fontId="10" fillId="0" borderId="98" xfId="0" applyFont="1" applyBorder="1" applyAlignment="1" applyProtection="1">
      <alignment horizontal="center" vertical="center"/>
      <protection locked="0"/>
    </xf>
    <xf numFmtId="0" fontId="10" fillId="2" borderId="98" xfId="0" applyFont="1" applyFill="1" applyBorder="1" applyAlignment="1" applyProtection="1">
      <alignment horizontal="center" vertical="center"/>
      <protection locked="0"/>
    </xf>
    <xf numFmtId="0" fontId="10" fillId="2" borderId="99" xfId="0" applyFont="1" applyFill="1" applyBorder="1" applyAlignment="1" applyProtection="1">
      <alignment horizontal="center" vertical="center" wrapText="1"/>
      <protection locked="0"/>
    </xf>
    <xf numFmtId="0" fontId="10" fillId="0" borderId="100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0" fillId="0" borderId="99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83" xfId="0" applyFont="1" applyBorder="1" applyAlignment="1" applyProtection="1">
      <alignment horizontal="left" vertical="top" wrapText="1"/>
      <protection locked="0"/>
    </xf>
  </cellXfs>
  <cellStyles count="4">
    <cellStyle name="Comma" xfId="1" builtinId="3"/>
    <cellStyle name="Comma 2" xfId="3" xr:uid="{4154E333-A372-47AA-A5E3-87E2E42F2D7F}"/>
    <cellStyle name="Hyperlink 2" xfId="2" xr:uid="{DDB0BD6A-906C-4A1B-BE2A-77CAA823432A}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Users\mjg.dimpas\Desktop\mjg.dimpas\Documents\1%20NON-LIFE%20INSURANCE%20COMPANIES\2015\1%20PETROGEN%202015%20VF\wppetrogen2015VF.V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Users\jc.manicad\AppData\Local\Microsoft\Windows\Temporary%20Internet%20Files\Content.Outlook\81TWSPZ4\Copy%20of%20000%2020170317%20SEGURO%20template%20%202017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.manicad/Desktop/060320%20NL%20Meeting/2.%20Annual%20Statement/Attachments/14.%20Cash%20in%20Bank%20Deposit%20in%20Transit%20and%20Listing%20of%20Bank%20Accounts%20Sched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s (2)"/>
      <sheetName val="Sheet1"/>
      <sheetName val="wTB"/>
      <sheetName val="wbs"/>
      <sheetName val="A"/>
      <sheetName val="S"/>
      <sheetName val="compliance"/>
      <sheetName val="N"/>
      <sheetName val="J"/>
      <sheetName val="rbc"/>
      <sheetName val="Sheet2"/>
      <sheetName val="bonds"/>
      <sheetName val="bonds-add on accrued int"/>
      <sheetName val="stocks"/>
      <sheetName val="cash"/>
      <sheetName val="premiums receivable"/>
      <sheetName val="reinsurance accounts"/>
      <sheetName val="RI suspended accounts"/>
      <sheetName val="accrued inv inc"/>
      <sheetName val="ctd"/>
      <sheetName val="edp equipment"/>
      <sheetName val="other assets"/>
      <sheetName val="losses &amp; claims payable"/>
      <sheetName val="IBNR"/>
      <sheetName val="RUP"/>
      <sheetName val="taxes payable"/>
      <sheetName val="pt payments"/>
      <sheetName val="dst payments"/>
      <sheetName val="dst bayad centr"/>
      <sheetName val="VAT payments"/>
      <sheetName val="fst payments"/>
      <sheetName val="other liabilities-AP"/>
      <sheetName val="$b"/>
      <sheetName val="bonds-accrued interest"/>
      <sheetName val="T"/>
      <sheetName val="ST"/>
      <sheetName val="sa"/>
      <sheetName val="OI"/>
      <sheetName val="RE"/>
      <sheetName val="ML"/>
      <sheetName val="OL"/>
      <sheetName val="C"/>
      <sheetName val="acq. cost of bonds"/>
      <sheetName val="CR"/>
      <sheetName val="M"/>
      <sheetName val="CI"/>
      <sheetName val="recons"/>
      <sheetName val="apprletter"/>
      <sheetName val="St1"/>
      <sheetName val="PS2"/>
      <sheetName val="PS4"/>
      <sheetName val="RBC-x17"/>
      <sheetName val="p1"/>
      <sheetName val="main"/>
      <sheetName val="bonds_(2)"/>
      <sheetName val="bonds-add_on_accrued_int"/>
      <sheetName val="premiums_receivable"/>
      <sheetName val="reinsurance_accounts"/>
      <sheetName val="RI_suspended_accounts"/>
      <sheetName val="accrued_inv_inc"/>
      <sheetName val="edp_equipment"/>
      <sheetName val="other_assets"/>
      <sheetName val="losses_&amp;_claims_payable"/>
      <sheetName val="taxes_payable"/>
      <sheetName val="pt_payments"/>
      <sheetName val="dst_payments"/>
      <sheetName val="dst_bayad_centr"/>
      <sheetName val="VAT_payments"/>
      <sheetName val="fst_payments"/>
      <sheetName val="other_liabilities-AP"/>
      <sheetName val="bonds-accrued_interest"/>
      <sheetName val="acq__cost_of_bonds"/>
      <sheetName val="E3-A_AR-Clrg Rollfoward"/>
      <sheetName val="Exhibit 12-13"/>
      <sheetName val="X12"/>
      <sheetName val="Weights"/>
      <sheetName val="bonds_(2)1"/>
      <sheetName val="bonds-add_on_accrued_int1"/>
      <sheetName val="premiums_receivable1"/>
      <sheetName val="reinsurance_accounts1"/>
      <sheetName val="RI_suspended_accounts1"/>
      <sheetName val="accrued_inv_inc1"/>
      <sheetName val="edp_equipment1"/>
      <sheetName val="other_assets1"/>
      <sheetName val="losses_&amp;_claims_payable1"/>
      <sheetName val="taxes_payable1"/>
      <sheetName val="pt_payments1"/>
      <sheetName val="dst_payments1"/>
      <sheetName val="dst_bayad_centr1"/>
      <sheetName val="VAT_payments1"/>
      <sheetName val="fst_payments1"/>
      <sheetName val="other_liabilities-AP1"/>
      <sheetName val="bonds-accrued_interest1"/>
      <sheetName val="acq__cost_of_bonds1"/>
      <sheetName val="E3-A_AR-Clrg_Rollfoward"/>
      <sheetName val="bonds_(2)2"/>
      <sheetName val="bonds-add_on_accrued_int2"/>
      <sheetName val="premiums_receivable2"/>
      <sheetName val="reinsurance_accounts2"/>
      <sheetName val="RI_suspended_accounts2"/>
      <sheetName val="accrued_inv_inc2"/>
      <sheetName val="edp_equipment2"/>
      <sheetName val="other_assets2"/>
      <sheetName val="losses_&amp;_claims_payable2"/>
      <sheetName val="taxes_payable2"/>
      <sheetName val="pt_payments2"/>
      <sheetName val="dst_payments2"/>
      <sheetName val="dst_bayad_centr2"/>
      <sheetName val="VAT_payments2"/>
      <sheetName val="fst_payments2"/>
      <sheetName val="other_liabilities-AP2"/>
      <sheetName val="bonds-accrued_interest2"/>
      <sheetName val="acq__cost_of_bonds2"/>
      <sheetName val="E3-A_AR-Clrg_Rollfoward1"/>
      <sheetName val="bonds_(2)3"/>
      <sheetName val="bonds-add_on_accrued_int3"/>
      <sheetName val="premiums_receivable3"/>
      <sheetName val="reinsurance_accounts3"/>
      <sheetName val="RI_suspended_accounts3"/>
      <sheetName val="accrued_inv_inc3"/>
      <sheetName val="edp_equipment3"/>
      <sheetName val="other_assets3"/>
      <sheetName val="losses_&amp;_claims_payable3"/>
      <sheetName val="taxes_payable3"/>
      <sheetName val="pt_payments3"/>
      <sheetName val="dst_payments3"/>
      <sheetName val="dst_bayad_centr3"/>
      <sheetName val="VAT_payments3"/>
      <sheetName val="fst_payments3"/>
      <sheetName val="other_liabilities-AP3"/>
      <sheetName val="bonds-accrued_interest3"/>
      <sheetName val="acq__cost_of_bonds3"/>
      <sheetName val="E3-A_AR-Clrg_Rollfoward2"/>
      <sheetName val="bonds_(2)4"/>
      <sheetName val="bonds-add_on_accrued_int4"/>
      <sheetName val="premiums_receivable4"/>
      <sheetName val="reinsurance_accounts4"/>
      <sheetName val="RI_suspended_accounts4"/>
      <sheetName val="accrued_inv_inc4"/>
      <sheetName val="edp_equipment4"/>
      <sheetName val="other_assets4"/>
      <sheetName val="losses_&amp;_claims_payable4"/>
      <sheetName val="taxes_payable4"/>
      <sheetName val="pt_payments4"/>
      <sheetName val="dst_payments4"/>
      <sheetName val="dst_bayad_centr4"/>
      <sheetName val="VAT_payments4"/>
      <sheetName val="fst_payments4"/>
      <sheetName val="other_liabilities-AP4"/>
      <sheetName val="bonds-accrued_interest4"/>
      <sheetName val="acq__cost_of_bonds4"/>
      <sheetName val="E3-A_AR-Clrg_Rollfoward3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"/>
      <sheetName val="main"/>
      <sheetName val="sum"/>
      <sheetName val="S"/>
      <sheetName val="E"/>
      <sheetName val="G"/>
      <sheetName val="U"/>
      <sheetName val="R"/>
      <sheetName val="O"/>
      <sheetName val="121 122 data"/>
      <sheetName val="141 data"/>
      <sheetName val="123 142 data"/>
      <sheetName val="A"/>
      <sheetName val="wbs"/>
      <sheetName val="121_122_data"/>
      <sheetName val="141_data"/>
      <sheetName val="123_142_data"/>
      <sheetName val="F-1"/>
      <sheetName val="121_122_data4"/>
      <sheetName val="141_data4"/>
      <sheetName val="123_142_data4"/>
      <sheetName val="121_122_data1"/>
      <sheetName val="141_data1"/>
      <sheetName val="123_142_data1"/>
      <sheetName val="121_122_data2"/>
      <sheetName val="141_data2"/>
      <sheetName val="123_142_data2"/>
      <sheetName val="121_122_data3"/>
      <sheetName val="141_data3"/>
      <sheetName val="123_142_data3"/>
      <sheetName val="august"/>
      <sheetName val="121_122_data5"/>
      <sheetName val="141_data5"/>
      <sheetName val="123_142_data5"/>
      <sheetName val="Tab O Page 27 Summary"/>
      <sheetName val="Lif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T"/>
      <sheetName val="Bank Account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70422-EB58-4625-90A2-4CABE34A3375}">
  <sheetPr>
    <pageSetUpPr fitToPage="1"/>
  </sheetPr>
  <dimension ref="A1:Y72"/>
  <sheetViews>
    <sheetView showGridLines="0" zoomScale="85" zoomScaleNormal="85" zoomScaleSheetLayoutView="100" zoomScalePageLayoutView="50" workbookViewId="0">
      <pane xSplit="5" ySplit="8" topLeftCell="F9" activePane="bottomRight" state="frozen"/>
      <selection pane="bottomRight" sqref="A1:J1"/>
      <selection pane="bottomLeft" activeCell="A10" sqref="A10"/>
      <selection pane="topRight" activeCell="F1" sqref="F1"/>
    </sheetView>
  </sheetViews>
  <sheetFormatPr defaultColWidth="9.140625" defaultRowHeight="12.75" customHeight="1"/>
  <cols>
    <col min="1" max="2" width="3.140625" style="104" customWidth="1"/>
    <col min="3" max="3" width="45.5703125" style="34" customWidth="1"/>
    <col min="4" max="4" width="28.42578125" style="34" customWidth="1"/>
    <col min="5" max="5" width="19.5703125" style="34" customWidth="1"/>
    <col min="6" max="15" width="13.5703125" style="34" customWidth="1"/>
    <col min="16" max="16" width="18.5703125" style="34" customWidth="1"/>
    <col min="17" max="19" width="9.140625" style="34"/>
    <col min="20" max="20" width="0" style="34" hidden="1" customWidth="1"/>
    <col min="21" max="21" width="22.140625" style="34" hidden="1" customWidth="1"/>
    <col min="22" max="22" width="18.140625" style="34" hidden="1" customWidth="1"/>
    <col min="23" max="23" width="11.42578125" style="34" hidden="1" customWidth="1"/>
    <col min="24" max="25" width="15.7109375" style="34" hidden="1" customWidth="1"/>
    <col min="26" max="26" width="0" style="34" hidden="1" customWidth="1"/>
    <col min="27" max="16384" width="9.140625" style="34"/>
  </cols>
  <sheetData>
    <row r="1" spans="1:25" s="1" customFormat="1" ht="18" customHeight="1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U1" s="34"/>
      <c r="V1" s="34"/>
      <c r="W1" s="34"/>
      <c r="X1" s="34"/>
      <c r="Y1" s="34"/>
    </row>
    <row r="2" spans="1:25" s="1" customFormat="1" ht="18" customHeight="1">
      <c r="A2" s="243" t="s">
        <v>1</v>
      </c>
      <c r="B2" s="243"/>
      <c r="C2" s="243"/>
      <c r="D2" s="243"/>
      <c r="E2" s="243"/>
      <c r="F2" s="243"/>
      <c r="G2" s="243"/>
      <c r="H2" s="243"/>
      <c r="I2" s="243"/>
      <c r="J2" s="243"/>
      <c r="U2" s="34"/>
      <c r="V2" s="34"/>
      <c r="W2" s="34"/>
      <c r="X2" s="34"/>
      <c r="Y2" s="34"/>
    </row>
    <row r="3" spans="1:25" s="1" customFormat="1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U3" s="34"/>
      <c r="V3" s="34"/>
      <c r="W3" s="34"/>
      <c r="X3" s="34"/>
      <c r="Y3" s="34"/>
    </row>
    <row r="4" spans="1:25" s="1" customFormat="1" ht="18" customHeight="1">
      <c r="A4" s="192" t="s">
        <v>2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U4" s="34"/>
      <c r="V4" s="34"/>
      <c r="W4" s="34"/>
      <c r="X4" s="34"/>
      <c r="Y4" s="34"/>
    </row>
    <row r="5" spans="1:25" s="4" customFormat="1" ht="14.25">
      <c r="U5" s="35"/>
      <c r="V5" s="35"/>
      <c r="W5" s="34"/>
      <c r="X5" s="34"/>
      <c r="Y5" s="35"/>
    </row>
    <row r="6" spans="1:25" s="1" customFormat="1" ht="14.1" customHeight="1" thickBot="1">
      <c r="A6" s="36"/>
      <c r="B6" s="36"/>
      <c r="U6" s="37" t="s">
        <v>3</v>
      </c>
      <c r="V6" s="38">
        <v>45657</v>
      </c>
      <c r="W6" s="34"/>
      <c r="X6" s="34"/>
      <c r="Y6" s="34"/>
    </row>
    <row r="7" spans="1:25" s="40" customFormat="1" ht="12.75" customHeight="1" thickBot="1">
      <c r="A7" s="193" t="s">
        <v>4</v>
      </c>
      <c r="B7" s="194"/>
      <c r="C7" s="195"/>
      <c r="D7" s="199" t="s">
        <v>5</v>
      </c>
      <c r="E7" s="201" t="s">
        <v>6</v>
      </c>
      <c r="F7" s="203" t="s">
        <v>7</v>
      </c>
      <c r="G7" s="203" t="s">
        <v>8</v>
      </c>
      <c r="H7" s="166" t="s">
        <v>9</v>
      </c>
      <c r="I7" s="205" t="s">
        <v>10</v>
      </c>
      <c r="J7" s="168" t="s">
        <v>11</v>
      </c>
      <c r="K7" s="168" t="s">
        <v>12</v>
      </c>
      <c r="L7" s="207" t="s">
        <v>13</v>
      </c>
      <c r="M7" s="207" t="s">
        <v>14</v>
      </c>
      <c r="N7" s="39" t="s">
        <v>15</v>
      </c>
      <c r="O7" s="168" t="s">
        <v>16</v>
      </c>
      <c r="P7" s="170" t="s">
        <v>17</v>
      </c>
      <c r="U7" s="172" t="s">
        <v>18</v>
      </c>
      <c r="V7" s="173"/>
      <c r="W7" s="173"/>
      <c r="X7" s="173"/>
      <c r="Y7" s="174"/>
    </row>
    <row r="8" spans="1:25" s="40" customFormat="1" ht="12.75" customHeight="1" thickBot="1">
      <c r="A8" s="196"/>
      <c r="B8" s="197"/>
      <c r="C8" s="198"/>
      <c r="D8" s="200"/>
      <c r="E8" s="202"/>
      <c r="F8" s="204"/>
      <c r="G8" s="204"/>
      <c r="H8" s="167"/>
      <c r="I8" s="206"/>
      <c r="J8" s="169"/>
      <c r="K8" s="169"/>
      <c r="L8" s="208"/>
      <c r="M8" s="208"/>
      <c r="N8" s="41" t="s">
        <v>19</v>
      </c>
      <c r="O8" s="169"/>
      <c r="P8" s="171"/>
      <c r="U8" s="120" t="s">
        <v>20</v>
      </c>
      <c r="V8" s="121" t="s">
        <v>21</v>
      </c>
      <c r="W8" s="121" t="s">
        <v>22</v>
      </c>
      <c r="X8" s="121" t="s">
        <v>23</v>
      </c>
      <c r="Y8" s="122" t="s">
        <v>24</v>
      </c>
    </row>
    <row r="9" spans="1:25" ht="12.75" customHeight="1">
      <c r="A9" s="43"/>
      <c r="B9" s="44"/>
      <c r="C9" s="45"/>
      <c r="D9" s="46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U9" s="123"/>
      <c r="V9" s="124"/>
      <c r="W9" s="124"/>
      <c r="X9" s="124"/>
      <c r="Y9" s="125"/>
    </row>
    <row r="10" spans="1:25" ht="12.75" customHeight="1">
      <c r="A10" s="50" t="s">
        <v>25</v>
      </c>
      <c r="B10" s="51"/>
      <c r="C10" s="52" t="s">
        <v>26</v>
      </c>
      <c r="D10" s="53"/>
      <c r="E10" s="53"/>
      <c r="F10" s="54"/>
      <c r="G10" s="54"/>
      <c r="H10" s="54"/>
      <c r="I10" s="55"/>
      <c r="J10" s="55"/>
      <c r="K10" s="55"/>
      <c r="L10" s="55"/>
      <c r="M10" s="55"/>
      <c r="N10" s="55"/>
      <c r="O10" s="55"/>
      <c r="P10" s="56"/>
      <c r="U10" s="126"/>
      <c r="V10" s="127"/>
      <c r="W10" s="127"/>
      <c r="X10" s="127"/>
      <c r="Y10" s="128"/>
    </row>
    <row r="11" spans="1:25" ht="12.75" customHeight="1">
      <c r="A11" s="57"/>
      <c r="B11" s="58" t="s">
        <v>27</v>
      </c>
      <c r="C11" s="59"/>
      <c r="D11" s="60"/>
      <c r="E11" s="60"/>
      <c r="F11" s="129"/>
      <c r="G11" s="129"/>
      <c r="H11" s="63"/>
      <c r="I11" s="60"/>
      <c r="J11" s="60"/>
      <c r="K11" s="60"/>
      <c r="L11" s="60"/>
      <c r="M11" s="60"/>
      <c r="N11" s="60"/>
      <c r="O11" s="60"/>
      <c r="P11" s="64"/>
      <c r="U11" s="126" t="b">
        <f t="shared" ref="U11:U19" si="0">IF(P11&lt;0, "For Reclass")</f>
        <v>0</v>
      </c>
      <c r="V11" s="127" t="str">
        <f t="shared" ref="V11:V19" si="1">IF(W11&lt;=90,$U$64,IF(W11&lt;=180,$U$65,IF(W11&lt;=270,$U$66,IF(W11&lt;=360,$U$67,IF(W11&lt;=450,$U$68,IF(W11&lt;=540,$U$69,IF(W11&gt;540,$U$70,0)))))))</f>
        <v>For more than 18 months</v>
      </c>
      <c r="W11" s="130">
        <f t="shared" ref="W11:W19" si="2">$V$6-$G11</f>
        <v>45657</v>
      </c>
      <c r="X11" s="131">
        <f t="shared" ref="X11:X19" si="3">P11-Y11</f>
        <v>0</v>
      </c>
      <c r="Y11" s="132" cm="1">
        <f t="array" ref="Y11">_xlfn.IFS(AND(W11&gt;=1,W11&lt;=90),P11,W11&gt;90,P11-I11-L11-N11-O11,W11&lt;0,0)</f>
        <v>0</v>
      </c>
    </row>
    <row r="12" spans="1:25" ht="12.75" customHeight="1">
      <c r="A12" s="57"/>
      <c r="B12" s="58" t="s">
        <v>28</v>
      </c>
      <c r="C12" s="67"/>
      <c r="D12" s="68"/>
      <c r="E12" s="68"/>
      <c r="F12" s="133"/>
      <c r="G12" s="133"/>
      <c r="H12" s="69"/>
      <c r="I12" s="68"/>
      <c r="J12" s="68"/>
      <c r="K12" s="68"/>
      <c r="L12" s="68"/>
      <c r="M12" s="68"/>
      <c r="N12" s="68"/>
      <c r="O12" s="68"/>
      <c r="P12" s="70"/>
      <c r="U12" s="126" t="b">
        <f t="shared" si="0"/>
        <v>0</v>
      </c>
      <c r="V12" s="127" t="str">
        <f t="shared" si="1"/>
        <v>For more than 18 months</v>
      </c>
      <c r="W12" s="130">
        <f t="shared" si="2"/>
        <v>45657</v>
      </c>
      <c r="X12" s="131">
        <f t="shared" si="3"/>
        <v>0</v>
      </c>
      <c r="Y12" s="132" cm="1">
        <f t="array" ref="Y12">_xlfn.IFS(AND(W12&gt;=1,W12&lt;=90),P12,W12&gt;90,P12-I12-L12-N12-O12,W12&lt;0,0)</f>
        <v>0</v>
      </c>
    </row>
    <row r="13" spans="1:25" ht="12.75" customHeight="1">
      <c r="A13" s="57"/>
      <c r="B13" s="58" t="s">
        <v>29</v>
      </c>
      <c r="C13" s="67"/>
      <c r="D13" s="68"/>
      <c r="E13" s="68"/>
      <c r="F13" s="133"/>
      <c r="G13" s="133"/>
      <c r="H13" s="69"/>
      <c r="I13" s="68"/>
      <c r="J13" s="68"/>
      <c r="K13" s="68"/>
      <c r="L13" s="68"/>
      <c r="M13" s="68"/>
      <c r="N13" s="68"/>
      <c r="O13" s="68"/>
      <c r="P13" s="70"/>
      <c r="U13" s="126" t="b">
        <f t="shared" si="0"/>
        <v>0</v>
      </c>
      <c r="V13" s="127" t="str">
        <f t="shared" si="1"/>
        <v>For more than 18 months</v>
      </c>
      <c r="W13" s="130">
        <f t="shared" si="2"/>
        <v>45657</v>
      </c>
      <c r="X13" s="131">
        <f t="shared" si="3"/>
        <v>0</v>
      </c>
      <c r="Y13" s="132" cm="1">
        <f t="array" ref="Y13">_xlfn.IFS(AND(W13&gt;=1,W13&lt;=90),P13,W13&gt;90,P13-I13-L13-N13-O13,W13&lt;0,0)</f>
        <v>0</v>
      </c>
    </row>
    <row r="14" spans="1:25" ht="12.75" customHeight="1">
      <c r="A14" s="57"/>
      <c r="B14" s="58" t="s">
        <v>30</v>
      </c>
      <c r="C14" s="67"/>
      <c r="D14" s="68"/>
      <c r="E14" s="68"/>
      <c r="F14" s="133"/>
      <c r="G14" s="133"/>
      <c r="H14" s="69"/>
      <c r="I14" s="68"/>
      <c r="J14" s="68"/>
      <c r="K14" s="68"/>
      <c r="L14" s="68"/>
      <c r="M14" s="68"/>
      <c r="N14" s="68"/>
      <c r="O14" s="68"/>
      <c r="P14" s="70"/>
      <c r="U14" s="126" t="b">
        <f t="shared" si="0"/>
        <v>0</v>
      </c>
      <c r="V14" s="127" t="str">
        <f t="shared" si="1"/>
        <v>For more than 18 months</v>
      </c>
      <c r="W14" s="130">
        <f t="shared" si="2"/>
        <v>45657</v>
      </c>
      <c r="X14" s="131">
        <f t="shared" si="3"/>
        <v>0</v>
      </c>
      <c r="Y14" s="132" cm="1">
        <f t="array" ref="Y14">_xlfn.IFS(AND(W14&gt;=1,W14&lt;=90),P14,W14&gt;90,P14-I14-L14-N14-O14,W14&lt;0,0)</f>
        <v>0</v>
      </c>
    </row>
    <row r="15" spans="1:25" ht="12.75" customHeight="1">
      <c r="A15" s="57"/>
      <c r="B15" s="58" t="s">
        <v>31</v>
      </c>
      <c r="C15" s="67"/>
      <c r="D15" s="71"/>
      <c r="E15" s="71"/>
      <c r="F15" s="134"/>
      <c r="G15" s="134"/>
      <c r="H15" s="73"/>
      <c r="I15" s="71"/>
      <c r="J15" s="71"/>
      <c r="K15" s="71"/>
      <c r="L15" s="71"/>
      <c r="M15" s="71"/>
      <c r="N15" s="71"/>
      <c r="O15" s="71"/>
      <c r="P15" s="74"/>
      <c r="U15" s="126" t="b">
        <f t="shared" si="0"/>
        <v>0</v>
      </c>
      <c r="V15" s="127" t="str">
        <f t="shared" si="1"/>
        <v>For more than 18 months</v>
      </c>
      <c r="W15" s="130">
        <f t="shared" si="2"/>
        <v>45657</v>
      </c>
      <c r="X15" s="131">
        <f t="shared" si="3"/>
        <v>0</v>
      </c>
      <c r="Y15" s="132" cm="1">
        <f t="array" ref="Y15">_xlfn.IFS(AND(W15&gt;=1,W15&lt;=90),P15,W15&gt;90,P15-I15-L15-N15-O15,W15&lt;0,0)</f>
        <v>0</v>
      </c>
    </row>
    <row r="16" spans="1:25" ht="12.75" customHeight="1">
      <c r="A16" s="75"/>
      <c r="B16" s="76"/>
      <c r="C16" s="77" t="s">
        <v>32</v>
      </c>
      <c r="D16" s="60"/>
      <c r="E16" s="60"/>
      <c r="F16" s="129"/>
      <c r="G16" s="129"/>
      <c r="H16" s="63"/>
      <c r="I16" s="60"/>
      <c r="J16" s="60"/>
      <c r="K16" s="60"/>
      <c r="L16" s="60"/>
      <c r="M16" s="60"/>
      <c r="N16" s="60"/>
      <c r="O16" s="60"/>
      <c r="P16" s="64"/>
      <c r="U16" s="126" t="b">
        <f t="shared" si="0"/>
        <v>0</v>
      </c>
      <c r="V16" s="127" t="str">
        <f t="shared" si="1"/>
        <v>For more than 18 months</v>
      </c>
      <c r="W16" s="130">
        <f t="shared" si="2"/>
        <v>45657</v>
      </c>
      <c r="X16" s="131">
        <f t="shared" si="3"/>
        <v>0</v>
      </c>
      <c r="Y16" s="132" cm="1">
        <f t="array" ref="Y16">_xlfn.IFS(AND(W16&gt;=1,W16&lt;=90),P16,W16&gt;90,P16-I16-L16-N16-O16,W16&lt;0,0)</f>
        <v>0</v>
      </c>
    </row>
    <row r="17" spans="1:25" ht="12.75" customHeight="1">
      <c r="A17" s="75"/>
      <c r="B17" s="76"/>
      <c r="C17" s="78" t="s">
        <v>33</v>
      </c>
      <c r="D17" s="68"/>
      <c r="E17" s="68"/>
      <c r="F17" s="133"/>
      <c r="G17" s="133"/>
      <c r="H17" s="69"/>
      <c r="I17" s="68"/>
      <c r="J17" s="68"/>
      <c r="K17" s="68"/>
      <c r="L17" s="68"/>
      <c r="M17" s="68"/>
      <c r="N17" s="68"/>
      <c r="O17" s="68"/>
      <c r="P17" s="70"/>
      <c r="U17" s="126" t="b">
        <f t="shared" si="0"/>
        <v>0</v>
      </c>
      <c r="V17" s="127" t="str">
        <f t="shared" si="1"/>
        <v>For more than 18 months</v>
      </c>
      <c r="W17" s="130">
        <f t="shared" si="2"/>
        <v>45657</v>
      </c>
      <c r="X17" s="131">
        <f t="shared" si="3"/>
        <v>0</v>
      </c>
      <c r="Y17" s="132" cm="1">
        <f t="array" ref="Y17">_xlfn.IFS(AND(W17&gt;=1,W17&lt;=90),P17,W17&gt;90,P17-I17-L17-N17-O17,W17&lt;0,0)</f>
        <v>0</v>
      </c>
    </row>
    <row r="18" spans="1:25" ht="12.75" customHeight="1">
      <c r="A18" s="75"/>
      <c r="B18" s="76"/>
      <c r="C18" s="78" t="s">
        <v>34</v>
      </c>
      <c r="D18" s="68"/>
      <c r="E18" s="68"/>
      <c r="F18" s="133"/>
      <c r="G18" s="133"/>
      <c r="H18" s="69"/>
      <c r="I18" s="68"/>
      <c r="J18" s="68"/>
      <c r="K18" s="68"/>
      <c r="L18" s="68"/>
      <c r="M18" s="68"/>
      <c r="N18" s="68"/>
      <c r="O18" s="68"/>
      <c r="P18" s="70"/>
      <c r="U18" s="126" t="b">
        <f t="shared" si="0"/>
        <v>0</v>
      </c>
      <c r="V18" s="127" t="str">
        <f t="shared" si="1"/>
        <v>For more than 18 months</v>
      </c>
      <c r="W18" s="130">
        <f t="shared" si="2"/>
        <v>45657</v>
      </c>
      <c r="X18" s="131">
        <f t="shared" si="3"/>
        <v>0</v>
      </c>
      <c r="Y18" s="132" cm="1">
        <f t="array" ref="Y18">_xlfn.IFS(AND(W18&gt;=1,W18&lt;=90),P18,W18&gt;90,P18-I18-L18-N18-O18,W18&lt;0,0)</f>
        <v>0</v>
      </c>
    </row>
    <row r="19" spans="1:25" ht="12.75" customHeight="1">
      <c r="A19" s="75"/>
      <c r="B19" s="76"/>
      <c r="C19" s="78" t="s">
        <v>35</v>
      </c>
      <c r="D19" s="68"/>
      <c r="E19" s="68"/>
      <c r="F19" s="133"/>
      <c r="G19" s="133"/>
      <c r="H19" s="69"/>
      <c r="I19" s="68"/>
      <c r="J19" s="68"/>
      <c r="K19" s="68"/>
      <c r="L19" s="68"/>
      <c r="M19" s="68"/>
      <c r="N19" s="68"/>
      <c r="O19" s="68"/>
      <c r="P19" s="70"/>
      <c r="U19" s="126" t="b">
        <f t="shared" si="0"/>
        <v>0</v>
      </c>
      <c r="V19" s="127" t="str">
        <f t="shared" si="1"/>
        <v>For more than 18 months</v>
      </c>
      <c r="W19" s="130">
        <f t="shared" si="2"/>
        <v>45657</v>
      </c>
      <c r="X19" s="131">
        <f t="shared" si="3"/>
        <v>0</v>
      </c>
      <c r="Y19" s="132" cm="1">
        <f t="array" ref="Y19">_xlfn.IFS(AND(W19&gt;=1,W19&lt;=90),P19,W19&gt;90,P19-I19-L19-N19-O19,W19&lt;0,0)</f>
        <v>0</v>
      </c>
    </row>
    <row r="20" spans="1:25" ht="12.75" customHeight="1">
      <c r="A20" s="75"/>
      <c r="B20" s="76"/>
      <c r="C20" s="79"/>
      <c r="D20" s="80"/>
      <c r="E20" s="80"/>
      <c r="F20" s="135"/>
      <c r="G20" s="135"/>
      <c r="H20" s="82"/>
      <c r="I20" s="80"/>
      <c r="J20" s="80"/>
      <c r="K20" s="80"/>
      <c r="L20" s="80"/>
      <c r="M20" s="80"/>
      <c r="N20" s="80"/>
      <c r="O20" s="80"/>
      <c r="P20" s="83"/>
      <c r="U20" s="136" t="s">
        <v>36</v>
      </c>
      <c r="V20" s="127"/>
      <c r="W20" s="127"/>
      <c r="X20" s="137">
        <f>SUBTOTAL(9,X11:X19)</f>
        <v>0</v>
      </c>
      <c r="Y20" s="138">
        <f>SUBTOTAL(9,Y11:Y19)</f>
        <v>0</v>
      </c>
    </row>
    <row r="21" spans="1:25" ht="12.75" customHeight="1">
      <c r="A21" s="50" t="s">
        <v>37</v>
      </c>
      <c r="B21" s="51"/>
      <c r="C21" s="52" t="s">
        <v>38</v>
      </c>
      <c r="D21" s="55"/>
      <c r="E21" s="55"/>
      <c r="F21" s="139"/>
      <c r="G21" s="139"/>
      <c r="H21" s="87"/>
      <c r="I21" s="55"/>
      <c r="J21" s="55"/>
      <c r="K21" s="55"/>
      <c r="L21" s="55"/>
      <c r="M21" s="55"/>
      <c r="N21" s="55"/>
      <c r="O21" s="55"/>
      <c r="P21" s="56"/>
      <c r="U21" s="126"/>
      <c r="V21" s="127"/>
      <c r="W21" s="127"/>
      <c r="X21" s="127"/>
      <c r="Y21" s="128"/>
    </row>
    <row r="22" spans="1:25" ht="12.75" customHeight="1">
      <c r="A22" s="57"/>
      <c r="B22" s="58" t="s">
        <v>27</v>
      </c>
      <c r="C22" s="59"/>
      <c r="D22" s="60"/>
      <c r="E22" s="60"/>
      <c r="F22" s="129"/>
      <c r="G22" s="129"/>
      <c r="H22" s="63"/>
      <c r="I22" s="60"/>
      <c r="J22" s="60"/>
      <c r="K22" s="60"/>
      <c r="L22" s="60"/>
      <c r="M22" s="60"/>
      <c r="N22" s="60"/>
      <c r="O22" s="60"/>
      <c r="P22" s="64"/>
      <c r="U22" s="126" t="b">
        <f t="shared" ref="U22:U30" si="4">IF(P22&lt;0, "For Reclass")</f>
        <v>0</v>
      </c>
      <c r="V22" s="127" t="str">
        <f t="shared" ref="V22:V30" si="5">IF(W22&lt;=90,$U$64,IF(W22&lt;=180,$U$65,IF(W22&lt;=270,$U$66,IF(W22&lt;=360,$U$67,IF(W22&lt;=450,$U$68,IF(W22&lt;=540,$U$69,IF(W22&gt;540,$U$70,0)))))))</f>
        <v>For more than 18 months</v>
      </c>
      <c r="W22" s="130">
        <f t="shared" ref="W22:W30" si="6">$V$6-$G22</f>
        <v>45657</v>
      </c>
      <c r="X22" s="131">
        <f t="shared" ref="X22:X30" si="7">P22-Y22</f>
        <v>0</v>
      </c>
      <c r="Y22" s="132" cm="1">
        <f t="array" ref="Y22">_xlfn.IFS(AND(W22&gt;=1,W22&lt;=90),P22,W22&gt;90,P22-I22-L22-N22-O22,W22&lt;0,0)</f>
        <v>0</v>
      </c>
    </row>
    <row r="23" spans="1:25" ht="12.75" customHeight="1">
      <c r="A23" s="57"/>
      <c r="B23" s="58" t="s">
        <v>28</v>
      </c>
      <c r="C23" s="67"/>
      <c r="D23" s="68"/>
      <c r="E23" s="68"/>
      <c r="F23" s="133"/>
      <c r="G23" s="133"/>
      <c r="H23" s="69"/>
      <c r="I23" s="68"/>
      <c r="J23" s="68"/>
      <c r="K23" s="68"/>
      <c r="L23" s="68"/>
      <c r="M23" s="68"/>
      <c r="N23" s="68"/>
      <c r="O23" s="68"/>
      <c r="P23" s="70"/>
      <c r="U23" s="126" t="b">
        <f t="shared" si="4"/>
        <v>0</v>
      </c>
      <c r="V23" s="127" t="str">
        <f t="shared" si="5"/>
        <v>For more than 18 months</v>
      </c>
      <c r="W23" s="130">
        <f t="shared" si="6"/>
        <v>45657</v>
      </c>
      <c r="X23" s="131">
        <f t="shared" si="7"/>
        <v>0</v>
      </c>
      <c r="Y23" s="132" cm="1">
        <f t="array" ref="Y23">_xlfn.IFS(AND(W23&gt;=1,W23&lt;=90),P23,W23&gt;90,P23-I23-L23-N23-O23,W23&lt;0,0)</f>
        <v>0</v>
      </c>
    </row>
    <row r="24" spans="1:25" ht="12.75" customHeight="1">
      <c r="A24" s="57"/>
      <c r="B24" s="58" t="s">
        <v>29</v>
      </c>
      <c r="C24" s="67"/>
      <c r="D24" s="68"/>
      <c r="E24" s="68"/>
      <c r="F24" s="133"/>
      <c r="G24" s="133"/>
      <c r="H24" s="69"/>
      <c r="I24" s="68"/>
      <c r="J24" s="68"/>
      <c r="K24" s="68"/>
      <c r="L24" s="68"/>
      <c r="M24" s="68"/>
      <c r="N24" s="68"/>
      <c r="O24" s="68"/>
      <c r="P24" s="70"/>
      <c r="U24" s="126" t="b">
        <f t="shared" si="4"/>
        <v>0</v>
      </c>
      <c r="V24" s="127" t="str">
        <f t="shared" si="5"/>
        <v>For more than 18 months</v>
      </c>
      <c r="W24" s="130">
        <f t="shared" si="6"/>
        <v>45657</v>
      </c>
      <c r="X24" s="131">
        <f t="shared" si="7"/>
        <v>0</v>
      </c>
      <c r="Y24" s="132" cm="1">
        <f t="array" ref="Y24">_xlfn.IFS(AND(W24&gt;=1,W24&lt;=90),P24,W24&gt;90,P24-I24-L24-N24-O24,W24&lt;0,0)</f>
        <v>0</v>
      </c>
    </row>
    <row r="25" spans="1:25" ht="12.75" customHeight="1">
      <c r="A25" s="57"/>
      <c r="B25" s="58" t="s">
        <v>30</v>
      </c>
      <c r="C25" s="67"/>
      <c r="D25" s="68"/>
      <c r="E25" s="68"/>
      <c r="F25" s="133"/>
      <c r="G25" s="133"/>
      <c r="H25" s="69"/>
      <c r="I25" s="68"/>
      <c r="J25" s="68"/>
      <c r="K25" s="68"/>
      <c r="L25" s="68"/>
      <c r="M25" s="68"/>
      <c r="N25" s="68"/>
      <c r="O25" s="68"/>
      <c r="P25" s="70"/>
      <c r="U25" s="126" t="b">
        <f t="shared" si="4"/>
        <v>0</v>
      </c>
      <c r="V25" s="127" t="str">
        <f t="shared" si="5"/>
        <v>For more than 18 months</v>
      </c>
      <c r="W25" s="130">
        <f t="shared" si="6"/>
        <v>45657</v>
      </c>
      <c r="X25" s="131">
        <f t="shared" si="7"/>
        <v>0</v>
      </c>
      <c r="Y25" s="132" cm="1">
        <f t="array" ref="Y25">_xlfn.IFS(AND(W25&gt;=1,W25&lt;=90),P25,W25&gt;90,P25-I25-L25-N25-O25,W25&lt;0,0)</f>
        <v>0</v>
      </c>
    </row>
    <row r="26" spans="1:25" ht="12.75" customHeight="1">
      <c r="A26" s="57"/>
      <c r="B26" s="58" t="s">
        <v>31</v>
      </c>
      <c r="C26" s="67"/>
      <c r="D26" s="71"/>
      <c r="E26" s="71"/>
      <c r="F26" s="134"/>
      <c r="G26" s="134"/>
      <c r="H26" s="73"/>
      <c r="I26" s="71"/>
      <c r="J26" s="71"/>
      <c r="K26" s="71"/>
      <c r="L26" s="71"/>
      <c r="M26" s="71"/>
      <c r="N26" s="71"/>
      <c r="O26" s="71"/>
      <c r="P26" s="74"/>
      <c r="U26" s="126" t="b">
        <f t="shared" si="4"/>
        <v>0</v>
      </c>
      <c r="V26" s="127" t="str">
        <f t="shared" si="5"/>
        <v>For more than 18 months</v>
      </c>
      <c r="W26" s="130">
        <f t="shared" si="6"/>
        <v>45657</v>
      </c>
      <c r="X26" s="131">
        <f t="shared" si="7"/>
        <v>0</v>
      </c>
      <c r="Y26" s="132" cm="1">
        <f t="array" ref="Y26">_xlfn.IFS(AND(W26&gt;=1,W26&lt;=90),P26,W26&gt;90,P26-I26-L26-N26-O26,W26&lt;0,0)</f>
        <v>0</v>
      </c>
    </row>
    <row r="27" spans="1:25" ht="12.75" customHeight="1">
      <c r="A27" s="75"/>
      <c r="B27" s="76"/>
      <c r="C27" s="77" t="s">
        <v>32</v>
      </c>
      <c r="D27" s="60"/>
      <c r="E27" s="60"/>
      <c r="F27" s="129"/>
      <c r="G27" s="129"/>
      <c r="H27" s="63"/>
      <c r="I27" s="60"/>
      <c r="J27" s="60"/>
      <c r="K27" s="60"/>
      <c r="L27" s="60"/>
      <c r="M27" s="60"/>
      <c r="N27" s="60"/>
      <c r="O27" s="60"/>
      <c r="P27" s="64"/>
      <c r="U27" s="126" t="b">
        <f t="shared" si="4"/>
        <v>0</v>
      </c>
      <c r="V27" s="127" t="str">
        <f t="shared" si="5"/>
        <v>For more than 18 months</v>
      </c>
      <c r="W27" s="130">
        <f t="shared" si="6"/>
        <v>45657</v>
      </c>
      <c r="X27" s="131">
        <f t="shared" si="7"/>
        <v>0</v>
      </c>
      <c r="Y27" s="132" cm="1">
        <f t="array" ref="Y27">_xlfn.IFS(AND(W27&gt;=1,W27&lt;=90),P27,W27&gt;90,P27-I27-L27-N27-O27,W27&lt;0,0)</f>
        <v>0</v>
      </c>
    </row>
    <row r="28" spans="1:25" ht="12.75" customHeight="1">
      <c r="A28" s="75"/>
      <c r="B28" s="76"/>
      <c r="C28" s="78" t="s">
        <v>33</v>
      </c>
      <c r="D28" s="68"/>
      <c r="E28" s="68"/>
      <c r="F28" s="133"/>
      <c r="G28" s="133"/>
      <c r="H28" s="69"/>
      <c r="I28" s="68"/>
      <c r="J28" s="68"/>
      <c r="K28" s="68"/>
      <c r="L28" s="68"/>
      <c r="M28" s="68"/>
      <c r="N28" s="68"/>
      <c r="O28" s="68"/>
      <c r="P28" s="70"/>
      <c r="U28" s="126" t="b">
        <f t="shared" si="4"/>
        <v>0</v>
      </c>
      <c r="V28" s="127" t="str">
        <f t="shared" si="5"/>
        <v>For more than 18 months</v>
      </c>
      <c r="W28" s="130">
        <f t="shared" si="6"/>
        <v>45657</v>
      </c>
      <c r="X28" s="131">
        <f t="shared" si="7"/>
        <v>0</v>
      </c>
      <c r="Y28" s="132" cm="1">
        <f t="array" ref="Y28">_xlfn.IFS(AND(W28&gt;=1,W28&lt;=90),P28,W28&gt;90,P28-I28-L28-N28-O28,W28&lt;0,0)</f>
        <v>0</v>
      </c>
    </row>
    <row r="29" spans="1:25" ht="12.75" customHeight="1">
      <c r="A29" s="75"/>
      <c r="B29" s="76"/>
      <c r="C29" s="78" t="s">
        <v>34</v>
      </c>
      <c r="D29" s="68"/>
      <c r="E29" s="68"/>
      <c r="F29" s="133"/>
      <c r="G29" s="133"/>
      <c r="H29" s="69"/>
      <c r="I29" s="68"/>
      <c r="J29" s="68"/>
      <c r="K29" s="68"/>
      <c r="L29" s="68"/>
      <c r="M29" s="68"/>
      <c r="N29" s="68"/>
      <c r="O29" s="68"/>
      <c r="P29" s="70"/>
      <c r="U29" s="126" t="b">
        <f t="shared" si="4"/>
        <v>0</v>
      </c>
      <c r="V29" s="127" t="str">
        <f t="shared" si="5"/>
        <v>For more than 18 months</v>
      </c>
      <c r="W29" s="130">
        <f t="shared" si="6"/>
        <v>45657</v>
      </c>
      <c r="X29" s="131">
        <f t="shared" si="7"/>
        <v>0</v>
      </c>
      <c r="Y29" s="132" cm="1">
        <f t="array" ref="Y29">_xlfn.IFS(AND(W29&gt;=1,W29&lt;=90),P29,W29&gt;90,P29-I29-L29-N29-O29,W29&lt;0,0)</f>
        <v>0</v>
      </c>
    </row>
    <row r="30" spans="1:25" ht="12.75" customHeight="1">
      <c r="A30" s="75"/>
      <c r="B30" s="76"/>
      <c r="C30" s="78" t="s">
        <v>35</v>
      </c>
      <c r="D30" s="68"/>
      <c r="E30" s="68"/>
      <c r="F30" s="133"/>
      <c r="G30" s="133"/>
      <c r="H30" s="69"/>
      <c r="I30" s="68"/>
      <c r="J30" s="68"/>
      <c r="K30" s="68"/>
      <c r="L30" s="68"/>
      <c r="M30" s="68"/>
      <c r="N30" s="68"/>
      <c r="O30" s="68"/>
      <c r="P30" s="70"/>
      <c r="U30" s="126" t="b">
        <f t="shared" si="4"/>
        <v>0</v>
      </c>
      <c r="V30" s="127" t="str">
        <f t="shared" si="5"/>
        <v>For more than 18 months</v>
      </c>
      <c r="W30" s="130">
        <f t="shared" si="6"/>
        <v>45657</v>
      </c>
      <c r="X30" s="131">
        <f t="shared" si="7"/>
        <v>0</v>
      </c>
      <c r="Y30" s="132" cm="1">
        <f t="array" ref="Y30">_xlfn.IFS(AND(W30&gt;=1,W30&lt;=90),P30,W30&gt;90,P30-I30-L30-N30-O30,W30&lt;0,0)</f>
        <v>0</v>
      </c>
    </row>
    <row r="31" spans="1:25" ht="12.75" customHeight="1">
      <c r="A31" s="75"/>
      <c r="B31" s="76"/>
      <c r="C31" s="79"/>
      <c r="D31" s="55"/>
      <c r="E31" s="55"/>
      <c r="F31" s="139"/>
      <c r="G31" s="139"/>
      <c r="H31" s="87"/>
      <c r="I31" s="55"/>
      <c r="J31" s="55"/>
      <c r="K31" s="55"/>
      <c r="L31" s="55"/>
      <c r="M31" s="55"/>
      <c r="N31" s="55"/>
      <c r="O31" s="55"/>
      <c r="P31" s="56"/>
      <c r="U31" s="136" t="s">
        <v>39</v>
      </c>
      <c r="V31" s="127"/>
      <c r="W31" s="127"/>
      <c r="X31" s="137">
        <f>SUBTOTAL(9,X22:X30)</f>
        <v>0</v>
      </c>
      <c r="Y31" s="138">
        <f>SUBTOTAL(9,Y22:Y30)</f>
        <v>0</v>
      </c>
    </row>
    <row r="32" spans="1:25" ht="12.75" customHeight="1">
      <c r="A32" s="88" t="s">
        <v>40</v>
      </c>
      <c r="B32" s="51"/>
      <c r="C32" s="52" t="s">
        <v>41</v>
      </c>
      <c r="D32" s="55"/>
      <c r="E32" s="55"/>
      <c r="F32" s="139"/>
      <c r="G32" s="139"/>
      <c r="H32" s="87"/>
      <c r="I32" s="55"/>
      <c r="J32" s="55"/>
      <c r="K32" s="55"/>
      <c r="L32" s="55"/>
      <c r="M32" s="55"/>
      <c r="N32" s="55"/>
      <c r="O32" s="55"/>
      <c r="P32" s="56"/>
      <c r="U32" s="136"/>
      <c r="V32" s="127"/>
      <c r="W32" s="127"/>
      <c r="X32" s="137"/>
      <c r="Y32" s="140"/>
    </row>
    <row r="33" spans="1:25" ht="12.75" customHeight="1">
      <c r="A33" s="57"/>
      <c r="B33" s="58" t="s">
        <v>27</v>
      </c>
      <c r="C33" s="59"/>
      <c r="D33" s="60"/>
      <c r="E33" s="60"/>
      <c r="F33" s="129"/>
      <c r="G33" s="129"/>
      <c r="H33" s="63"/>
      <c r="I33" s="60"/>
      <c r="J33" s="60"/>
      <c r="K33" s="60"/>
      <c r="L33" s="60"/>
      <c r="M33" s="60"/>
      <c r="N33" s="60"/>
      <c r="O33" s="60"/>
      <c r="P33" s="64"/>
      <c r="U33" s="126" t="b">
        <f t="shared" ref="U33:U41" si="8">IF(P33&lt;0, "For Reclass")</f>
        <v>0</v>
      </c>
      <c r="V33" s="127" t="str">
        <f t="shared" ref="V33:V41" si="9">IF(W33&lt;=90,$U$64,IF(W33&lt;=180,$U$65,IF(W33&lt;=270,$U$66,IF(W33&lt;=360,$U$67,IF(W33&lt;=450,$U$68,IF(W33&lt;=540,$U$69,IF(W33&gt;540,$U$70,0)))))))</f>
        <v>For more than 18 months</v>
      </c>
      <c r="W33" s="130">
        <f t="shared" ref="W33:W41" si="10">$V$6-$G33</f>
        <v>45657</v>
      </c>
      <c r="X33" s="131">
        <f t="shared" ref="X33:X41" si="11">P33-Y33</f>
        <v>0</v>
      </c>
      <c r="Y33" s="132" cm="1">
        <f t="array" ref="Y33">_xlfn.IFS(AND(W33&gt;=1,W33&lt;=90),P33,W33&gt;90,P33-I33-L33-N33-O33,W33&lt;0,0)</f>
        <v>0</v>
      </c>
    </row>
    <row r="34" spans="1:25" ht="12.75" customHeight="1">
      <c r="A34" s="57"/>
      <c r="B34" s="58" t="s">
        <v>28</v>
      </c>
      <c r="C34" s="67"/>
      <c r="D34" s="68"/>
      <c r="E34" s="68"/>
      <c r="F34" s="133"/>
      <c r="G34" s="133"/>
      <c r="H34" s="69"/>
      <c r="I34" s="68"/>
      <c r="J34" s="68"/>
      <c r="K34" s="68"/>
      <c r="L34" s="68"/>
      <c r="M34" s="68"/>
      <c r="N34" s="68"/>
      <c r="O34" s="68"/>
      <c r="P34" s="70"/>
      <c r="U34" s="126" t="b">
        <f t="shared" si="8"/>
        <v>0</v>
      </c>
      <c r="V34" s="127" t="str">
        <f t="shared" si="9"/>
        <v>For more than 18 months</v>
      </c>
      <c r="W34" s="130">
        <f t="shared" si="10"/>
        <v>45657</v>
      </c>
      <c r="X34" s="131">
        <f t="shared" si="11"/>
        <v>0</v>
      </c>
      <c r="Y34" s="132" cm="1">
        <f t="array" ref="Y34">_xlfn.IFS(AND(W34&gt;=1,W34&lt;=90),P34,W34&gt;90,P34-I34-L34-N34-O34,W34&lt;0,0)</f>
        <v>0</v>
      </c>
    </row>
    <row r="35" spans="1:25" ht="12.75" customHeight="1">
      <c r="A35" s="57"/>
      <c r="B35" s="58" t="s">
        <v>29</v>
      </c>
      <c r="C35" s="67"/>
      <c r="D35" s="68"/>
      <c r="E35" s="68"/>
      <c r="F35" s="133"/>
      <c r="G35" s="133"/>
      <c r="H35" s="69"/>
      <c r="I35" s="68"/>
      <c r="J35" s="68"/>
      <c r="K35" s="68"/>
      <c r="L35" s="68"/>
      <c r="M35" s="68"/>
      <c r="N35" s="68"/>
      <c r="O35" s="68"/>
      <c r="P35" s="70"/>
      <c r="U35" s="126" t="b">
        <f t="shared" si="8"/>
        <v>0</v>
      </c>
      <c r="V35" s="127" t="str">
        <f t="shared" si="9"/>
        <v>For more than 18 months</v>
      </c>
      <c r="W35" s="130">
        <f t="shared" si="10"/>
        <v>45657</v>
      </c>
      <c r="X35" s="131">
        <f t="shared" si="11"/>
        <v>0</v>
      </c>
      <c r="Y35" s="132" cm="1">
        <f t="array" ref="Y35">_xlfn.IFS(AND(W35&gt;=1,W35&lt;=90),P35,W35&gt;90,P35-I35-L35-N35-O35,W35&lt;0,0)</f>
        <v>0</v>
      </c>
    </row>
    <row r="36" spans="1:25" ht="12.75" customHeight="1">
      <c r="A36" s="57"/>
      <c r="B36" s="58" t="s">
        <v>30</v>
      </c>
      <c r="C36" s="67"/>
      <c r="D36" s="68"/>
      <c r="E36" s="68"/>
      <c r="F36" s="133"/>
      <c r="G36" s="133"/>
      <c r="H36" s="69"/>
      <c r="I36" s="68"/>
      <c r="J36" s="68"/>
      <c r="K36" s="68"/>
      <c r="L36" s="68"/>
      <c r="M36" s="68"/>
      <c r="N36" s="68"/>
      <c r="O36" s="68"/>
      <c r="P36" s="70"/>
      <c r="U36" s="126" t="b">
        <f t="shared" si="8"/>
        <v>0</v>
      </c>
      <c r="V36" s="127" t="str">
        <f t="shared" si="9"/>
        <v>For more than 18 months</v>
      </c>
      <c r="W36" s="130">
        <f t="shared" si="10"/>
        <v>45657</v>
      </c>
      <c r="X36" s="131">
        <f t="shared" si="11"/>
        <v>0</v>
      </c>
      <c r="Y36" s="132" cm="1">
        <f t="array" ref="Y36">_xlfn.IFS(AND(W36&gt;=1,W36&lt;=90),P36,W36&gt;90,P36-I36-L36-N36-O36,W36&lt;0,0)</f>
        <v>0</v>
      </c>
    </row>
    <row r="37" spans="1:25" ht="12.75" customHeight="1">
      <c r="A37" s="57"/>
      <c r="B37" s="58" t="s">
        <v>31</v>
      </c>
      <c r="C37" s="67"/>
      <c r="D37" s="71"/>
      <c r="E37" s="71"/>
      <c r="F37" s="134"/>
      <c r="G37" s="134"/>
      <c r="H37" s="73"/>
      <c r="I37" s="71"/>
      <c r="J37" s="71"/>
      <c r="K37" s="71"/>
      <c r="L37" s="71"/>
      <c r="M37" s="71"/>
      <c r="N37" s="71"/>
      <c r="O37" s="71"/>
      <c r="P37" s="74"/>
      <c r="U37" s="126" t="b">
        <f t="shared" si="8"/>
        <v>0</v>
      </c>
      <c r="V37" s="127" t="str">
        <f t="shared" si="9"/>
        <v>For more than 18 months</v>
      </c>
      <c r="W37" s="130">
        <f t="shared" si="10"/>
        <v>45657</v>
      </c>
      <c r="X37" s="131">
        <f t="shared" si="11"/>
        <v>0</v>
      </c>
      <c r="Y37" s="132" cm="1">
        <f t="array" ref="Y37">_xlfn.IFS(AND(W37&gt;=1,W37&lt;=90),P37,W37&gt;90,P37-I37-L37-N37-O37,W37&lt;0,0)</f>
        <v>0</v>
      </c>
    </row>
    <row r="38" spans="1:25" ht="12.75" customHeight="1">
      <c r="A38" s="75"/>
      <c r="B38" s="76"/>
      <c r="C38" s="77" t="s">
        <v>32</v>
      </c>
      <c r="D38" s="60"/>
      <c r="E38" s="60"/>
      <c r="F38" s="129"/>
      <c r="G38" s="129"/>
      <c r="H38" s="63"/>
      <c r="I38" s="60"/>
      <c r="J38" s="60"/>
      <c r="K38" s="60"/>
      <c r="L38" s="60"/>
      <c r="M38" s="60"/>
      <c r="N38" s="60"/>
      <c r="O38" s="60"/>
      <c r="P38" s="64"/>
      <c r="U38" s="126" t="b">
        <f t="shared" si="8"/>
        <v>0</v>
      </c>
      <c r="V38" s="127" t="str">
        <f t="shared" si="9"/>
        <v>For more than 18 months</v>
      </c>
      <c r="W38" s="130">
        <f t="shared" si="10"/>
        <v>45657</v>
      </c>
      <c r="X38" s="131">
        <f t="shared" si="11"/>
        <v>0</v>
      </c>
      <c r="Y38" s="132" cm="1">
        <f t="array" ref="Y38">_xlfn.IFS(AND(W38&gt;=1,W38&lt;=90),P38,W38&gt;90,P38-I38-L38-N38-O38,W38&lt;0,0)</f>
        <v>0</v>
      </c>
    </row>
    <row r="39" spans="1:25" ht="12.75" customHeight="1">
      <c r="A39" s="75"/>
      <c r="B39" s="76"/>
      <c r="C39" s="78" t="s">
        <v>33</v>
      </c>
      <c r="D39" s="68"/>
      <c r="E39" s="68"/>
      <c r="F39" s="133"/>
      <c r="G39" s="133"/>
      <c r="H39" s="69"/>
      <c r="I39" s="68"/>
      <c r="J39" s="68"/>
      <c r="K39" s="68"/>
      <c r="L39" s="68"/>
      <c r="M39" s="68"/>
      <c r="N39" s="68"/>
      <c r="O39" s="68"/>
      <c r="P39" s="70"/>
      <c r="U39" s="126" t="b">
        <f t="shared" si="8"/>
        <v>0</v>
      </c>
      <c r="V39" s="127" t="str">
        <f t="shared" si="9"/>
        <v>For more than 18 months</v>
      </c>
      <c r="W39" s="130">
        <f t="shared" si="10"/>
        <v>45657</v>
      </c>
      <c r="X39" s="131">
        <f t="shared" si="11"/>
        <v>0</v>
      </c>
      <c r="Y39" s="132" cm="1">
        <f t="array" ref="Y39">_xlfn.IFS(AND(W39&gt;=1,W39&lt;=90),P39,W39&gt;90,P39-I39-L39-N39-O39,W39&lt;0,0)</f>
        <v>0</v>
      </c>
    </row>
    <row r="40" spans="1:25" ht="12.75" customHeight="1">
      <c r="A40" s="75"/>
      <c r="B40" s="76"/>
      <c r="C40" s="78" t="s">
        <v>34</v>
      </c>
      <c r="D40" s="68"/>
      <c r="E40" s="68"/>
      <c r="F40" s="133"/>
      <c r="G40" s="133"/>
      <c r="H40" s="69"/>
      <c r="I40" s="68"/>
      <c r="J40" s="68"/>
      <c r="K40" s="68"/>
      <c r="L40" s="68"/>
      <c r="M40" s="68"/>
      <c r="N40" s="68"/>
      <c r="O40" s="68"/>
      <c r="P40" s="70"/>
      <c r="U40" s="126" t="b">
        <f t="shared" si="8"/>
        <v>0</v>
      </c>
      <c r="V40" s="127" t="str">
        <f t="shared" si="9"/>
        <v>For more than 18 months</v>
      </c>
      <c r="W40" s="130">
        <f t="shared" si="10"/>
        <v>45657</v>
      </c>
      <c r="X40" s="131">
        <f t="shared" si="11"/>
        <v>0</v>
      </c>
      <c r="Y40" s="132" cm="1">
        <f t="array" ref="Y40">_xlfn.IFS(AND(W40&gt;=1,W40&lt;=90),P40,W40&gt;90,P40-I40-L40-N40-O40,W40&lt;0,0)</f>
        <v>0</v>
      </c>
    </row>
    <row r="41" spans="1:25" ht="12.75" customHeight="1">
      <c r="A41" s="75"/>
      <c r="B41" s="76"/>
      <c r="C41" s="78" t="s">
        <v>35</v>
      </c>
      <c r="D41" s="68"/>
      <c r="E41" s="68"/>
      <c r="F41" s="133"/>
      <c r="G41" s="133"/>
      <c r="H41" s="69"/>
      <c r="I41" s="68"/>
      <c r="J41" s="68"/>
      <c r="K41" s="68"/>
      <c r="L41" s="68"/>
      <c r="M41" s="68"/>
      <c r="N41" s="68"/>
      <c r="O41" s="68"/>
      <c r="P41" s="70"/>
      <c r="U41" s="126" t="b">
        <f t="shared" si="8"/>
        <v>0</v>
      </c>
      <c r="V41" s="127" t="str">
        <f t="shared" si="9"/>
        <v>For more than 18 months</v>
      </c>
      <c r="W41" s="130">
        <f t="shared" si="10"/>
        <v>45657</v>
      </c>
      <c r="X41" s="131">
        <f t="shared" si="11"/>
        <v>0</v>
      </c>
      <c r="Y41" s="132" cm="1">
        <f t="array" ref="Y41">_xlfn.IFS(AND(W41&gt;=1,W41&lt;=90),P41,W41&gt;90,P41-I41-L41-N41-O41,W41&lt;0,0)</f>
        <v>0</v>
      </c>
    </row>
    <row r="42" spans="1:25" ht="12.75" customHeight="1">
      <c r="A42" s="57"/>
      <c r="B42" s="90"/>
      <c r="C42" s="91"/>
      <c r="D42" s="55"/>
      <c r="E42" s="55"/>
      <c r="F42" s="139"/>
      <c r="G42" s="139"/>
      <c r="H42" s="87"/>
      <c r="I42" s="55"/>
      <c r="J42" s="55"/>
      <c r="K42" s="55"/>
      <c r="L42" s="55"/>
      <c r="M42" s="55"/>
      <c r="N42" s="55"/>
      <c r="O42" s="55"/>
      <c r="P42" s="56"/>
      <c r="U42" s="136" t="s">
        <v>42</v>
      </c>
      <c r="V42" s="127"/>
      <c r="W42" s="127"/>
      <c r="X42" s="137">
        <f>SUBTOTAL(9,X33:X41)</f>
        <v>0</v>
      </c>
      <c r="Y42" s="138">
        <f>SUBTOTAL(9,Y33:Y41)</f>
        <v>0</v>
      </c>
    </row>
    <row r="43" spans="1:25" ht="12.75" customHeight="1">
      <c r="A43" s="88" t="s">
        <v>43</v>
      </c>
      <c r="B43" s="51"/>
      <c r="C43" s="52" t="s">
        <v>44</v>
      </c>
      <c r="D43" s="55"/>
      <c r="E43" s="55"/>
      <c r="F43" s="139"/>
      <c r="G43" s="139"/>
      <c r="H43" s="87"/>
      <c r="I43" s="55"/>
      <c r="J43" s="55"/>
      <c r="K43" s="55"/>
      <c r="L43" s="55"/>
      <c r="M43" s="55"/>
      <c r="N43" s="55"/>
      <c r="O43" s="55"/>
      <c r="P43" s="56"/>
      <c r="U43" s="136"/>
      <c r="V43" s="127"/>
      <c r="W43" s="127"/>
      <c r="X43" s="137"/>
      <c r="Y43" s="140"/>
    </row>
    <row r="44" spans="1:25" ht="12.75" customHeight="1">
      <c r="A44" s="57"/>
      <c r="B44" s="58" t="s">
        <v>27</v>
      </c>
      <c r="C44" s="59"/>
      <c r="D44" s="60"/>
      <c r="E44" s="60"/>
      <c r="F44" s="129"/>
      <c r="G44" s="129"/>
      <c r="H44" s="63"/>
      <c r="I44" s="60"/>
      <c r="J44" s="60"/>
      <c r="K44" s="60"/>
      <c r="L44" s="60"/>
      <c r="M44" s="60"/>
      <c r="N44" s="60"/>
      <c r="O44" s="60"/>
      <c r="P44" s="64"/>
      <c r="U44" s="126" t="b">
        <f t="shared" ref="U44:U52" si="12">IF(P44&lt;0, "For Reclass")</f>
        <v>0</v>
      </c>
      <c r="V44" s="127" t="str">
        <f t="shared" ref="V44:V52" si="13">IF(W44&lt;=90,$U$64,IF(W44&lt;=180,$U$65,IF(W44&lt;=270,$U$66,IF(W44&lt;=360,$U$67,IF(W44&lt;=450,$U$68,IF(W44&lt;=540,$U$69,IF(W44&gt;540,$U$70,0)))))))</f>
        <v>For more than 18 months</v>
      </c>
      <c r="W44" s="130">
        <f t="shared" ref="W44:W52" si="14">$V$6-$G44</f>
        <v>45657</v>
      </c>
      <c r="X44" s="131">
        <f t="shared" ref="X44:X52" si="15">P44-Y44</f>
        <v>0</v>
      </c>
      <c r="Y44" s="132" cm="1">
        <f t="array" ref="Y44">_xlfn.IFS(AND(W44&gt;=1,W44&lt;=90),P44,W44&gt;90,P44-I44-L44-N44-O44,W44&lt;0,0)</f>
        <v>0</v>
      </c>
    </row>
    <row r="45" spans="1:25" ht="12.75" customHeight="1">
      <c r="A45" s="57"/>
      <c r="B45" s="58" t="s">
        <v>28</v>
      </c>
      <c r="C45" s="67"/>
      <c r="D45" s="68"/>
      <c r="E45" s="68"/>
      <c r="F45" s="133"/>
      <c r="G45" s="133"/>
      <c r="H45" s="69"/>
      <c r="I45" s="68"/>
      <c r="J45" s="68"/>
      <c r="K45" s="68"/>
      <c r="L45" s="68"/>
      <c r="M45" s="68"/>
      <c r="N45" s="68"/>
      <c r="O45" s="68"/>
      <c r="P45" s="70"/>
      <c r="U45" s="126" t="b">
        <f t="shared" si="12"/>
        <v>0</v>
      </c>
      <c r="V45" s="127" t="str">
        <f t="shared" si="13"/>
        <v>For more than 18 months</v>
      </c>
      <c r="W45" s="130">
        <f t="shared" si="14"/>
        <v>45657</v>
      </c>
      <c r="X45" s="131">
        <f t="shared" si="15"/>
        <v>0</v>
      </c>
      <c r="Y45" s="132" cm="1">
        <f t="array" ref="Y45">_xlfn.IFS(AND(W45&gt;=1,W45&lt;=90),P45,W45&gt;90,P45-I45-L45-N45-O45,W45&lt;0,0)</f>
        <v>0</v>
      </c>
    </row>
    <row r="46" spans="1:25" ht="12.75" customHeight="1">
      <c r="A46" s="57"/>
      <c r="B46" s="58" t="s">
        <v>29</v>
      </c>
      <c r="C46" s="67"/>
      <c r="D46" s="68"/>
      <c r="E46" s="68"/>
      <c r="F46" s="133"/>
      <c r="G46" s="133"/>
      <c r="H46" s="69"/>
      <c r="I46" s="68"/>
      <c r="J46" s="68"/>
      <c r="K46" s="68"/>
      <c r="L46" s="68"/>
      <c r="M46" s="68"/>
      <c r="N46" s="68"/>
      <c r="O46" s="68"/>
      <c r="P46" s="70"/>
      <c r="U46" s="126" t="b">
        <f t="shared" si="12"/>
        <v>0</v>
      </c>
      <c r="V46" s="127" t="str">
        <f t="shared" si="13"/>
        <v>For more than 18 months</v>
      </c>
      <c r="W46" s="130">
        <f t="shared" si="14"/>
        <v>45657</v>
      </c>
      <c r="X46" s="131">
        <f t="shared" si="15"/>
        <v>0</v>
      </c>
      <c r="Y46" s="132" cm="1">
        <f t="array" ref="Y46">_xlfn.IFS(AND(W46&gt;=1,W46&lt;=90),P46,W46&gt;90,P46-I46-L46-N46-O46,W46&lt;0,0)</f>
        <v>0</v>
      </c>
    </row>
    <row r="47" spans="1:25" ht="12.75" customHeight="1">
      <c r="A47" s="57"/>
      <c r="B47" s="58" t="s">
        <v>30</v>
      </c>
      <c r="C47" s="67"/>
      <c r="D47" s="68"/>
      <c r="E47" s="68"/>
      <c r="F47" s="133"/>
      <c r="G47" s="133"/>
      <c r="H47" s="69"/>
      <c r="I47" s="68"/>
      <c r="J47" s="68"/>
      <c r="K47" s="68"/>
      <c r="L47" s="68"/>
      <c r="M47" s="68"/>
      <c r="N47" s="68"/>
      <c r="O47" s="68"/>
      <c r="P47" s="70"/>
      <c r="U47" s="126" t="b">
        <f t="shared" si="12"/>
        <v>0</v>
      </c>
      <c r="V47" s="127" t="str">
        <f t="shared" si="13"/>
        <v>For more than 18 months</v>
      </c>
      <c r="W47" s="130">
        <f t="shared" si="14"/>
        <v>45657</v>
      </c>
      <c r="X47" s="131">
        <f t="shared" si="15"/>
        <v>0</v>
      </c>
      <c r="Y47" s="132" cm="1">
        <f t="array" ref="Y47">_xlfn.IFS(AND(W47&gt;=1,W47&lt;=90),P47,W47&gt;90,P47-I47-L47-N47-O47,W47&lt;0,0)</f>
        <v>0</v>
      </c>
    </row>
    <row r="48" spans="1:25" ht="12.75" customHeight="1">
      <c r="A48" s="57"/>
      <c r="B48" s="58" t="s">
        <v>31</v>
      </c>
      <c r="C48" s="67"/>
      <c r="D48" s="71"/>
      <c r="E48" s="71"/>
      <c r="F48" s="134"/>
      <c r="G48" s="134"/>
      <c r="H48" s="73"/>
      <c r="I48" s="71"/>
      <c r="J48" s="71"/>
      <c r="K48" s="71"/>
      <c r="L48" s="71"/>
      <c r="M48" s="71"/>
      <c r="N48" s="71"/>
      <c r="O48" s="71"/>
      <c r="P48" s="74"/>
      <c r="U48" s="126" t="b">
        <f t="shared" si="12"/>
        <v>0</v>
      </c>
      <c r="V48" s="127" t="str">
        <f t="shared" si="13"/>
        <v>For more than 18 months</v>
      </c>
      <c r="W48" s="130">
        <f t="shared" si="14"/>
        <v>45657</v>
      </c>
      <c r="X48" s="131">
        <f t="shared" si="15"/>
        <v>0</v>
      </c>
      <c r="Y48" s="132" cm="1">
        <f t="array" ref="Y48">_xlfn.IFS(AND(W48&gt;=1,W48&lt;=90),P48,W48&gt;90,P48-I48-L48-N48-O48,W48&lt;0,0)</f>
        <v>0</v>
      </c>
    </row>
    <row r="49" spans="1:25" ht="12.75" customHeight="1">
      <c r="A49" s="75"/>
      <c r="B49" s="76"/>
      <c r="C49" s="77" t="s">
        <v>32</v>
      </c>
      <c r="D49" s="60"/>
      <c r="E49" s="60"/>
      <c r="F49" s="129"/>
      <c r="G49" s="129"/>
      <c r="H49" s="63"/>
      <c r="I49" s="60"/>
      <c r="J49" s="60"/>
      <c r="K49" s="60"/>
      <c r="L49" s="60"/>
      <c r="M49" s="60"/>
      <c r="N49" s="60"/>
      <c r="O49" s="60"/>
      <c r="P49" s="64"/>
      <c r="U49" s="126" t="b">
        <f t="shared" si="12"/>
        <v>0</v>
      </c>
      <c r="V49" s="127" t="str">
        <f t="shared" si="13"/>
        <v>For more than 18 months</v>
      </c>
      <c r="W49" s="130">
        <f t="shared" si="14"/>
        <v>45657</v>
      </c>
      <c r="X49" s="131">
        <f t="shared" si="15"/>
        <v>0</v>
      </c>
      <c r="Y49" s="132" cm="1">
        <f t="array" ref="Y49">_xlfn.IFS(AND(W49&gt;=1,W49&lt;=90),P49,W49&gt;90,P49-I49-L49-N49-O49,W49&lt;0,0)</f>
        <v>0</v>
      </c>
    </row>
    <row r="50" spans="1:25" ht="12.75" customHeight="1">
      <c r="A50" s="75"/>
      <c r="B50" s="76"/>
      <c r="C50" s="78" t="s">
        <v>33</v>
      </c>
      <c r="D50" s="68"/>
      <c r="E50" s="68"/>
      <c r="F50" s="133"/>
      <c r="G50" s="133"/>
      <c r="H50" s="69"/>
      <c r="I50" s="68"/>
      <c r="J50" s="68"/>
      <c r="K50" s="68"/>
      <c r="L50" s="68"/>
      <c r="M50" s="68"/>
      <c r="N50" s="68"/>
      <c r="O50" s="68"/>
      <c r="P50" s="70"/>
      <c r="U50" s="126" t="b">
        <f t="shared" si="12"/>
        <v>0</v>
      </c>
      <c r="V50" s="127" t="str">
        <f t="shared" si="13"/>
        <v>For more than 18 months</v>
      </c>
      <c r="W50" s="130">
        <f t="shared" si="14"/>
        <v>45657</v>
      </c>
      <c r="X50" s="131">
        <f t="shared" si="15"/>
        <v>0</v>
      </c>
      <c r="Y50" s="132" cm="1">
        <f t="array" ref="Y50">_xlfn.IFS(AND(W50&gt;=1,W50&lt;=90),P50,W50&gt;90,P50-I50-L50-N50-O50,W50&lt;0,0)</f>
        <v>0</v>
      </c>
    </row>
    <row r="51" spans="1:25" ht="12.75" customHeight="1">
      <c r="A51" s="75"/>
      <c r="B51" s="76"/>
      <c r="C51" s="78" t="s">
        <v>34</v>
      </c>
      <c r="D51" s="68"/>
      <c r="E51" s="68"/>
      <c r="F51" s="133"/>
      <c r="G51" s="133"/>
      <c r="H51" s="69"/>
      <c r="I51" s="68"/>
      <c r="J51" s="68"/>
      <c r="K51" s="68"/>
      <c r="L51" s="68"/>
      <c r="M51" s="68"/>
      <c r="N51" s="68"/>
      <c r="O51" s="68"/>
      <c r="P51" s="70"/>
      <c r="U51" s="126" t="b">
        <f t="shared" si="12"/>
        <v>0</v>
      </c>
      <c r="V51" s="127" t="str">
        <f t="shared" si="13"/>
        <v>For more than 18 months</v>
      </c>
      <c r="W51" s="130">
        <f t="shared" si="14"/>
        <v>45657</v>
      </c>
      <c r="X51" s="131">
        <f t="shared" si="15"/>
        <v>0</v>
      </c>
      <c r="Y51" s="132" cm="1">
        <f t="array" ref="Y51">_xlfn.IFS(AND(W51&gt;=1,W51&lt;=90),P51,W51&gt;90,P51-I51-L51-N51-O51,W51&lt;0,0)</f>
        <v>0</v>
      </c>
    </row>
    <row r="52" spans="1:25" ht="12.75" customHeight="1">
      <c r="A52" s="75"/>
      <c r="B52" s="76"/>
      <c r="C52" s="78" t="s">
        <v>35</v>
      </c>
      <c r="D52" s="68"/>
      <c r="E52" s="68"/>
      <c r="F52" s="133"/>
      <c r="G52" s="133"/>
      <c r="H52" s="69"/>
      <c r="I52" s="68"/>
      <c r="J52" s="68"/>
      <c r="K52" s="68"/>
      <c r="L52" s="68"/>
      <c r="M52" s="68"/>
      <c r="N52" s="68"/>
      <c r="O52" s="68"/>
      <c r="P52" s="70"/>
      <c r="U52" s="126" t="b">
        <f t="shared" si="12"/>
        <v>0</v>
      </c>
      <c r="V52" s="127" t="str">
        <f t="shared" si="13"/>
        <v>For more than 18 months</v>
      </c>
      <c r="W52" s="130">
        <f t="shared" si="14"/>
        <v>45657</v>
      </c>
      <c r="X52" s="131">
        <f t="shared" si="15"/>
        <v>0</v>
      </c>
      <c r="Y52" s="132" cm="1">
        <f t="array" ref="Y52">_xlfn.IFS(AND(W52&gt;=1,W52&lt;=90),P52,W52&gt;90,P52-I52-L52-N52-O52,W52&lt;0,0)</f>
        <v>0</v>
      </c>
    </row>
    <row r="53" spans="1:25" ht="12.75" customHeight="1" thickBot="1">
      <c r="A53" s="75"/>
      <c r="B53" s="76"/>
      <c r="C53" s="79"/>
      <c r="D53" s="53"/>
      <c r="E53" s="53"/>
      <c r="F53" s="53"/>
      <c r="G53" s="53"/>
      <c r="H53" s="53"/>
      <c r="I53" s="93"/>
      <c r="J53" s="93"/>
      <c r="K53" s="93"/>
      <c r="L53" s="93"/>
      <c r="M53" s="93"/>
      <c r="N53" s="93"/>
      <c r="O53" s="93"/>
      <c r="P53" s="94"/>
      <c r="U53" s="141" t="s">
        <v>36</v>
      </c>
      <c r="V53" s="142"/>
      <c r="W53" s="142"/>
      <c r="X53" s="137">
        <f>SUBTOTAL(9,X44:X52)</f>
        <v>0</v>
      </c>
      <c r="Y53" s="138">
        <f>SUBTOTAL(9,Y44:Y52)</f>
        <v>0</v>
      </c>
    </row>
    <row r="54" spans="1:25" s="100" customFormat="1" ht="12.75" customHeight="1" thickBot="1">
      <c r="A54" s="95" t="s">
        <v>45</v>
      </c>
      <c r="B54" s="96"/>
      <c r="C54" s="97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9"/>
      <c r="U54" s="101" t="s">
        <v>46</v>
      </c>
      <c r="V54" s="101"/>
      <c r="W54" s="102"/>
      <c r="X54" s="103">
        <f>SUBTOTAL(9,X9:X53)</f>
        <v>0</v>
      </c>
      <c r="Y54" s="103">
        <f>SUBTOTAL(9,Y9:Y53)</f>
        <v>0</v>
      </c>
    </row>
    <row r="56" spans="1:25" ht="12.75" customHeight="1">
      <c r="U56" s="244" t="s">
        <v>47</v>
      </c>
      <c r="V56" s="244"/>
    </row>
    <row r="57" spans="1:25" ht="12.75" customHeight="1">
      <c r="U57" s="245"/>
      <c r="V57" s="245"/>
      <c r="W57" s="106">
        <f>SUMIF(U9:U53,"For Reclass",P9:P53)</f>
        <v>0</v>
      </c>
    </row>
    <row r="61" spans="1:25" ht="12.75" customHeight="1" thickBot="1"/>
    <row r="62" spans="1:25" ht="12.75" customHeight="1">
      <c r="U62" s="179" t="s">
        <v>21</v>
      </c>
      <c r="V62" s="180"/>
      <c r="W62" s="183" t="s">
        <v>48</v>
      </c>
      <c r="X62" s="175" t="s">
        <v>23</v>
      </c>
      <c r="Y62" s="177" t="s">
        <v>24</v>
      </c>
    </row>
    <row r="63" spans="1:25" ht="12.75" customHeight="1" thickBot="1">
      <c r="U63" s="181"/>
      <c r="V63" s="182"/>
      <c r="W63" s="184"/>
      <c r="X63" s="176"/>
      <c r="Y63" s="178"/>
    </row>
    <row r="64" spans="1:25" ht="12.75" customHeight="1">
      <c r="U64" s="209" t="s">
        <v>49</v>
      </c>
      <c r="V64" s="210"/>
      <c r="W64" s="143">
        <f>COUNTIF($V$9:$V$53,U64)</f>
        <v>0</v>
      </c>
      <c r="X64" s="108">
        <f>SUMIF($V$9:$V$53,U64,$X$9:$X$53)</f>
        <v>0</v>
      </c>
      <c r="Y64" s="109">
        <f>SUMIF($V$9:$V$53,U64,$Y$9:$Y$53)</f>
        <v>0</v>
      </c>
    </row>
    <row r="65" spans="21:25" ht="12.75" customHeight="1">
      <c r="U65" s="185" t="s">
        <v>50</v>
      </c>
      <c r="V65" s="186"/>
      <c r="W65" s="144">
        <f t="shared" ref="W65:W70" si="16">COUNTIF($V$9:$V$53,U65)</f>
        <v>0</v>
      </c>
      <c r="X65" s="111">
        <f t="shared" ref="X65:X70" si="17">SUMIF($V$9:$V$53,U65,$X$9:$X$53)</f>
        <v>0</v>
      </c>
      <c r="Y65" s="112">
        <f t="shared" ref="Y65:Y70" si="18">SUMIF($V$9:$V$53,U65,$Y$9:$Y$53)</f>
        <v>0</v>
      </c>
    </row>
    <row r="66" spans="21:25" ht="12.75" customHeight="1">
      <c r="U66" s="185" t="s">
        <v>51</v>
      </c>
      <c r="V66" s="186"/>
      <c r="W66" s="144">
        <f t="shared" si="16"/>
        <v>0</v>
      </c>
      <c r="X66" s="111">
        <f t="shared" si="17"/>
        <v>0</v>
      </c>
      <c r="Y66" s="112">
        <f t="shared" si="18"/>
        <v>0</v>
      </c>
    </row>
    <row r="67" spans="21:25" ht="12.75" customHeight="1">
      <c r="U67" s="185" t="s">
        <v>52</v>
      </c>
      <c r="V67" s="186"/>
      <c r="W67" s="144">
        <f t="shared" si="16"/>
        <v>0</v>
      </c>
      <c r="X67" s="111">
        <f t="shared" si="17"/>
        <v>0</v>
      </c>
      <c r="Y67" s="112">
        <f t="shared" si="18"/>
        <v>0</v>
      </c>
    </row>
    <row r="68" spans="21:25" ht="12.75" customHeight="1">
      <c r="U68" s="185" t="s">
        <v>53</v>
      </c>
      <c r="V68" s="186"/>
      <c r="W68" s="144">
        <f t="shared" si="16"/>
        <v>0</v>
      </c>
      <c r="X68" s="111">
        <f t="shared" si="17"/>
        <v>0</v>
      </c>
      <c r="Y68" s="112">
        <f t="shared" si="18"/>
        <v>0</v>
      </c>
    </row>
    <row r="69" spans="21:25" ht="12.75" customHeight="1">
      <c r="U69" s="185" t="s">
        <v>54</v>
      </c>
      <c r="V69" s="186"/>
      <c r="W69" s="144">
        <f t="shared" si="16"/>
        <v>0</v>
      </c>
      <c r="X69" s="111">
        <f t="shared" si="17"/>
        <v>0</v>
      </c>
      <c r="Y69" s="112">
        <f t="shared" si="18"/>
        <v>0</v>
      </c>
    </row>
    <row r="70" spans="21:25" ht="12.75" customHeight="1" thickBot="1">
      <c r="U70" s="187" t="s">
        <v>55</v>
      </c>
      <c r="V70" s="188"/>
      <c r="W70" s="145">
        <f t="shared" si="16"/>
        <v>36</v>
      </c>
      <c r="X70" s="114">
        <f t="shared" si="17"/>
        <v>0</v>
      </c>
      <c r="Y70" s="115">
        <f t="shared" si="18"/>
        <v>0</v>
      </c>
    </row>
    <row r="71" spans="21:25" ht="12.75" customHeight="1" thickBot="1">
      <c r="U71" s="189" t="s">
        <v>56</v>
      </c>
      <c r="V71" s="190"/>
      <c r="W71" s="146">
        <f>SUM(W64:W70)</f>
        <v>36</v>
      </c>
      <c r="X71" s="117">
        <f>SUM(X64:X70)</f>
        <v>0</v>
      </c>
      <c r="Y71" s="118">
        <f>SUM(Y64:Y70)</f>
        <v>0</v>
      </c>
    </row>
    <row r="72" spans="21:25" ht="12.75" customHeight="1">
      <c r="X72" s="119">
        <f>X54-X71</f>
        <v>0</v>
      </c>
      <c r="Y72" s="119">
        <f>Y54-Y71</f>
        <v>0</v>
      </c>
    </row>
  </sheetData>
  <sheetProtection algorithmName="SHA-512" hashValue="HgWqI+lRIct0whki2Qd2LkOi3q5vu8ST+EEVtQkkmJpGYmLyva1l206+2x5UB8YtT6YnwYk8plKJpxuh/B92HA==" saltValue="JoOmTpVNRGdNDOGKCDO0kg==" spinCount="100000" sheet="1" scenarios="1" formatRows="0" insertColumns="0" insertRows="0"/>
  <mergeCells count="30">
    <mergeCell ref="U64:V64"/>
    <mergeCell ref="U65:V65"/>
    <mergeCell ref="U66:V66"/>
    <mergeCell ref="U67:V67"/>
    <mergeCell ref="U68:V68"/>
    <mergeCell ref="U69:V69"/>
    <mergeCell ref="U70:V70"/>
    <mergeCell ref="U71:V71"/>
    <mergeCell ref="A1:J1"/>
    <mergeCell ref="A2:J2"/>
    <mergeCell ref="A4:P4"/>
    <mergeCell ref="A7:C8"/>
    <mergeCell ref="D7:D8"/>
    <mergeCell ref="E7:E8"/>
    <mergeCell ref="F7:F8"/>
    <mergeCell ref="G7:G8"/>
    <mergeCell ref="I7:I8"/>
    <mergeCell ref="J7:J8"/>
    <mergeCell ref="K7:K8"/>
    <mergeCell ref="L7:L8"/>
    <mergeCell ref="M7:M8"/>
    <mergeCell ref="H7:H8"/>
    <mergeCell ref="O7:O8"/>
    <mergeCell ref="P7:P8"/>
    <mergeCell ref="U7:Y7"/>
    <mergeCell ref="X62:X63"/>
    <mergeCell ref="Y62:Y63"/>
    <mergeCell ref="U62:V63"/>
    <mergeCell ref="W62:W63"/>
    <mergeCell ref="U56:V57"/>
  </mergeCells>
  <pageMargins left="0.7" right="0.36" top="0.75" bottom="0.75" header="0.3" footer="0.3"/>
  <pageSetup paperSize="41" scale="63" fitToHeight="0" orientation="landscape" r:id="rId1"/>
  <headerFooter>
    <oddFooter>&amp;R&amp;"-,Bold"Page 26</oddFooter>
  </headerFooter>
  <rowBreaks count="1" manualBreakCount="1">
    <brk id="52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F48C9-00FE-4F05-96A0-B07D5E0A29B9}">
  <sheetPr codeName="Sheet21">
    <pageSetUpPr fitToPage="1"/>
  </sheetPr>
  <dimension ref="A1:AL78"/>
  <sheetViews>
    <sheetView showGridLines="0" tabSelected="1" zoomScale="85" zoomScaleNormal="85" zoomScaleSheetLayoutView="100" zoomScalePageLayoutView="50" workbookViewId="0">
      <pane xSplit="5" ySplit="8" topLeftCell="S9" activePane="bottomRight" state="frozen"/>
      <selection pane="bottomRight" activeCell="F14" sqref="F14"/>
      <selection pane="bottomLeft" activeCell="A10" sqref="A10"/>
      <selection pane="topRight" activeCell="F1" sqref="F1"/>
    </sheetView>
  </sheetViews>
  <sheetFormatPr defaultColWidth="9.140625" defaultRowHeight="12.75" customHeight="1"/>
  <cols>
    <col min="1" max="2" width="3.140625" style="104" customWidth="1"/>
    <col min="3" max="3" width="45.5703125" style="34" customWidth="1"/>
    <col min="4" max="4" width="28.42578125" style="34" customWidth="1"/>
    <col min="5" max="5" width="19.5703125" style="34" customWidth="1"/>
    <col min="6" max="15" width="13.5703125" style="34" customWidth="1"/>
    <col min="16" max="20" width="18.5703125" style="34" customWidth="1"/>
    <col min="21" max="23" width="9.140625" style="34"/>
    <col min="24" max="24" width="9.140625" style="34" hidden="1" customWidth="1"/>
    <col min="25" max="25" width="22.140625" style="34" hidden="1" customWidth="1"/>
    <col min="26" max="26" width="18.140625" style="34" hidden="1" customWidth="1"/>
    <col min="27" max="27" width="11.42578125" style="34" hidden="1" customWidth="1"/>
    <col min="28" max="29" width="15.7109375" style="34" hidden="1" customWidth="1"/>
    <col min="30" max="30" width="9.140625" style="34" hidden="1" customWidth="1"/>
    <col min="31" max="31" width="0" style="4" hidden="1" customWidth="1"/>
    <col min="32" max="32" width="16.28515625" style="4" hidden="1" customWidth="1"/>
    <col min="33" max="33" width="17.7109375" style="4" hidden="1" customWidth="1"/>
    <col min="34" max="34" width="17.140625" style="4" hidden="1" customWidth="1"/>
    <col min="35" max="35" width="17.7109375" style="4" hidden="1" customWidth="1"/>
    <col min="36" max="36" width="25.42578125" style="4" hidden="1" customWidth="1"/>
    <col min="37" max="37" width="28.42578125" style="4" hidden="1" customWidth="1"/>
    <col min="38" max="38" width="0" style="4" hidden="1" customWidth="1"/>
    <col min="39" max="16384" width="9.140625" style="34"/>
  </cols>
  <sheetData>
    <row r="1" spans="1:38" s="1" customFormat="1" ht="18" customHeight="1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Y1" s="34"/>
      <c r="Z1" s="34"/>
      <c r="AA1" s="34"/>
      <c r="AB1" s="34"/>
      <c r="AC1" s="34"/>
      <c r="AD1" s="34"/>
    </row>
    <row r="2" spans="1:38" s="1" customFormat="1" ht="18" customHeight="1">
      <c r="A2" s="243" t="s">
        <v>1</v>
      </c>
      <c r="B2" s="243"/>
      <c r="C2" s="243"/>
      <c r="D2" s="243"/>
      <c r="E2" s="243"/>
      <c r="F2" s="243"/>
      <c r="G2" s="243"/>
      <c r="H2" s="243"/>
      <c r="I2" s="243"/>
      <c r="J2" s="243"/>
      <c r="Y2" s="34"/>
      <c r="Z2" s="34"/>
      <c r="AA2" s="34"/>
      <c r="AB2" s="34"/>
      <c r="AC2" s="34"/>
      <c r="AD2" s="34"/>
    </row>
    <row r="3" spans="1:38" s="1" customFormat="1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Y3" s="34"/>
      <c r="Z3" s="34"/>
      <c r="AA3" s="34"/>
      <c r="AB3" s="34"/>
      <c r="AC3" s="34"/>
      <c r="AD3" s="34"/>
    </row>
    <row r="4" spans="1:38" s="1" customFormat="1" ht="18" customHeight="1">
      <c r="A4" s="192" t="s">
        <v>57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3"/>
      <c r="R4" s="3"/>
      <c r="S4" s="3"/>
      <c r="T4" s="3"/>
      <c r="Y4" s="34"/>
      <c r="Z4" s="34"/>
      <c r="AA4" s="34"/>
      <c r="AB4" s="34"/>
      <c r="AC4" s="34"/>
      <c r="AD4" s="34"/>
    </row>
    <row r="5" spans="1:38" s="4" customFormat="1" ht="14.25">
      <c r="Y5" s="35"/>
      <c r="Z5" s="35"/>
      <c r="AA5" s="35"/>
      <c r="AB5" s="35"/>
      <c r="AC5" s="35"/>
      <c r="AD5" s="35"/>
    </row>
    <row r="6" spans="1:38" s="1" customFormat="1" ht="14.1" customHeight="1" thickBot="1">
      <c r="A6" s="36"/>
      <c r="B6" s="36"/>
      <c r="Y6" s="37" t="s">
        <v>3</v>
      </c>
      <c r="Z6" s="38">
        <v>45657</v>
      </c>
      <c r="AA6" s="34"/>
      <c r="AB6" s="34"/>
      <c r="AC6" s="34"/>
      <c r="AD6" s="34"/>
      <c r="AE6" s="4"/>
      <c r="AF6" s="4"/>
      <c r="AG6" s="4"/>
      <c r="AH6" s="4"/>
      <c r="AI6" s="4"/>
      <c r="AJ6" s="4"/>
      <c r="AK6" s="4"/>
      <c r="AL6" s="4"/>
    </row>
    <row r="7" spans="1:38" s="40" customFormat="1" ht="30.75" customHeight="1">
      <c r="A7" s="179" t="s">
        <v>4</v>
      </c>
      <c r="B7" s="180"/>
      <c r="C7" s="235"/>
      <c r="D7" s="237" t="s">
        <v>5</v>
      </c>
      <c r="E7" s="238" t="s">
        <v>6</v>
      </c>
      <c r="F7" s="239" t="s">
        <v>7</v>
      </c>
      <c r="G7" s="239" t="s">
        <v>8</v>
      </c>
      <c r="H7" s="242" t="s">
        <v>9</v>
      </c>
      <c r="I7" s="240" t="s">
        <v>10</v>
      </c>
      <c r="J7" s="223" t="s">
        <v>11</v>
      </c>
      <c r="K7" s="223" t="s">
        <v>12</v>
      </c>
      <c r="L7" s="222" t="s">
        <v>13</v>
      </c>
      <c r="M7" s="222" t="s">
        <v>14</v>
      </c>
      <c r="N7" s="148" t="s">
        <v>15</v>
      </c>
      <c r="O7" s="223" t="s">
        <v>16</v>
      </c>
      <c r="P7" s="224" t="s">
        <v>17</v>
      </c>
      <c r="Q7" s="227" t="s">
        <v>58</v>
      </c>
      <c r="R7" s="229" t="s">
        <v>59</v>
      </c>
      <c r="S7" s="231" t="s">
        <v>60</v>
      </c>
      <c r="T7" s="233" t="s">
        <v>61</v>
      </c>
      <c r="Y7" s="226" t="s">
        <v>18</v>
      </c>
      <c r="Z7" s="226"/>
      <c r="AA7" s="226"/>
      <c r="AB7" s="226"/>
      <c r="AC7" s="226"/>
      <c r="AE7" s="5"/>
      <c r="AF7" s="213" t="s">
        <v>62</v>
      </c>
      <c r="AG7" s="215" t="s">
        <v>63</v>
      </c>
      <c r="AH7" s="215" t="s">
        <v>64</v>
      </c>
      <c r="AI7" s="215" t="s">
        <v>65</v>
      </c>
      <c r="AJ7" s="215" t="s">
        <v>20</v>
      </c>
      <c r="AK7" s="217" t="s">
        <v>66</v>
      </c>
      <c r="AL7" s="5"/>
    </row>
    <row r="8" spans="1:38" s="40" customFormat="1" ht="12.75" customHeight="1" thickBot="1">
      <c r="A8" s="236"/>
      <c r="B8" s="197"/>
      <c r="C8" s="198"/>
      <c r="D8" s="200"/>
      <c r="E8" s="202"/>
      <c r="F8" s="204"/>
      <c r="G8" s="204"/>
      <c r="H8" s="167"/>
      <c r="I8" s="241"/>
      <c r="J8" s="169"/>
      <c r="K8" s="169"/>
      <c r="L8" s="208"/>
      <c r="M8" s="208"/>
      <c r="N8" s="41" t="s">
        <v>19</v>
      </c>
      <c r="O8" s="169"/>
      <c r="P8" s="225"/>
      <c r="Q8" s="228"/>
      <c r="R8" s="230"/>
      <c r="S8" s="232"/>
      <c r="T8" s="234"/>
      <c r="Y8" s="42" t="s">
        <v>20</v>
      </c>
      <c r="Z8" s="42" t="s">
        <v>21</v>
      </c>
      <c r="AA8" s="42" t="s">
        <v>22</v>
      </c>
      <c r="AB8" s="42" t="s">
        <v>23</v>
      </c>
      <c r="AC8" s="42" t="s">
        <v>24</v>
      </c>
      <c r="AE8" s="4"/>
      <c r="AF8" s="214"/>
      <c r="AG8" s="216"/>
      <c r="AH8" s="216"/>
      <c r="AI8" s="216"/>
      <c r="AJ8" s="216"/>
      <c r="AK8" s="218"/>
      <c r="AL8" s="4"/>
    </row>
    <row r="9" spans="1:38" ht="12.75" customHeight="1">
      <c r="A9" s="149"/>
      <c r="B9" s="44"/>
      <c r="C9" s="45"/>
      <c r="D9" s="46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6"/>
      <c r="R9" s="46"/>
      <c r="S9" s="46"/>
      <c r="T9" s="150"/>
      <c r="Y9" s="49"/>
      <c r="Z9" s="49"/>
      <c r="AA9" s="49"/>
      <c r="AB9" s="49"/>
      <c r="AC9" s="49"/>
      <c r="AF9" s="6"/>
      <c r="AG9" s="7"/>
      <c r="AH9" s="8"/>
      <c r="AI9" s="9"/>
      <c r="AJ9" s="7"/>
      <c r="AK9" s="10"/>
    </row>
    <row r="10" spans="1:38" ht="12.75" customHeight="1">
      <c r="A10" s="151" t="s">
        <v>25</v>
      </c>
      <c r="B10" s="51"/>
      <c r="C10" s="52" t="s">
        <v>26</v>
      </c>
      <c r="D10" s="53"/>
      <c r="E10" s="53"/>
      <c r="F10" s="53"/>
      <c r="G10" s="53"/>
      <c r="H10" s="54"/>
      <c r="I10" s="55"/>
      <c r="J10" s="55"/>
      <c r="K10" s="55"/>
      <c r="L10" s="55"/>
      <c r="M10" s="55"/>
      <c r="N10" s="55"/>
      <c r="O10" s="55"/>
      <c r="P10" s="55"/>
      <c r="Q10" s="53"/>
      <c r="R10" s="53"/>
      <c r="S10" s="53"/>
      <c r="T10" s="152"/>
      <c r="Y10" s="49"/>
      <c r="Z10" s="49"/>
      <c r="AA10" s="49"/>
      <c r="AB10" s="49"/>
      <c r="AC10" s="49"/>
      <c r="AF10" s="11"/>
      <c r="AG10" s="12"/>
      <c r="AH10" s="13"/>
      <c r="AI10" s="14"/>
      <c r="AJ10" s="12"/>
      <c r="AK10" s="15"/>
    </row>
    <row r="11" spans="1:38" ht="12.75" customHeight="1">
      <c r="A11" s="153"/>
      <c r="B11" s="58" t="s">
        <v>27</v>
      </c>
      <c r="C11" s="59"/>
      <c r="D11" s="60"/>
      <c r="E11" s="60"/>
      <c r="F11" s="61"/>
      <c r="G11" s="62"/>
      <c r="H11" s="63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154"/>
      <c r="Y11" s="49" t="b">
        <f t="shared" ref="Y11:Y19" si="0">IF(P11&lt;0, "For Reclass")</f>
        <v>0</v>
      </c>
      <c r="Z11" s="49" t="str">
        <f t="shared" ref="Z11:Z19" si="1">IF(AA11&lt;=90,$Y$64,IF(AA11&lt;=180,$Y$65,IF(AA11&lt;=270,$Y$66,IF(AA11&lt;=360,$Y$67,IF(AA11&lt;=450,$Y$68,IF(AA11&lt;=540,$Y$69,IF(AA11&gt;540,$Y$70,0)))))))</f>
        <v>For more than 18 months</v>
      </c>
      <c r="AA11" s="65">
        <f t="shared" ref="AA11:AA19" si="2">$Z$6-$G11</f>
        <v>45657</v>
      </c>
      <c r="AB11" s="66">
        <f t="shared" ref="AB11:AB19" si="3">P11-AC11</f>
        <v>0</v>
      </c>
      <c r="AC11" s="66" cm="1">
        <f t="array" ref="AC11">_xlfn.IFS(AND(AA11&gt;=1,AA11&lt;=90),P11,AA11&gt;90,P11-I11-L11-N11-O11,AA11&lt;0,0)</f>
        <v>0</v>
      </c>
      <c r="AF11" s="11">
        <f>MIN(P11,Q11)</f>
        <v>0</v>
      </c>
      <c r="AG11" s="12"/>
      <c r="AH11" s="13">
        <f>AF11-AG11</f>
        <v>0</v>
      </c>
      <c r="AI11" s="14">
        <f t="shared" ref="AI11:AI54" si="4">IF(AH11&gt;0,AH11,0)</f>
        <v>0</v>
      </c>
      <c r="AJ11" s="12" t="str">
        <f t="shared" ref="AJ11:AJ53" si="5">IF(AI11=0, "", "Not Admitted")</f>
        <v/>
      </c>
      <c r="AK11" s="15"/>
    </row>
    <row r="12" spans="1:38" ht="12.75" customHeight="1">
      <c r="A12" s="153"/>
      <c r="B12" s="58" t="s">
        <v>28</v>
      </c>
      <c r="C12" s="67"/>
      <c r="D12" s="68"/>
      <c r="E12" s="68"/>
      <c r="F12" s="62"/>
      <c r="G12" s="62"/>
      <c r="H12" s="69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155"/>
      <c r="Y12" s="49" t="b">
        <f t="shared" si="0"/>
        <v>0</v>
      </c>
      <c r="Z12" s="49" t="str">
        <f t="shared" si="1"/>
        <v>For more than 18 months</v>
      </c>
      <c r="AA12" s="65">
        <f t="shared" si="2"/>
        <v>45657</v>
      </c>
      <c r="AB12" s="66">
        <f t="shared" si="3"/>
        <v>0</v>
      </c>
      <c r="AC12" s="66" cm="1">
        <f t="array" ref="AC12">_xlfn.IFS(AND(AA12&gt;=1,AA12&lt;=90),P12,AA12&gt;90,P12-I12-L12-N12-O12,AA12&lt;0,0)</f>
        <v>0</v>
      </c>
      <c r="AF12" s="11">
        <f t="shared" ref="AF12:AF48" si="6">MIN(P12,Q12)</f>
        <v>0</v>
      </c>
      <c r="AG12" s="12"/>
      <c r="AH12" s="13">
        <f t="shared" ref="AH12:AH53" si="7">AF12-AG12</f>
        <v>0</v>
      </c>
      <c r="AI12" s="14">
        <f t="shared" si="4"/>
        <v>0</v>
      </c>
      <c r="AJ12" s="12" t="str">
        <f t="shared" si="5"/>
        <v/>
      </c>
      <c r="AK12" s="15"/>
    </row>
    <row r="13" spans="1:38" ht="12.75" customHeight="1">
      <c r="A13" s="153"/>
      <c r="B13" s="58" t="s">
        <v>29</v>
      </c>
      <c r="C13" s="67"/>
      <c r="D13" s="68"/>
      <c r="E13" s="68"/>
      <c r="F13" s="62"/>
      <c r="G13" s="62"/>
      <c r="H13" s="69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155"/>
      <c r="Y13" s="49" t="b">
        <f t="shared" si="0"/>
        <v>0</v>
      </c>
      <c r="Z13" s="49" t="str">
        <f t="shared" si="1"/>
        <v>For more than 18 months</v>
      </c>
      <c r="AA13" s="65">
        <f t="shared" si="2"/>
        <v>45657</v>
      </c>
      <c r="AB13" s="66">
        <f t="shared" si="3"/>
        <v>0</v>
      </c>
      <c r="AC13" s="66" cm="1">
        <f t="array" ref="AC13">_xlfn.IFS(AND(AA13&gt;=1,AA13&lt;=90),P13,AA13&gt;90,P13-I13-L13-N13-O13,AA13&lt;0,0)</f>
        <v>0</v>
      </c>
      <c r="AF13" s="11">
        <f t="shared" si="6"/>
        <v>0</v>
      </c>
      <c r="AG13" s="12"/>
      <c r="AH13" s="13">
        <f t="shared" si="7"/>
        <v>0</v>
      </c>
      <c r="AI13" s="14">
        <f t="shared" si="4"/>
        <v>0</v>
      </c>
      <c r="AJ13" s="12" t="str">
        <f>IF(AI13=0, "", "Not Admitted")</f>
        <v/>
      </c>
      <c r="AK13" s="15"/>
    </row>
    <row r="14" spans="1:38" ht="12.75" customHeight="1">
      <c r="A14" s="153"/>
      <c r="B14" s="58" t="s">
        <v>30</v>
      </c>
      <c r="C14" s="67"/>
      <c r="D14" s="68"/>
      <c r="E14" s="68"/>
      <c r="F14" s="62"/>
      <c r="G14" s="62"/>
      <c r="H14" s="69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155"/>
      <c r="Y14" s="49" t="b">
        <f t="shared" si="0"/>
        <v>0</v>
      </c>
      <c r="Z14" s="49" t="str">
        <f t="shared" si="1"/>
        <v>For more than 18 months</v>
      </c>
      <c r="AA14" s="65">
        <f t="shared" si="2"/>
        <v>45657</v>
      </c>
      <c r="AB14" s="66">
        <f t="shared" si="3"/>
        <v>0</v>
      </c>
      <c r="AC14" s="66" cm="1">
        <f t="array" ref="AC14">_xlfn.IFS(AND(AA14&gt;=1,AA14&lt;=90),P14,AA14&gt;90,P14-I14-L14-N14-O14,AA14&lt;0,0)</f>
        <v>0</v>
      </c>
      <c r="AF14" s="11">
        <f t="shared" si="6"/>
        <v>0</v>
      </c>
      <c r="AG14" s="12"/>
      <c r="AH14" s="13">
        <f t="shared" si="7"/>
        <v>0</v>
      </c>
      <c r="AI14" s="14">
        <f t="shared" si="4"/>
        <v>0</v>
      </c>
      <c r="AJ14" s="12" t="str">
        <f t="shared" si="5"/>
        <v/>
      </c>
      <c r="AK14" s="15"/>
    </row>
    <row r="15" spans="1:38" ht="12.75" customHeight="1">
      <c r="A15" s="153"/>
      <c r="B15" s="58" t="s">
        <v>31</v>
      </c>
      <c r="C15" s="67"/>
      <c r="D15" s="71"/>
      <c r="E15" s="71"/>
      <c r="F15" s="72"/>
      <c r="G15" s="72"/>
      <c r="H15" s="73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156"/>
      <c r="Y15" s="49" t="b">
        <f t="shared" si="0"/>
        <v>0</v>
      </c>
      <c r="Z15" s="49" t="str">
        <f t="shared" si="1"/>
        <v>For more than 18 months</v>
      </c>
      <c r="AA15" s="65">
        <f t="shared" si="2"/>
        <v>45657</v>
      </c>
      <c r="AB15" s="66">
        <f t="shared" si="3"/>
        <v>0</v>
      </c>
      <c r="AC15" s="66" cm="1">
        <f t="array" ref="AC15">_xlfn.IFS(AND(AA15&gt;=1,AA15&lt;=90),P15,AA15&gt;90,P15-I15-L15-N15-O15,AA15&lt;0,0)</f>
        <v>0</v>
      </c>
      <c r="AF15" s="11">
        <f t="shared" si="6"/>
        <v>0</v>
      </c>
      <c r="AG15" s="12"/>
      <c r="AH15" s="13">
        <f t="shared" si="7"/>
        <v>0</v>
      </c>
      <c r="AI15" s="14">
        <f t="shared" si="4"/>
        <v>0</v>
      </c>
      <c r="AJ15" s="12" t="str">
        <f t="shared" si="5"/>
        <v/>
      </c>
      <c r="AK15" s="15"/>
    </row>
    <row r="16" spans="1:38" ht="12.75" customHeight="1">
      <c r="A16" s="157"/>
      <c r="B16" s="76"/>
      <c r="C16" s="77" t="s">
        <v>32</v>
      </c>
      <c r="D16" s="60"/>
      <c r="E16" s="60"/>
      <c r="F16" s="61"/>
      <c r="G16" s="61"/>
      <c r="H16" s="63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154"/>
      <c r="Y16" s="49" t="b">
        <f t="shared" si="0"/>
        <v>0</v>
      </c>
      <c r="Z16" s="49" t="str">
        <f t="shared" si="1"/>
        <v>For more than 18 months</v>
      </c>
      <c r="AA16" s="65">
        <f t="shared" si="2"/>
        <v>45657</v>
      </c>
      <c r="AB16" s="66">
        <f t="shared" si="3"/>
        <v>0</v>
      </c>
      <c r="AC16" s="66" cm="1">
        <f t="array" ref="AC16">_xlfn.IFS(AND(AA16&gt;=1,AA16&lt;=90),P16,AA16&gt;90,P16-I16-L16-N16-O16,AA16&lt;0,0)</f>
        <v>0</v>
      </c>
      <c r="AF16" s="11">
        <f t="shared" si="6"/>
        <v>0</v>
      </c>
      <c r="AG16" s="12"/>
      <c r="AH16" s="13">
        <f t="shared" si="7"/>
        <v>0</v>
      </c>
      <c r="AI16" s="14">
        <f t="shared" si="4"/>
        <v>0</v>
      </c>
      <c r="AJ16" s="12" t="str">
        <f t="shared" si="5"/>
        <v/>
      </c>
      <c r="AK16" s="15"/>
    </row>
    <row r="17" spans="1:37" ht="12.75" customHeight="1">
      <c r="A17" s="157"/>
      <c r="B17" s="76"/>
      <c r="C17" s="78" t="s">
        <v>33</v>
      </c>
      <c r="D17" s="68"/>
      <c r="E17" s="68"/>
      <c r="F17" s="62"/>
      <c r="G17" s="62"/>
      <c r="H17" s="69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155"/>
      <c r="Y17" s="49" t="b">
        <f t="shared" si="0"/>
        <v>0</v>
      </c>
      <c r="Z17" s="49" t="str">
        <f t="shared" si="1"/>
        <v>For more than 18 months</v>
      </c>
      <c r="AA17" s="65">
        <f t="shared" si="2"/>
        <v>45657</v>
      </c>
      <c r="AB17" s="66">
        <f t="shared" si="3"/>
        <v>0</v>
      </c>
      <c r="AC17" s="66" cm="1">
        <f t="array" ref="AC17">_xlfn.IFS(AND(AA17&gt;=1,AA17&lt;=90),P17,AA17&gt;90,P17-I17-L17-N17-O17,AA17&lt;0,0)</f>
        <v>0</v>
      </c>
      <c r="AF17" s="11">
        <f t="shared" si="6"/>
        <v>0</v>
      </c>
      <c r="AG17" s="12"/>
      <c r="AH17" s="13">
        <f t="shared" si="7"/>
        <v>0</v>
      </c>
      <c r="AI17" s="14">
        <f t="shared" si="4"/>
        <v>0</v>
      </c>
      <c r="AJ17" s="12" t="str">
        <f t="shared" si="5"/>
        <v/>
      </c>
      <c r="AK17" s="15"/>
    </row>
    <row r="18" spans="1:37" ht="12.75" customHeight="1">
      <c r="A18" s="157"/>
      <c r="B18" s="76"/>
      <c r="C18" s="78" t="s">
        <v>34</v>
      </c>
      <c r="D18" s="68"/>
      <c r="E18" s="68"/>
      <c r="F18" s="62"/>
      <c r="G18" s="62"/>
      <c r="H18" s="69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155"/>
      <c r="Y18" s="49" t="b">
        <f t="shared" si="0"/>
        <v>0</v>
      </c>
      <c r="Z18" s="49" t="str">
        <f t="shared" si="1"/>
        <v>For more than 18 months</v>
      </c>
      <c r="AA18" s="65">
        <f t="shared" si="2"/>
        <v>45657</v>
      </c>
      <c r="AB18" s="66">
        <f t="shared" si="3"/>
        <v>0</v>
      </c>
      <c r="AC18" s="66" cm="1">
        <f t="array" ref="AC18">_xlfn.IFS(AND(AA18&gt;=1,AA18&lt;=90),P18,AA18&gt;90,P18-I18-L18-N18-O18,AA18&lt;0,0)</f>
        <v>0</v>
      </c>
      <c r="AF18" s="11">
        <f t="shared" si="6"/>
        <v>0</v>
      </c>
      <c r="AG18" s="12"/>
      <c r="AH18" s="13">
        <f t="shared" si="7"/>
        <v>0</v>
      </c>
      <c r="AI18" s="14">
        <f t="shared" si="4"/>
        <v>0</v>
      </c>
      <c r="AJ18" s="12" t="str">
        <f t="shared" si="5"/>
        <v/>
      </c>
      <c r="AK18" s="15"/>
    </row>
    <row r="19" spans="1:37" ht="12.75" customHeight="1">
      <c r="A19" s="157"/>
      <c r="B19" s="76"/>
      <c r="C19" s="78" t="s">
        <v>35</v>
      </c>
      <c r="D19" s="68"/>
      <c r="E19" s="68"/>
      <c r="F19" s="62"/>
      <c r="G19" s="62"/>
      <c r="H19" s="69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155"/>
      <c r="Y19" s="49" t="b">
        <f t="shared" si="0"/>
        <v>0</v>
      </c>
      <c r="Z19" s="49" t="str">
        <f t="shared" si="1"/>
        <v>For more than 18 months</v>
      </c>
      <c r="AA19" s="65">
        <f t="shared" si="2"/>
        <v>45657</v>
      </c>
      <c r="AB19" s="66">
        <f t="shared" si="3"/>
        <v>0</v>
      </c>
      <c r="AC19" s="66" cm="1">
        <f t="array" ref="AC19">_xlfn.IFS(AND(AA19&gt;=1,AA19&lt;=90),P19,AA19&gt;90,P19-I19-L19-N19-O19,AA19&lt;0,0)</f>
        <v>0</v>
      </c>
      <c r="AF19" s="11">
        <f t="shared" si="6"/>
        <v>0</v>
      </c>
      <c r="AG19" s="12"/>
      <c r="AH19" s="13">
        <f t="shared" si="7"/>
        <v>0</v>
      </c>
      <c r="AI19" s="14">
        <f t="shared" si="4"/>
        <v>0</v>
      </c>
      <c r="AJ19" s="12" t="str">
        <f t="shared" si="5"/>
        <v/>
      </c>
      <c r="AK19" s="15"/>
    </row>
    <row r="20" spans="1:37" ht="12.75" customHeight="1">
      <c r="A20" s="157"/>
      <c r="B20" s="76"/>
      <c r="C20" s="79"/>
      <c r="D20" s="80"/>
      <c r="E20" s="80"/>
      <c r="F20" s="81"/>
      <c r="G20" s="81"/>
      <c r="H20" s="82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158"/>
      <c r="Y20" s="84" t="s">
        <v>36</v>
      </c>
      <c r="Z20" s="49"/>
      <c r="AA20" s="49"/>
      <c r="AB20" s="85">
        <f>SUBTOTAL(9,AB11:AB19)</f>
        <v>0</v>
      </c>
      <c r="AC20" s="85">
        <f>SUBTOTAL(9,AC11:AC19)</f>
        <v>0</v>
      </c>
      <c r="AF20" s="11"/>
      <c r="AG20" s="12"/>
      <c r="AH20" s="13"/>
      <c r="AI20" s="14"/>
      <c r="AJ20" s="12"/>
      <c r="AK20" s="15"/>
    </row>
    <row r="21" spans="1:37" ht="12.75" customHeight="1">
      <c r="A21" s="151" t="s">
        <v>37</v>
      </c>
      <c r="B21" s="51"/>
      <c r="C21" s="52" t="s">
        <v>38</v>
      </c>
      <c r="D21" s="55"/>
      <c r="E21" s="55"/>
      <c r="F21" s="86"/>
      <c r="G21" s="86"/>
      <c r="H21" s="87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159"/>
      <c r="Y21" s="49"/>
      <c r="Z21" s="49"/>
      <c r="AA21" s="49"/>
      <c r="AB21" s="49"/>
      <c r="AC21" s="49"/>
      <c r="AF21" s="11"/>
      <c r="AG21" s="12"/>
      <c r="AH21" s="13"/>
      <c r="AI21" s="14"/>
      <c r="AJ21" s="12"/>
      <c r="AK21" s="15"/>
    </row>
    <row r="22" spans="1:37" ht="12.75" customHeight="1">
      <c r="A22" s="153"/>
      <c r="B22" s="58" t="s">
        <v>27</v>
      </c>
      <c r="C22" s="59"/>
      <c r="D22" s="60"/>
      <c r="E22" s="60"/>
      <c r="F22" s="61"/>
      <c r="G22" s="61"/>
      <c r="H22" s="63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154"/>
      <c r="Y22" s="49" t="b">
        <f t="shared" ref="Y22:Y30" si="8">IF(P22&lt;0, "For Reclass")</f>
        <v>0</v>
      </c>
      <c r="Z22" s="49" t="str">
        <f t="shared" ref="Z22:Z30" si="9">IF(AA22&lt;=90,$Y$64,IF(AA22&lt;=180,$Y$65,IF(AA22&lt;=270,$Y$66,IF(AA22&lt;=360,$Y$67,IF(AA22&lt;=450,$Y$68,IF(AA22&lt;=540,$Y$69,IF(AA22&gt;540,$Y$70,0)))))))</f>
        <v>For more than 18 months</v>
      </c>
      <c r="AA22" s="65">
        <f t="shared" ref="AA22:AA30" si="10">$Z$6-$G22</f>
        <v>45657</v>
      </c>
      <c r="AB22" s="66">
        <f t="shared" ref="AB22:AB30" si="11">P22-AC22</f>
        <v>0</v>
      </c>
      <c r="AC22" s="66" cm="1">
        <f t="array" ref="AC22">_xlfn.IFS(AND(AA22&gt;=1,AA22&lt;=90),P22,AA22&gt;90,P22-I22-L22-N22-O22,AA22&lt;0,0)</f>
        <v>0</v>
      </c>
      <c r="AF22" s="11">
        <f t="shared" si="6"/>
        <v>0</v>
      </c>
      <c r="AG22" s="12"/>
      <c r="AH22" s="13">
        <f t="shared" si="7"/>
        <v>0</v>
      </c>
      <c r="AI22" s="14">
        <f t="shared" si="4"/>
        <v>0</v>
      </c>
      <c r="AJ22" s="12" t="str">
        <f t="shared" si="5"/>
        <v/>
      </c>
      <c r="AK22" s="15"/>
    </row>
    <row r="23" spans="1:37" ht="12.75" customHeight="1">
      <c r="A23" s="153"/>
      <c r="B23" s="58" t="s">
        <v>28</v>
      </c>
      <c r="C23" s="67"/>
      <c r="D23" s="68"/>
      <c r="E23" s="68"/>
      <c r="F23" s="62"/>
      <c r="G23" s="62"/>
      <c r="H23" s="69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155"/>
      <c r="Y23" s="49" t="b">
        <f t="shared" si="8"/>
        <v>0</v>
      </c>
      <c r="Z23" s="49" t="str">
        <f t="shared" si="9"/>
        <v>For more than 18 months</v>
      </c>
      <c r="AA23" s="65">
        <f t="shared" si="10"/>
        <v>45657</v>
      </c>
      <c r="AB23" s="66">
        <f t="shared" si="11"/>
        <v>0</v>
      </c>
      <c r="AC23" s="66" cm="1">
        <f t="array" ref="AC23">_xlfn.IFS(AND(AA23&gt;=1,AA23&lt;=90),P23,AA23&gt;90,P23-I23-L23-N23-O23,AA23&lt;0,0)</f>
        <v>0</v>
      </c>
      <c r="AF23" s="11">
        <f t="shared" si="6"/>
        <v>0</v>
      </c>
      <c r="AG23" s="12"/>
      <c r="AH23" s="13">
        <f t="shared" si="7"/>
        <v>0</v>
      </c>
      <c r="AI23" s="14">
        <f t="shared" si="4"/>
        <v>0</v>
      </c>
      <c r="AJ23" s="12" t="str">
        <f t="shared" si="5"/>
        <v/>
      </c>
      <c r="AK23" s="15"/>
    </row>
    <row r="24" spans="1:37" ht="12.75" customHeight="1">
      <c r="A24" s="153"/>
      <c r="B24" s="58" t="s">
        <v>29</v>
      </c>
      <c r="C24" s="67"/>
      <c r="D24" s="68"/>
      <c r="E24" s="68"/>
      <c r="F24" s="62"/>
      <c r="G24" s="62"/>
      <c r="H24" s="69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155"/>
      <c r="Y24" s="49" t="b">
        <f t="shared" si="8"/>
        <v>0</v>
      </c>
      <c r="Z24" s="49" t="str">
        <f t="shared" si="9"/>
        <v>For more than 18 months</v>
      </c>
      <c r="AA24" s="65">
        <f t="shared" si="10"/>
        <v>45657</v>
      </c>
      <c r="AB24" s="66">
        <f t="shared" si="11"/>
        <v>0</v>
      </c>
      <c r="AC24" s="66" cm="1">
        <f t="array" ref="AC24">_xlfn.IFS(AND(AA24&gt;=1,AA24&lt;=90),P24,AA24&gt;90,P24-I24-L24-N24-O24,AA24&lt;0,0)</f>
        <v>0</v>
      </c>
      <c r="AF24" s="11">
        <f t="shared" si="6"/>
        <v>0</v>
      </c>
      <c r="AG24" s="12"/>
      <c r="AH24" s="13">
        <f t="shared" si="7"/>
        <v>0</v>
      </c>
      <c r="AI24" s="14">
        <f t="shared" si="4"/>
        <v>0</v>
      </c>
      <c r="AJ24" s="12" t="str">
        <f t="shared" si="5"/>
        <v/>
      </c>
      <c r="AK24" s="15"/>
    </row>
    <row r="25" spans="1:37" ht="12.75" customHeight="1">
      <c r="A25" s="153"/>
      <c r="B25" s="58" t="s">
        <v>30</v>
      </c>
      <c r="C25" s="67"/>
      <c r="D25" s="68"/>
      <c r="E25" s="68"/>
      <c r="F25" s="62"/>
      <c r="G25" s="62"/>
      <c r="H25" s="69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155"/>
      <c r="Y25" s="49" t="b">
        <f t="shared" si="8"/>
        <v>0</v>
      </c>
      <c r="Z25" s="49" t="str">
        <f t="shared" si="9"/>
        <v>For more than 18 months</v>
      </c>
      <c r="AA25" s="65">
        <f t="shared" si="10"/>
        <v>45657</v>
      </c>
      <c r="AB25" s="66">
        <f t="shared" si="11"/>
        <v>0</v>
      </c>
      <c r="AC25" s="66" cm="1">
        <f t="array" ref="AC25">_xlfn.IFS(AND(AA25&gt;=1,AA25&lt;=90),P25,AA25&gt;90,P25-I25-L25-N25-O25,AA25&lt;0,0)</f>
        <v>0</v>
      </c>
      <c r="AF25" s="11">
        <f t="shared" si="6"/>
        <v>0</v>
      </c>
      <c r="AG25" s="12"/>
      <c r="AH25" s="13">
        <f t="shared" si="7"/>
        <v>0</v>
      </c>
      <c r="AI25" s="14">
        <f t="shared" si="4"/>
        <v>0</v>
      </c>
      <c r="AJ25" s="12" t="str">
        <f t="shared" si="5"/>
        <v/>
      </c>
      <c r="AK25" s="15"/>
    </row>
    <row r="26" spans="1:37" ht="12.75" customHeight="1">
      <c r="A26" s="153"/>
      <c r="B26" s="58" t="s">
        <v>31</v>
      </c>
      <c r="C26" s="67"/>
      <c r="D26" s="71"/>
      <c r="E26" s="71"/>
      <c r="F26" s="72"/>
      <c r="G26" s="72"/>
      <c r="H26" s="73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156"/>
      <c r="Y26" s="49" t="b">
        <f t="shared" si="8"/>
        <v>0</v>
      </c>
      <c r="Z26" s="49" t="str">
        <f t="shared" si="9"/>
        <v>For more than 18 months</v>
      </c>
      <c r="AA26" s="65">
        <f t="shared" si="10"/>
        <v>45657</v>
      </c>
      <c r="AB26" s="66">
        <f t="shared" si="11"/>
        <v>0</v>
      </c>
      <c r="AC26" s="66" cm="1">
        <f t="array" ref="AC26">_xlfn.IFS(AND(AA26&gt;=1,AA26&lt;=90),P26,AA26&gt;90,P26-I26-L26-N26-O26,AA26&lt;0,0)</f>
        <v>0</v>
      </c>
      <c r="AF26" s="11">
        <f t="shared" si="6"/>
        <v>0</v>
      </c>
      <c r="AG26" s="12"/>
      <c r="AH26" s="13">
        <f t="shared" si="7"/>
        <v>0</v>
      </c>
      <c r="AI26" s="14">
        <f t="shared" si="4"/>
        <v>0</v>
      </c>
      <c r="AJ26" s="12" t="str">
        <f t="shared" si="5"/>
        <v/>
      </c>
      <c r="AK26" s="15"/>
    </row>
    <row r="27" spans="1:37" ht="12.75" customHeight="1">
      <c r="A27" s="157"/>
      <c r="B27" s="76"/>
      <c r="C27" s="77" t="s">
        <v>32</v>
      </c>
      <c r="D27" s="60"/>
      <c r="E27" s="60"/>
      <c r="F27" s="61"/>
      <c r="G27" s="61"/>
      <c r="H27" s="63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154"/>
      <c r="Y27" s="49" t="b">
        <f t="shared" si="8"/>
        <v>0</v>
      </c>
      <c r="Z27" s="49" t="str">
        <f t="shared" si="9"/>
        <v>For more than 18 months</v>
      </c>
      <c r="AA27" s="65">
        <f t="shared" si="10"/>
        <v>45657</v>
      </c>
      <c r="AB27" s="66">
        <f t="shared" si="11"/>
        <v>0</v>
      </c>
      <c r="AC27" s="66" cm="1">
        <f t="array" ref="AC27">_xlfn.IFS(AND(AA27&gt;=1,AA27&lt;=90),P27,AA27&gt;90,P27-I27-L27-N27-O27,AA27&lt;0,0)</f>
        <v>0</v>
      </c>
      <c r="AF27" s="11">
        <f t="shared" si="6"/>
        <v>0</v>
      </c>
      <c r="AG27" s="12"/>
      <c r="AH27" s="13">
        <f t="shared" si="7"/>
        <v>0</v>
      </c>
      <c r="AI27" s="14">
        <f t="shared" si="4"/>
        <v>0</v>
      </c>
      <c r="AJ27" s="12" t="str">
        <f t="shared" si="5"/>
        <v/>
      </c>
      <c r="AK27" s="15"/>
    </row>
    <row r="28" spans="1:37" ht="12.75" customHeight="1">
      <c r="A28" s="157"/>
      <c r="B28" s="76"/>
      <c r="C28" s="78" t="s">
        <v>33</v>
      </c>
      <c r="D28" s="68"/>
      <c r="E28" s="68"/>
      <c r="F28" s="62"/>
      <c r="G28" s="62"/>
      <c r="H28" s="69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155"/>
      <c r="Y28" s="49" t="b">
        <f t="shared" si="8"/>
        <v>0</v>
      </c>
      <c r="Z28" s="49" t="str">
        <f t="shared" si="9"/>
        <v>For more than 18 months</v>
      </c>
      <c r="AA28" s="65">
        <f t="shared" si="10"/>
        <v>45657</v>
      </c>
      <c r="AB28" s="66">
        <f t="shared" si="11"/>
        <v>0</v>
      </c>
      <c r="AC28" s="66" cm="1">
        <f t="array" ref="AC28">_xlfn.IFS(AND(AA28&gt;=1,AA28&lt;=90),P28,AA28&gt;90,P28-I28-L28-N28-O28,AA28&lt;0,0)</f>
        <v>0</v>
      </c>
      <c r="AF28" s="11">
        <f t="shared" si="6"/>
        <v>0</v>
      </c>
      <c r="AG28" s="12"/>
      <c r="AH28" s="13">
        <f t="shared" si="7"/>
        <v>0</v>
      </c>
      <c r="AI28" s="14">
        <f t="shared" si="4"/>
        <v>0</v>
      </c>
      <c r="AJ28" s="12" t="str">
        <f t="shared" si="5"/>
        <v/>
      </c>
      <c r="AK28" s="15"/>
    </row>
    <row r="29" spans="1:37" ht="14.25">
      <c r="A29" s="157"/>
      <c r="B29" s="76"/>
      <c r="C29" s="78" t="s">
        <v>34</v>
      </c>
      <c r="D29" s="68"/>
      <c r="E29" s="68"/>
      <c r="F29" s="62"/>
      <c r="G29" s="62"/>
      <c r="H29" s="69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155"/>
      <c r="Y29" s="49" t="b">
        <f t="shared" si="8"/>
        <v>0</v>
      </c>
      <c r="Z29" s="49" t="str">
        <f t="shared" si="9"/>
        <v>For more than 18 months</v>
      </c>
      <c r="AA29" s="65">
        <f t="shared" si="10"/>
        <v>45657</v>
      </c>
      <c r="AB29" s="66">
        <f t="shared" si="11"/>
        <v>0</v>
      </c>
      <c r="AC29" s="66" cm="1">
        <f t="array" ref="AC29">_xlfn.IFS(AND(AA29&gt;=1,AA29&lt;=90),P29,AA29&gt;90,P29-I29-L29-N29-O29,AA29&lt;0,0)</f>
        <v>0</v>
      </c>
      <c r="AF29" s="11">
        <f t="shared" si="6"/>
        <v>0</v>
      </c>
      <c r="AG29" s="12"/>
      <c r="AH29" s="13">
        <f t="shared" si="7"/>
        <v>0</v>
      </c>
      <c r="AI29" s="14">
        <f t="shared" si="4"/>
        <v>0</v>
      </c>
      <c r="AJ29" s="12" t="str">
        <f t="shared" si="5"/>
        <v/>
      </c>
      <c r="AK29" s="15"/>
    </row>
    <row r="30" spans="1:37" ht="12.75" customHeight="1">
      <c r="A30" s="157"/>
      <c r="B30" s="76"/>
      <c r="C30" s="78" t="s">
        <v>35</v>
      </c>
      <c r="D30" s="68"/>
      <c r="E30" s="68"/>
      <c r="F30" s="62"/>
      <c r="G30" s="62"/>
      <c r="H30" s="69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155"/>
      <c r="Y30" s="49" t="b">
        <f t="shared" si="8"/>
        <v>0</v>
      </c>
      <c r="Z30" s="49" t="str">
        <f t="shared" si="9"/>
        <v>For more than 18 months</v>
      </c>
      <c r="AA30" s="65">
        <f t="shared" si="10"/>
        <v>45657</v>
      </c>
      <c r="AB30" s="66">
        <f t="shared" si="11"/>
        <v>0</v>
      </c>
      <c r="AC30" s="66" cm="1">
        <f t="array" ref="AC30">_xlfn.IFS(AND(AA30&gt;=1,AA30&lt;=90),P30,AA30&gt;90,P30-I30-L30-N30-O30,AA30&lt;0,0)</f>
        <v>0</v>
      </c>
      <c r="AF30" s="11">
        <f t="shared" si="6"/>
        <v>0</v>
      </c>
      <c r="AG30" s="12"/>
      <c r="AH30" s="13">
        <f t="shared" si="7"/>
        <v>0</v>
      </c>
      <c r="AI30" s="14">
        <f t="shared" si="4"/>
        <v>0</v>
      </c>
      <c r="AJ30" s="12" t="str">
        <f t="shared" si="5"/>
        <v/>
      </c>
      <c r="AK30" s="15"/>
    </row>
    <row r="31" spans="1:37" ht="12.75" customHeight="1">
      <c r="A31" s="157"/>
      <c r="B31" s="76"/>
      <c r="C31" s="79"/>
      <c r="D31" s="55"/>
      <c r="E31" s="55"/>
      <c r="F31" s="86"/>
      <c r="G31" s="86"/>
      <c r="H31" s="87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159"/>
      <c r="Y31" s="84" t="s">
        <v>39</v>
      </c>
      <c r="Z31" s="49"/>
      <c r="AA31" s="49"/>
      <c r="AB31" s="85">
        <f>SUBTOTAL(9,AB22:AB30)</f>
        <v>0</v>
      </c>
      <c r="AC31" s="85">
        <f>SUBTOTAL(9,AC22:AC30)</f>
        <v>0</v>
      </c>
      <c r="AF31" s="11"/>
      <c r="AG31" s="12"/>
      <c r="AH31" s="13"/>
      <c r="AI31" s="14"/>
      <c r="AJ31" s="12"/>
      <c r="AK31" s="15"/>
    </row>
    <row r="32" spans="1:37" ht="12.75" customHeight="1">
      <c r="A32" s="160" t="s">
        <v>40</v>
      </c>
      <c r="B32" s="51"/>
      <c r="C32" s="52" t="s">
        <v>41</v>
      </c>
      <c r="D32" s="55"/>
      <c r="E32" s="55"/>
      <c r="F32" s="86"/>
      <c r="G32" s="86"/>
      <c r="H32" s="87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159"/>
      <c r="Y32" s="84"/>
      <c r="Z32" s="49"/>
      <c r="AA32" s="49"/>
      <c r="AB32" s="85"/>
      <c r="AC32" s="89"/>
      <c r="AF32" s="11"/>
      <c r="AG32" s="12"/>
      <c r="AH32" s="13"/>
      <c r="AI32" s="14"/>
      <c r="AJ32" s="12"/>
      <c r="AK32" s="15"/>
    </row>
    <row r="33" spans="1:37" ht="12.75" customHeight="1">
      <c r="A33" s="153"/>
      <c r="B33" s="58" t="s">
        <v>27</v>
      </c>
      <c r="C33" s="59"/>
      <c r="D33" s="60"/>
      <c r="E33" s="60"/>
      <c r="F33" s="61"/>
      <c r="G33" s="61"/>
      <c r="H33" s="63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154"/>
      <c r="Y33" s="49" t="b">
        <f t="shared" ref="Y33:Y41" si="12">IF(P33&lt;0, "For Reclass")</f>
        <v>0</v>
      </c>
      <c r="Z33" s="49" t="str">
        <f t="shared" ref="Z33:Z41" si="13">IF(AA33&lt;=90,$Y$64,IF(AA33&lt;=180,$Y$65,IF(AA33&lt;=270,$Y$66,IF(AA33&lt;=360,$Y$67,IF(AA33&lt;=450,$Y$68,IF(AA33&lt;=540,$Y$69,IF(AA33&gt;540,$Y$70,0)))))))</f>
        <v>For more than 18 months</v>
      </c>
      <c r="AA33" s="65">
        <f t="shared" ref="AA33:AA41" si="14">$Z$6-$G33</f>
        <v>45657</v>
      </c>
      <c r="AB33" s="66">
        <f t="shared" ref="AB33:AB41" si="15">P33-AC33</f>
        <v>0</v>
      </c>
      <c r="AC33" s="66" cm="1">
        <f t="array" ref="AC33">_xlfn.IFS(AND(AA33&gt;=1,AA33&lt;=90),P33,AA33&gt;90,P33-I33-L33-N33-O33,AA33&lt;0,0)</f>
        <v>0</v>
      </c>
      <c r="AF33" s="11">
        <f t="shared" si="6"/>
        <v>0</v>
      </c>
      <c r="AG33" s="12"/>
      <c r="AH33" s="13">
        <f t="shared" si="7"/>
        <v>0</v>
      </c>
      <c r="AI33" s="14">
        <f t="shared" si="4"/>
        <v>0</v>
      </c>
      <c r="AJ33" s="12" t="str">
        <f t="shared" si="5"/>
        <v/>
      </c>
      <c r="AK33" s="15"/>
    </row>
    <row r="34" spans="1:37" ht="14.25">
      <c r="A34" s="153"/>
      <c r="B34" s="58" t="s">
        <v>28</v>
      </c>
      <c r="C34" s="67"/>
      <c r="D34" s="68"/>
      <c r="E34" s="68"/>
      <c r="F34" s="62"/>
      <c r="G34" s="62"/>
      <c r="H34" s="69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155"/>
      <c r="Y34" s="49" t="b">
        <f t="shared" si="12"/>
        <v>0</v>
      </c>
      <c r="Z34" s="49" t="str">
        <f t="shared" si="13"/>
        <v>For more than 18 months</v>
      </c>
      <c r="AA34" s="65">
        <f t="shared" si="14"/>
        <v>45657</v>
      </c>
      <c r="AB34" s="66">
        <f t="shared" si="15"/>
        <v>0</v>
      </c>
      <c r="AC34" s="66" cm="1">
        <f t="array" ref="AC34">_xlfn.IFS(AND(AA34&gt;=1,AA34&lt;=90),P34,AA34&gt;90,P34-I34-L34-N34-O34,AA34&lt;0,0)</f>
        <v>0</v>
      </c>
      <c r="AF34" s="11">
        <f t="shared" si="6"/>
        <v>0</v>
      </c>
      <c r="AG34" s="12"/>
      <c r="AH34" s="13">
        <f t="shared" si="7"/>
        <v>0</v>
      </c>
      <c r="AI34" s="14">
        <f t="shared" si="4"/>
        <v>0</v>
      </c>
      <c r="AJ34" s="12" t="str">
        <f t="shared" si="5"/>
        <v/>
      </c>
      <c r="AK34" s="15"/>
    </row>
    <row r="35" spans="1:37" ht="14.25">
      <c r="A35" s="153"/>
      <c r="B35" s="58" t="s">
        <v>29</v>
      </c>
      <c r="C35" s="67"/>
      <c r="D35" s="68"/>
      <c r="E35" s="68"/>
      <c r="F35" s="62"/>
      <c r="G35" s="62"/>
      <c r="H35" s="69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155"/>
      <c r="Y35" s="49" t="b">
        <f t="shared" si="12"/>
        <v>0</v>
      </c>
      <c r="Z35" s="49" t="str">
        <f t="shared" si="13"/>
        <v>For more than 18 months</v>
      </c>
      <c r="AA35" s="65">
        <f t="shared" si="14"/>
        <v>45657</v>
      </c>
      <c r="AB35" s="66">
        <f t="shared" si="15"/>
        <v>0</v>
      </c>
      <c r="AC35" s="66" cm="1">
        <f t="array" ref="AC35">_xlfn.IFS(AND(AA35&gt;=1,AA35&lt;=90),P35,AA35&gt;90,P35-I35-L35-N35-O35,AA35&lt;0,0)</f>
        <v>0</v>
      </c>
      <c r="AF35" s="11">
        <f t="shared" si="6"/>
        <v>0</v>
      </c>
      <c r="AG35" s="12"/>
      <c r="AH35" s="13">
        <f t="shared" si="7"/>
        <v>0</v>
      </c>
      <c r="AI35" s="14">
        <f t="shared" si="4"/>
        <v>0</v>
      </c>
      <c r="AJ35" s="12" t="str">
        <f t="shared" si="5"/>
        <v/>
      </c>
      <c r="AK35" s="15"/>
    </row>
    <row r="36" spans="1:37" ht="14.25">
      <c r="A36" s="153"/>
      <c r="B36" s="58" t="s">
        <v>30</v>
      </c>
      <c r="C36" s="67"/>
      <c r="D36" s="68"/>
      <c r="E36" s="68"/>
      <c r="F36" s="62"/>
      <c r="G36" s="62"/>
      <c r="H36" s="69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155"/>
      <c r="Y36" s="49" t="b">
        <f t="shared" si="12"/>
        <v>0</v>
      </c>
      <c r="Z36" s="49" t="str">
        <f t="shared" si="13"/>
        <v>For more than 18 months</v>
      </c>
      <c r="AA36" s="65">
        <f t="shared" si="14"/>
        <v>45657</v>
      </c>
      <c r="AB36" s="66">
        <f t="shared" si="15"/>
        <v>0</v>
      </c>
      <c r="AC36" s="66" cm="1">
        <f t="array" ref="AC36">_xlfn.IFS(AND(AA36&gt;=1,AA36&lt;=90),P36,AA36&gt;90,P36-I36-L36-N36-O36,AA36&lt;0,0)</f>
        <v>0</v>
      </c>
      <c r="AF36" s="11">
        <f t="shared" si="6"/>
        <v>0</v>
      </c>
      <c r="AG36" s="12"/>
      <c r="AH36" s="13">
        <f t="shared" si="7"/>
        <v>0</v>
      </c>
      <c r="AI36" s="14">
        <f t="shared" si="4"/>
        <v>0</v>
      </c>
      <c r="AJ36" s="12" t="str">
        <f t="shared" si="5"/>
        <v/>
      </c>
      <c r="AK36" s="15"/>
    </row>
    <row r="37" spans="1:37" ht="14.25">
      <c r="A37" s="153"/>
      <c r="B37" s="58" t="s">
        <v>31</v>
      </c>
      <c r="C37" s="67"/>
      <c r="D37" s="71"/>
      <c r="E37" s="71"/>
      <c r="F37" s="72"/>
      <c r="G37" s="72"/>
      <c r="H37" s="73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156"/>
      <c r="Y37" s="49" t="b">
        <f t="shared" si="12"/>
        <v>0</v>
      </c>
      <c r="Z37" s="49" t="str">
        <f t="shared" si="13"/>
        <v>For more than 18 months</v>
      </c>
      <c r="AA37" s="65">
        <f t="shared" si="14"/>
        <v>45657</v>
      </c>
      <c r="AB37" s="66">
        <f t="shared" si="15"/>
        <v>0</v>
      </c>
      <c r="AC37" s="66" cm="1">
        <f t="array" ref="AC37">_xlfn.IFS(AND(AA37&gt;=1,AA37&lt;=90),P37,AA37&gt;90,P37-I37-L37-N37-O37,AA37&lt;0,0)</f>
        <v>0</v>
      </c>
      <c r="AF37" s="11">
        <f t="shared" si="6"/>
        <v>0</v>
      </c>
      <c r="AG37" s="12"/>
      <c r="AH37" s="13">
        <f t="shared" si="7"/>
        <v>0</v>
      </c>
      <c r="AI37" s="14">
        <f t="shared" si="4"/>
        <v>0</v>
      </c>
      <c r="AJ37" s="12" t="str">
        <f t="shared" si="5"/>
        <v/>
      </c>
      <c r="AK37" s="15"/>
    </row>
    <row r="38" spans="1:37" ht="12.75" customHeight="1">
      <c r="A38" s="157"/>
      <c r="B38" s="76"/>
      <c r="C38" s="77" t="s">
        <v>32</v>
      </c>
      <c r="D38" s="60"/>
      <c r="E38" s="60"/>
      <c r="F38" s="61"/>
      <c r="G38" s="61"/>
      <c r="H38" s="63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154"/>
      <c r="Y38" s="49" t="b">
        <f t="shared" si="12"/>
        <v>0</v>
      </c>
      <c r="Z38" s="49" t="str">
        <f t="shared" si="13"/>
        <v>For more than 18 months</v>
      </c>
      <c r="AA38" s="65">
        <f t="shared" si="14"/>
        <v>45657</v>
      </c>
      <c r="AB38" s="66">
        <f t="shared" si="15"/>
        <v>0</v>
      </c>
      <c r="AC38" s="66" cm="1">
        <f t="array" ref="AC38">_xlfn.IFS(AND(AA38&gt;=1,AA38&lt;=90),P38,AA38&gt;90,P38-I38-L38-N38-O38,AA38&lt;0,0)</f>
        <v>0</v>
      </c>
      <c r="AF38" s="11">
        <f t="shared" si="6"/>
        <v>0</v>
      </c>
      <c r="AG38" s="12"/>
      <c r="AH38" s="13">
        <f t="shared" si="7"/>
        <v>0</v>
      </c>
      <c r="AI38" s="14">
        <f t="shared" si="4"/>
        <v>0</v>
      </c>
      <c r="AJ38" s="12" t="str">
        <f t="shared" si="5"/>
        <v/>
      </c>
      <c r="AK38" s="15"/>
    </row>
    <row r="39" spans="1:37" ht="12.75" customHeight="1">
      <c r="A39" s="157"/>
      <c r="B39" s="76"/>
      <c r="C39" s="78" t="s">
        <v>33</v>
      </c>
      <c r="D39" s="68"/>
      <c r="E39" s="68"/>
      <c r="F39" s="62"/>
      <c r="G39" s="62"/>
      <c r="H39" s="69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155"/>
      <c r="Y39" s="49" t="b">
        <f t="shared" si="12"/>
        <v>0</v>
      </c>
      <c r="Z39" s="49" t="str">
        <f t="shared" si="13"/>
        <v>For more than 18 months</v>
      </c>
      <c r="AA39" s="65">
        <f t="shared" si="14"/>
        <v>45657</v>
      </c>
      <c r="AB39" s="66">
        <f t="shared" si="15"/>
        <v>0</v>
      </c>
      <c r="AC39" s="66" cm="1">
        <f t="array" ref="AC39">_xlfn.IFS(AND(AA39&gt;=1,AA39&lt;=90),P39,AA39&gt;90,P39-I39-L39-N39-O39,AA39&lt;0,0)</f>
        <v>0</v>
      </c>
      <c r="AF39" s="11">
        <f t="shared" si="6"/>
        <v>0</v>
      </c>
      <c r="AG39" s="12"/>
      <c r="AH39" s="13">
        <f t="shared" si="7"/>
        <v>0</v>
      </c>
      <c r="AI39" s="14">
        <f t="shared" si="4"/>
        <v>0</v>
      </c>
      <c r="AJ39" s="12" t="str">
        <f t="shared" si="5"/>
        <v/>
      </c>
      <c r="AK39" s="15"/>
    </row>
    <row r="40" spans="1:37" ht="12.75" customHeight="1">
      <c r="A40" s="157"/>
      <c r="B40" s="76"/>
      <c r="C40" s="78" t="s">
        <v>34</v>
      </c>
      <c r="D40" s="68"/>
      <c r="E40" s="68"/>
      <c r="F40" s="62"/>
      <c r="G40" s="62"/>
      <c r="H40" s="69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155"/>
      <c r="Y40" s="49" t="b">
        <f t="shared" si="12"/>
        <v>0</v>
      </c>
      <c r="Z40" s="49" t="str">
        <f t="shared" si="13"/>
        <v>For more than 18 months</v>
      </c>
      <c r="AA40" s="65">
        <f t="shared" si="14"/>
        <v>45657</v>
      </c>
      <c r="AB40" s="66">
        <f t="shared" si="15"/>
        <v>0</v>
      </c>
      <c r="AC40" s="66" cm="1">
        <f t="array" ref="AC40">_xlfn.IFS(AND(AA40&gt;=1,AA40&lt;=90),P40,AA40&gt;90,P40-I40-L40-N40-O40,AA40&lt;0,0)</f>
        <v>0</v>
      </c>
      <c r="AF40" s="11">
        <f t="shared" si="6"/>
        <v>0</v>
      </c>
      <c r="AG40" s="12"/>
      <c r="AH40" s="13">
        <f t="shared" si="7"/>
        <v>0</v>
      </c>
      <c r="AI40" s="14">
        <f t="shared" si="4"/>
        <v>0</v>
      </c>
      <c r="AJ40" s="12" t="str">
        <f t="shared" si="5"/>
        <v/>
      </c>
      <c r="AK40" s="15"/>
    </row>
    <row r="41" spans="1:37" ht="12.75" customHeight="1">
      <c r="A41" s="157"/>
      <c r="B41" s="76"/>
      <c r="C41" s="78" t="s">
        <v>35</v>
      </c>
      <c r="D41" s="68"/>
      <c r="E41" s="68"/>
      <c r="F41" s="62"/>
      <c r="G41" s="62"/>
      <c r="H41" s="69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155"/>
      <c r="Y41" s="49" t="b">
        <f t="shared" si="12"/>
        <v>0</v>
      </c>
      <c r="Z41" s="49" t="str">
        <f t="shared" si="13"/>
        <v>For more than 18 months</v>
      </c>
      <c r="AA41" s="65">
        <f t="shared" si="14"/>
        <v>45657</v>
      </c>
      <c r="AB41" s="66">
        <f t="shared" si="15"/>
        <v>0</v>
      </c>
      <c r="AC41" s="66" cm="1">
        <f t="array" ref="AC41">_xlfn.IFS(AND(AA41&gt;=1,AA41&lt;=90),P41,AA41&gt;90,P41-I41-L41-N41-O41,AA41&lt;0,0)</f>
        <v>0</v>
      </c>
      <c r="AF41" s="11">
        <f t="shared" si="6"/>
        <v>0</v>
      </c>
      <c r="AG41" s="12"/>
      <c r="AH41" s="13">
        <f t="shared" si="7"/>
        <v>0</v>
      </c>
      <c r="AI41" s="14">
        <f t="shared" si="4"/>
        <v>0</v>
      </c>
      <c r="AJ41" s="12" t="str">
        <f t="shared" si="5"/>
        <v/>
      </c>
      <c r="AK41" s="15"/>
    </row>
    <row r="42" spans="1:37" ht="12.75" customHeight="1">
      <c r="A42" s="153"/>
      <c r="B42" s="90"/>
      <c r="C42" s="91"/>
      <c r="D42" s="55"/>
      <c r="E42" s="55"/>
      <c r="F42" s="86"/>
      <c r="G42" s="86"/>
      <c r="H42" s="87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159"/>
      <c r="Y42" s="84" t="s">
        <v>42</v>
      </c>
      <c r="Z42" s="49"/>
      <c r="AA42" s="49"/>
      <c r="AB42" s="85">
        <f>SUBTOTAL(9,AB33:AB41)</f>
        <v>0</v>
      </c>
      <c r="AC42" s="85">
        <f>SUBTOTAL(9,AC33:AC41)</f>
        <v>0</v>
      </c>
      <c r="AF42" s="11"/>
      <c r="AG42" s="12"/>
      <c r="AH42" s="13"/>
      <c r="AI42" s="14"/>
      <c r="AJ42" s="12"/>
      <c r="AK42" s="15"/>
    </row>
    <row r="43" spans="1:37" ht="12.75" customHeight="1">
      <c r="A43" s="160" t="s">
        <v>43</v>
      </c>
      <c r="B43" s="51"/>
      <c r="C43" s="52" t="s">
        <v>44</v>
      </c>
      <c r="D43" s="55"/>
      <c r="E43" s="55"/>
      <c r="F43" s="86"/>
      <c r="G43" s="86"/>
      <c r="H43" s="87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159"/>
      <c r="Y43" s="84"/>
      <c r="Z43" s="49"/>
      <c r="AA43" s="49"/>
      <c r="AB43" s="85"/>
      <c r="AC43" s="89"/>
      <c r="AF43" s="11"/>
      <c r="AG43" s="12"/>
      <c r="AH43" s="13"/>
      <c r="AI43" s="14"/>
      <c r="AJ43" s="12"/>
      <c r="AK43" s="15"/>
    </row>
    <row r="44" spans="1:37" ht="14.25">
      <c r="A44" s="153"/>
      <c r="B44" s="58" t="s">
        <v>27</v>
      </c>
      <c r="C44" s="59"/>
      <c r="D44" s="60"/>
      <c r="E44" s="60"/>
      <c r="F44" s="61"/>
      <c r="G44" s="61"/>
      <c r="H44" s="63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154"/>
      <c r="Y44" s="49" t="b">
        <f t="shared" ref="Y44:Y52" si="16">IF(P44&lt;0, "For Reclass")</f>
        <v>0</v>
      </c>
      <c r="Z44" s="49" t="str">
        <f t="shared" ref="Z44:Z52" si="17">IF(AA44&lt;=90,$Y$64,IF(AA44&lt;=180,$Y$65,IF(AA44&lt;=270,$Y$66,IF(AA44&lt;=360,$Y$67,IF(AA44&lt;=450,$Y$68,IF(AA44&lt;=540,$Y$69,IF(AA44&gt;540,$Y$70,0)))))))</f>
        <v>For more than 18 months</v>
      </c>
      <c r="AA44" s="65">
        <f t="shared" ref="AA44:AA52" si="18">$Z$6-$G44</f>
        <v>45657</v>
      </c>
      <c r="AB44" s="66">
        <f t="shared" ref="AB44:AB52" si="19">P44-AC44</f>
        <v>0</v>
      </c>
      <c r="AC44" s="66" cm="1">
        <f t="array" ref="AC44">_xlfn.IFS(AND(AA44&gt;=1,AA44&lt;=90),P44,AA44&gt;90,P44-I44-L44-N44-O44,AA44&lt;0,0)</f>
        <v>0</v>
      </c>
      <c r="AF44" s="11">
        <f t="shared" si="6"/>
        <v>0</v>
      </c>
      <c r="AG44" s="12"/>
      <c r="AH44" s="13">
        <f t="shared" si="7"/>
        <v>0</v>
      </c>
      <c r="AI44" s="14">
        <f t="shared" si="4"/>
        <v>0</v>
      </c>
      <c r="AJ44" s="12" t="str">
        <f t="shared" si="5"/>
        <v/>
      </c>
      <c r="AK44" s="15"/>
    </row>
    <row r="45" spans="1:37" ht="14.25">
      <c r="A45" s="153"/>
      <c r="B45" s="58" t="s">
        <v>28</v>
      </c>
      <c r="C45" s="67"/>
      <c r="D45" s="68"/>
      <c r="E45" s="68"/>
      <c r="F45" s="62"/>
      <c r="G45" s="62"/>
      <c r="H45" s="69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155"/>
      <c r="Y45" s="49" t="b">
        <f t="shared" si="16"/>
        <v>0</v>
      </c>
      <c r="Z45" s="49" t="str">
        <f t="shared" si="17"/>
        <v>For more than 18 months</v>
      </c>
      <c r="AA45" s="65">
        <f t="shared" si="18"/>
        <v>45657</v>
      </c>
      <c r="AB45" s="66">
        <f t="shared" si="19"/>
        <v>0</v>
      </c>
      <c r="AC45" s="66" cm="1">
        <f t="array" ref="AC45">_xlfn.IFS(AND(AA45&gt;=1,AA45&lt;=90),P45,AA45&gt;90,P45-I45-L45-N45-O45,AA45&lt;0,0)</f>
        <v>0</v>
      </c>
      <c r="AF45" s="11">
        <f t="shared" si="6"/>
        <v>0</v>
      </c>
      <c r="AG45" s="12"/>
      <c r="AH45" s="13">
        <f t="shared" si="7"/>
        <v>0</v>
      </c>
      <c r="AI45" s="14">
        <f t="shared" si="4"/>
        <v>0</v>
      </c>
      <c r="AJ45" s="12" t="str">
        <f t="shared" si="5"/>
        <v/>
      </c>
      <c r="AK45" s="15"/>
    </row>
    <row r="46" spans="1:37" ht="12.75" customHeight="1">
      <c r="A46" s="153"/>
      <c r="B46" s="58" t="s">
        <v>29</v>
      </c>
      <c r="C46" s="67"/>
      <c r="D46" s="68"/>
      <c r="E46" s="68"/>
      <c r="F46" s="62"/>
      <c r="G46" s="62"/>
      <c r="H46" s="69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155"/>
      <c r="Y46" s="49" t="b">
        <f t="shared" si="16"/>
        <v>0</v>
      </c>
      <c r="Z46" s="49" t="str">
        <f t="shared" si="17"/>
        <v>For more than 18 months</v>
      </c>
      <c r="AA46" s="65">
        <f t="shared" si="18"/>
        <v>45657</v>
      </c>
      <c r="AB46" s="66">
        <f t="shared" si="19"/>
        <v>0</v>
      </c>
      <c r="AC46" s="66" cm="1">
        <f t="array" ref="AC46">_xlfn.IFS(AND(AA46&gt;=1,AA46&lt;=90),P46,AA46&gt;90,P46-I46-L46-N46-O46,AA46&lt;0,0)</f>
        <v>0</v>
      </c>
      <c r="AF46" s="11">
        <f t="shared" si="6"/>
        <v>0</v>
      </c>
      <c r="AG46" s="12"/>
      <c r="AH46" s="13">
        <f t="shared" si="7"/>
        <v>0</v>
      </c>
      <c r="AI46" s="14">
        <f t="shared" si="4"/>
        <v>0</v>
      </c>
      <c r="AJ46" s="12" t="str">
        <f t="shared" si="5"/>
        <v/>
      </c>
      <c r="AK46" s="15"/>
    </row>
    <row r="47" spans="1:37" ht="12.75" customHeight="1">
      <c r="A47" s="153"/>
      <c r="B47" s="58" t="s">
        <v>30</v>
      </c>
      <c r="C47" s="67"/>
      <c r="D47" s="68"/>
      <c r="E47" s="68"/>
      <c r="F47" s="62"/>
      <c r="G47" s="62"/>
      <c r="H47" s="69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155"/>
      <c r="Y47" s="49" t="b">
        <f t="shared" si="16"/>
        <v>0</v>
      </c>
      <c r="Z47" s="49" t="str">
        <f t="shared" si="17"/>
        <v>For more than 18 months</v>
      </c>
      <c r="AA47" s="65">
        <f t="shared" si="18"/>
        <v>45657</v>
      </c>
      <c r="AB47" s="66">
        <f t="shared" si="19"/>
        <v>0</v>
      </c>
      <c r="AC47" s="66" cm="1">
        <f t="array" ref="AC47">_xlfn.IFS(AND(AA47&gt;=1,AA47&lt;=90),P47,AA47&gt;90,P47-I47-L47-N47-O47,AA47&lt;0,0)</f>
        <v>0</v>
      </c>
      <c r="AF47" s="11">
        <f t="shared" si="6"/>
        <v>0</v>
      </c>
      <c r="AG47" s="12"/>
      <c r="AH47" s="13">
        <f t="shared" si="7"/>
        <v>0</v>
      </c>
      <c r="AI47" s="14">
        <f t="shared" si="4"/>
        <v>0</v>
      </c>
      <c r="AJ47" s="12" t="str">
        <f t="shared" si="5"/>
        <v/>
      </c>
      <c r="AK47" s="15"/>
    </row>
    <row r="48" spans="1:37" ht="12.75" customHeight="1">
      <c r="A48" s="153"/>
      <c r="B48" s="58" t="s">
        <v>31</v>
      </c>
      <c r="C48" s="67"/>
      <c r="D48" s="71"/>
      <c r="E48" s="71"/>
      <c r="F48" s="72"/>
      <c r="G48" s="72"/>
      <c r="H48" s="73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156"/>
      <c r="Y48" s="49" t="b">
        <f t="shared" si="16"/>
        <v>0</v>
      </c>
      <c r="Z48" s="49" t="str">
        <f t="shared" si="17"/>
        <v>For more than 18 months</v>
      </c>
      <c r="AA48" s="65">
        <f t="shared" si="18"/>
        <v>45657</v>
      </c>
      <c r="AB48" s="66">
        <f t="shared" si="19"/>
        <v>0</v>
      </c>
      <c r="AC48" s="66" cm="1">
        <f t="array" ref="AC48">_xlfn.IFS(AND(AA48&gt;=1,AA48&lt;=90),P48,AA48&gt;90,P48-I48-L48-N48-O48,AA48&lt;0,0)</f>
        <v>0</v>
      </c>
      <c r="AF48" s="11">
        <f t="shared" si="6"/>
        <v>0</v>
      </c>
      <c r="AG48" s="12"/>
      <c r="AH48" s="13">
        <f t="shared" si="7"/>
        <v>0</v>
      </c>
      <c r="AI48" s="14">
        <f t="shared" si="4"/>
        <v>0</v>
      </c>
      <c r="AJ48" s="12" t="str">
        <f t="shared" si="5"/>
        <v/>
      </c>
      <c r="AK48" s="15"/>
    </row>
    <row r="49" spans="1:38" ht="12.75" customHeight="1">
      <c r="A49" s="157"/>
      <c r="B49" s="76"/>
      <c r="C49" s="77" t="s">
        <v>32</v>
      </c>
      <c r="D49" s="60"/>
      <c r="E49" s="60"/>
      <c r="F49" s="61"/>
      <c r="G49" s="61"/>
      <c r="H49" s="63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154"/>
      <c r="Y49" s="49" t="b">
        <f t="shared" si="16"/>
        <v>0</v>
      </c>
      <c r="Z49" s="49" t="str">
        <f t="shared" si="17"/>
        <v>For more than 18 months</v>
      </c>
      <c r="AA49" s="65">
        <f t="shared" si="18"/>
        <v>45657</v>
      </c>
      <c r="AB49" s="66">
        <f t="shared" si="19"/>
        <v>0</v>
      </c>
      <c r="AC49" s="66" cm="1">
        <f t="array" ref="AC49">_xlfn.IFS(AND(AA49&gt;=1,AA49&lt;=90),P49,AA49&gt;90,P49-I49-L49-N49-O49,AA49&lt;0,0)</f>
        <v>0</v>
      </c>
      <c r="AF49" s="11">
        <f>MIN(P17,Q17)</f>
        <v>0</v>
      </c>
      <c r="AG49" s="12"/>
      <c r="AH49" s="13">
        <f t="shared" si="7"/>
        <v>0</v>
      </c>
      <c r="AI49" s="14">
        <f t="shared" si="4"/>
        <v>0</v>
      </c>
      <c r="AJ49" s="12" t="str">
        <f t="shared" si="5"/>
        <v/>
      </c>
      <c r="AK49" s="15"/>
    </row>
    <row r="50" spans="1:38" ht="12.75" customHeight="1">
      <c r="A50" s="157"/>
      <c r="B50" s="76"/>
      <c r="C50" s="78" t="s">
        <v>33</v>
      </c>
      <c r="D50" s="68"/>
      <c r="E50" s="68"/>
      <c r="F50" s="62"/>
      <c r="G50" s="62"/>
      <c r="H50" s="69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155"/>
      <c r="Y50" s="49" t="b">
        <f t="shared" si="16"/>
        <v>0</v>
      </c>
      <c r="Z50" s="49" t="str">
        <f t="shared" si="17"/>
        <v>For more than 18 months</v>
      </c>
      <c r="AA50" s="65">
        <f t="shared" si="18"/>
        <v>45657</v>
      </c>
      <c r="AB50" s="66">
        <f t="shared" si="19"/>
        <v>0</v>
      </c>
      <c r="AC50" s="66" cm="1">
        <f t="array" ref="AC50">_xlfn.IFS(AND(AA50&gt;=1,AA50&lt;=90),P50,AA50&gt;90,P50-I50-L50-N50-O50,AA50&lt;0,0)</f>
        <v>0</v>
      </c>
      <c r="AF50" s="11">
        <f>MIN(P18,Q18)</f>
        <v>0</v>
      </c>
      <c r="AG50" s="12"/>
      <c r="AH50" s="13">
        <f t="shared" si="7"/>
        <v>0</v>
      </c>
      <c r="AI50" s="14">
        <f t="shared" si="4"/>
        <v>0</v>
      </c>
      <c r="AJ50" s="12" t="str">
        <f t="shared" si="5"/>
        <v/>
      </c>
      <c r="AK50" s="15"/>
    </row>
    <row r="51" spans="1:38" ht="12.75" customHeight="1">
      <c r="A51" s="157"/>
      <c r="B51" s="76"/>
      <c r="C51" s="78" t="s">
        <v>34</v>
      </c>
      <c r="D51" s="68"/>
      <c r="E51" s="68"/>
      <c r="F51" s="62"/>
      <c r="G51" s="62"/>
      <c r="H51" s="69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155"/>
      <c r="Y51" s="49" t="b">
        <f t="shared" si="16"/>
        <v>0</v>
      </c>
      <c r="Z51" s="49" t="str">
        <f t="shared" si="17"/>
        <v>For more than 18 months</v>
      </c>
      <c r="AA51" s="65">
        <f t="shared" si="18"/>
        <v>45657</v>
      </c>
      <c r="AB51" s="66">
        <f t="shared" si="19"/>
        <v>0</v>
      </c>
      <c r="AC51" s="66" cm="1">
        <f t="array" ref="AC51">_xlfn.IFS(AND(AA51&gt;=1,AA51&lt;=90),P51,AA51&gt;90,P51-I51-L51-N51-O51,AA51&lt;0,0)</f>
        <v>0</v>
      </c>
      <c r="AF51" s="11">
        <f>MIN(P19,Q19)</f>
        <v>0</v>
      </c>
      <c r="AG51" s="12"/>
      <c r="AH51" s="13">
        <f t="shared" ref="AH51" si="20">AF51-AG51</f>
        <v>0</v>
      </c>
      <c r="AI51" s="14">
        <f t="shared" ref="AI51" si="21">IF(AH51&gt;0,AH51,0)</f>
        <v>0</v>
      </c>
      <c r="AJ51" s="12"/>
      <c r="AK51" s="15"/>
    </row>
    <row r="52" spans="1:38" ht="12.75" customHeight="1">
      <c r="A52" s="157"/>
      <c r="B52" s="76"/>
      <c r="C52" s="78" t="s">
        <v>35</v>
      </c>
      <c r="D52" s="68"/>
      <c r="E52" s="68"/>
      <c r="F52" s="62"/>
      <c r="G52" s="62"/>
      <c r="H52" s="69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155"/>
      <c r="Y52" s="49" t="b">
        <f t="shared" si="16"/>
        <v>0</v>
      </c>
      <c r="Z52" s="49" t="str">
        <f t="shared" si="17"/>
        <v>For more than 18 months</v>
      </c>
      <c r="AA52" s="65">
        <f t="shared" si="18"/>
        <v>45657</v>
      </c>
      <c r="AB52" s="66">
        <f t="shared" si="19"/>
        <v>0</v>
      </c>
      <c r="AC52" s="66" cm="1">
        <f t="array" ref="AC52">_xlfn.IFS(AND(AA52&gt;=1,AA52&lt;=90),P52,AA52&gt;90,P52-I52-L52-N52-O52,AA52&lt;0,0)</f>
        <v>0</v>
      </c>
      <c r="AF52" s="11">
        <f>MIN(P19,Q19)</f>
        <v>0</v>
      </c>
      <c r="AG52" s="12"/>
      <c r="AH52" s="13">
        <f t="shared" si="7"/>
        <v>0</v>
      </c>
      <c r="AI52" s="14">
        <f t="shared" si="4"/>
        <v>0</v>
      </c>
      <c r="AJ52" s="12" t="str">
        <f t="shared" si="5"/>
        <v/>
      </c>
      <c r="AK52" s="15"/>
    </row>
    <row r="53" spans="1:38" ht="12.75" customHeight="1" thickBot="1">
      <c r="A53" s="157"/>
      <c r="B53" s="76"/>
      <c r="C53" s="79"/>
      <c r="D53" s="53"/>
      <c r="E53" s="53"/>
      <c r="F53" s="92"/>
      <c r="G53" s="92"/>
      <c r="H53" s="53"/>
      <c r="I53" s="93"/>
      <c r="J53" s="93"/>
      <c r="K53" s="93"/>
      <c r="L53" s="93"/>
      <c r="M53" s="93"/>
      <c r="N53" s="93"/>
      <c r="O53" s="93"/>
      <c r="P53" s="93"/>
      <c r="Q53" s="53"/>
      <c r="R53" s="53"/>
      <c r="S53" s="53"/>
      <c r="T53" s="152"/>
      <c r="Y53" s="84" t="s">
        <v>36</v>
      </c>
      <c r="Z53" s="49"/>
      <c r="AA53" s="49"/>
      <c r="AB53" s="85">
        <f>SUBTOTAL(9,AB44:AB52)</f>
        <v>0</v>
      </c>
      <c r="AC53" s="85">
        <f>SUBTOTAL(9,AC44:AC52)</f>
        <v>0</v>
      </c>
      <c r="AF53" s="16">
        <f>MIN(P20,Q20)</f>
        <v>0</v>
      </c>
      <c r="AG53" s="12"/>
      <c r="AH53" s="13">
        <f t="shared" si="7"/>
        <v>0</v>
      </c>
      <c r="AI53" s="14">
        <f t="shared" si="4"/>
        <v>0</v>
      </c>
      <c r="AJ53" s="12" t="str">
        <f t="shared" si="5"/>
        <v/>
      </c>
      <c r="AK53" s="15"/>
    </row>
    <row r="54" spans="1:38" s="100" customFormat="1" ht="12.75" customHeight="1" thickBot="1">
      <c r="A54" s="161" t="s">
        <v>45</v>
      </c>
      <c r="B54" s="162"/>
      <c r="C54" s="163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5"/>
      <c r="Y54" s="101" t="s">
        <v>46</v>
      </c>
      <c r="Z54" s="101"/>
      <c r="AA54" s="102"/>
      <c r="AB54" s="103">
        <f>SUBTOTAL(9,AB9:AB53)</f>
        <v>0</v>
      </c>
      <c r="AC54" s="103">
        <f>SUBTOTAL(9,AC9:AC53)</f>
        <v>0</v>
      </c>
      <c r="AE54" s="4"/>
      <c r="AF54" s="17">
        <f>SUM(AF9:AF53)</f>
        <v>0</v>
      </c>
      <c r="AG54" s="18">
        <f>AE20-AF54</f>
        <v>0</v>
      </c>
      <c r="AH54" s="18">
        <f>AF54-AG54</f>
        <v>0</v>
      </c>
      <c r="AI54" s="18">
        <f t="shared" si="4"/>
        <v>0</v>
      </c>
      <c r="AJ54" s="12"/>
      <c r="AK54" s="15"/>
      <c r="AL54" s="4"/>
    </row>
    <row r="55" spans="1:38" ht="12.75" customHeight="1" thickBot="1">
      <c r="AF55" s="20"/>
      <c r="AG55" s="21"/>
      <c r="AH55" s="19"/>
      <c r="AI55" s="19"/>
      <c r="AJ55" s="21"/>
      <c r="AK55" s="22"/>
    </row>
    <row r="56" spans="1:38" ht="12.75" customHeight="1">
      <c r="Y56" s="244" t="s">
        <v>47</v>
      </c>
      <c r="Z56" s="244"/>
      <c r="AA56" s="105"/>
    </row>
    <row r="57" spans="1:38" ht="12.75" customHeight="1">
      <c r="Y57" s="245"/>
      <c r="Z57" s="245"/>
      <c r="AA57" s="106">
        <f>SUMIF(Y9:Y53,"For Reclass",P9:P53)</f>
        <v>0</v>
      </c>
      <c r="AF57" s="23" t="s">
        <v>67</v>
      </c>
      <c r="AG57" s="24"/>
      <c r="AH57" s="24"/>
      <c r="AI57" s="24"/>
      <c r="AJ57" s="24"/>
      <c r="AK57" s="24"/>
    </row>
    <row r="58" spans="1:38" ht="12.75" customHeight="1">
      <c r="AF58" s="4" t="str">
        <f>CONCATENATE("A. Procedure/Objective: Sampled ",COUNT(AF9:AF53)," PR Policies with afterdate collection to test the existence and validity of collection.")</f>
        <v>A. Procedure/Objective: Sampled 37 PR Policies with afterdate collection to test the existence and validity of collection.</v>
      </c>
    </row>
    <row r="60" spans="1:38" ht="12.75" customHeight="1" thickBot="1">
      <c r="AF60" s="4" t="s">
        <v>68</v>
      </c>
      <c r="AK60" s="25">
        <f>X20</f>
        <v>0</v>
      </c>
    </row>
    <row r="61" spans="1:38" ht="15.75" thickTop="1" thickBot="1"/>
    <row r="62" spans="1:38" ht="15" customHeight="1" thickBot="1">
      <c r="Y62" s="179" t="s">
        <v>21</v>
      </c>
      <c r="Z62" s="180"/>
      <c r="AA62" s="183" t="s">
        <v>48</v>
      </c>
      <c r="AB62" s="175" t="s">
        <v>23</v>
      </c>
      <c r="AC62" s="177" t="s">
        <v>24</v>
      </c>
      <c r="AF62" s="219" t="e">
        <f>CONCATENATE("C. Total amount of ",COUNT(AF9:AF53)," sampled (Represents ",TEXT(AK62/AK60,"0%"), " of the total PR with after date collection). The ",TEXT(AK62/AK60,"0%")," consists of the first ",COUNT(AF9:AF53)," material amounts collected.")</f>
        <v>#DIV/0!</v>
      </c>
      <c r="AG62" s="219"/>
      <c r="AH62" s="219"/>
      <c r="AI62" s="219"/>
      <c r="AK62" s="25">
        <f>AF54</f>
        <v>0</v>
      </c>
    </row>
    <row r="63" spans="1:38" ht="12.75" customHeight="1" thickTop="1" thickBot="1">
      <c r="Y63" s="181"/>
      <c r="Z63" s="182"/>
      <c r="AA63" s="184"/>
      <c r="AB63" s="176"/>
      <c r="AC63" s="178"/>
    </row>
    <row r="64" spans="1:38" ht="12.75" customHeight="1">
      <c r="Y64" s="209" t="s">
        <v>49</v>
      </c>
      <c r="Z64" s="210"/>
      <c r="AA64" s="107">
        <f>COUNTIF($Z$9:$Z$53,Y64)</f>
        <v>0</v>
      </c>
      <c r="AB64" s="108">
        <f>SUMIF($Z$9:$Z$53,Y64,$AB$9:$AB$53)</f>
        <v>0</v>
      </c>
      <c r="AC64" s="109">
        <f>SUMIF($Z$9:$Z$53,Y64,$AC$9:$AC$53)</f>
        <v>0</v>
      </c>
      <c r="AF64" s="23" t="s">
        <v>69</v>
      </c>
      <c r="AG64" s="24"/>
      <c r="AH64" s="24"/>
      <c r="AI64" s="24"/>
      <c r="AJ64" s="26"/>
      <c r="AK64" s="24"/>
    </row>
    <row r="65" spans="20:37" ht="12.75" customHeight="1" thickBot="1">
      <c r="Y65" s="185" t="s">
        <v>50</v>
      </c>
      <c r="Z65" s="186"/>
      <c r="AA65" s="110">
        <f t="shared" ref="AA65:AA70" si="22">COUNTIF($Z$9:$Z$53,Y65)</f>
        <v>0</v>
      </c>
      <c r="AB65" s="111">
        <f t="shared" ref="AB65:AB70" si="23">SUMIF($Z$9:$Z$53,Y65,$AB$9:$AB$53)</f>
        <v>0</v>
      </c>
      <c r="AC65" s="112">
        <f t="shared" ref="AC65:AC70" si="24">SUMIF($Z$9:$Z$53,Y65,$AC$9:$AC$53)</f>
        <v>0</v>
      </c>
      <c r="AF65" s="4" t="s">
        <v>70</v>
      </c>
    </row>
    <row r="66" spans="20:37" ht="12.75" customHeight="1" thickBot="1">
      <c r="T66" s="147"/>
      <c r="Y66" s="185" t="s">
        <v>51</v>
      </c>
      <c r="Z66" s="186"/>
      <c r="AA66" s="110">
        <f t="shared" si="22"/>
        <v>0</v>
      </c>
      <c r="AB66" s="111">
        <f t="shared" si="23"/>
        <v>0</v>
      </c>
      <c r="AC66" s="112">
        <f t="shared" si="24"/>
        <v>0</v>
      </c>
      <c r="AI66" s="27" t="s">
        <v>71</v>
      </c>
      <c r="AJ66" s="27" t="s">
        <v>62</v>
      </c>
      <c r="AK66" s="27" t="s">
        <v>20</v>
      </c>
    </row>
    <row r="67" spans="20:37" ht="12.75" customHeight="1">
      <c r="Y67" s="185" t="s">
        <v>52</v>
      </c>
      <c r="Z67" s="186"/>
      <c r="AA67" s="110">
        <f t="shared" si="22"/>
        <v>0</v>
      </c>
      <c r="AB67" s="111">
        <f t="shared" si="23"/>
        <v>0</v>
      </c>
      <c r="AC67" s="112">
        <f t="shared" si="24"/>
        <v>0</v>
      </c>
      <c r="AF67" s="220" t="s">
        <v>72</v>
      </c>
      <c r="AG67" s="220"/>
      <c r="AH67" s="220"/>
      <c r="AI67" s="4">
        <f>COUNTIF($U$8:$U$19,"&gt;0")</f>
        <v>0</v>
      </c>
      <c r="AJ67" s="28">
        <f>SUMIF($U$8:$U$19,"&gt;0",$S$8:$S$19)</f>
        <v>0</v>
      </c>
      <c r="AK67" s="4" t="s">
        <v>73</v>
      </c>
    </row>
    <row r="68" spans="20:37" ht="12.75" customHeight="1">
      <c r="Y68" s="185" t="s">
        <v>53</v>
      </c>
      <c r="Z68" s="186"/>
      <c r="AA68" s="110">
        <f t="shared" si="22"/>
        <v>0</v>
      </c>
      <c r="AB68" s="111">
        <f t="shared" si="23"/>
        <v>0</v>
      </c>
      <c r="AC68" s="112">
        <f t="shared" si="24"/>
        <v>0</v>
      </c>
      <c r="AF68" s="220" t="s">
        <v>74</v>
      </c>
      <c r="AG68" s="220"/>
      <c r="AH68" s="220"/>
      <c r="AI68" s="4">
        <f>COUNTIF($U$8:$U$19,"&lt;0")</f>
        <v>0</v>
      </c>
      <c r="AJ68" s="28">
        <f>SUMIF($U$8:$U$19,"&lt;0",$S$8:$S$19)</f>
        <v>0</v>
      </c>
      <c r="AK68" s="4" t="s">
        <v>75</v>
      </c>
    </row>
    <row r="69" spans="20:37" ht="12.75" customHeight="1">
      <c r="Y69" s="185" t="s">
        <v>54</v>
      </c>
      <c r="Z69" s="186"/>
      <c r="AA69" s="110">
        <f t="shared" si="22"/>
        <v>0</v>
      </c>
      <c r="AB69" s="111">
        <f t="shared" si="23"/>
        <v>0</v>
      </c>
      <c r="AC69" s="112">
        <f t="shared" si="24"/>
        <v>0</v>
      </c>
      <c r="AF69" s="220" t="s">
        <v>76</v>
      </c>
      <c r="AG69" s="220"/>
      <c r="AH69" s="220"/>
      <c r="AI69" s="4">
        <f>COUNTIF($U$8:$U$19,"=0")</f>
        <v>0</v>
      </c>
      <c r="AJ69" s="28">
        <f>SUMIF($U$8:$U$19,"=0",$S$8:$S$19)</f>
        <v>0</v>
      </c>
      <c r="AK69" s="4" t="s">
        <v>75</v>
      </c>
    </row>
    <row r="70" spans="20:37" ht="12.75" customHeight="1" thickBot="1">
      <c r="Y70" s="187" t="s">
        <v>55</v>
      </c>
      <c r="Z70" s="188"/>
      <c r="AA70" s="113">
        <f t="shared" si="22"/>
        <v>36</v>
      </c>
      <c r="AB70" s="114">
        <f t="shared" si="23"/>
        <v>0</v>
      </c>
      <c r="AC70" s="115">
        <f t="shared" si="24"/>
        <v>0</v>
      </c>
      <c r="AF70" s="221" t="s">
        <v>77</v>
      </c>
      <c r="AG70" s="221"/>
      <c r="AH70" s="221"/>
      <c r="AI70" s="29">
        <f>SUM(AI67:AI69)</f>
        <v>0</v>
      </c>
      <c r="AJ70" s="30">
        <f>SUM(AJ67:AJ69)</f>
        <v>0</v>
      </c>
    </row>
    <row r="71" spans="20:37" ht="12.75" customHeight="1" thickBot="1">
      <c r="Y71" s="189" t="s">
        <v>56</v>
      </c>
      <c r="Z71" s="190"/>
      <c r="AA71" s="116">
        <f>SUM(AA64:AA70)</f>
        <v>36</v>
      </c>
      <c r="AB71" s="117">
        <f>SUM(AB64:AB70)</f>
        <v>0</v>
      </c>
      <c r="AC71" s="118">
        <f>SUM(AC64:AC70)</f>
        <v>0</v>
      </c>
    </row>
    <row r="72" spans="20:37" ht="12.75" customHeight="1">
      <c r="AB72" s="119">
        <f>AB54-AB71</f>
        <v>0</v>
      </c>
      <c r="AC72" s="119">
        <f>AC54-AC71</f>
        <v>0</v>
      </c>
      <c r="AF72" s="4" t="s">
        <v>78</v>
      </c>
      <c r="AI72" s="4">
        <f>AI70</f>
        <v>0</v>
      </c>
      <c r="AJ72" s="28">
        <f>AJ70</f>
        <v>0</v>
      </c>
    </row>
    <row r="73" spans="20:37" ht="12.75" customHeight="1">
      <c r="AF73" s="4" t="s">
        <v>79</v>
      </c>
      <c r="AJ73" s="28"/>
      <c r="AK73" s="4" t="s">
        <v>75</v>
      </c>
    </row>
    <row r="74" spans="20:37" ht="12.75" customHeight="1" thickBot="1">
      <c r="AF74" s="31" t="s">
        <v>80</v>
      </c>
      <c r="AI74" s="32">
        <f>SUM(AI72:AI73)</f>
        <v>0</v>
      </c>
      <c r="AJ74" s="33">
        <f>SUM(AJ72:AJ73)</f>
        <v>0</v>
      </c>
    </row>
    <row r="76" spans="20:37" ht="12.75" customHeight="1">
      <c r="AF76" s="23" t="s">
        <v>81</v>
      </c>
      <c r="AG76" s="24"/>
      <c r="AH76" s="24"/>
      <c r="AI76" s="24"/>
      <c r="AJ76" s="24"/>
      <c r="AK76" s="24"/>
    </row>
    <row r="77" spans="20:37" ht="12.75" customHeight="1">
      <c r="AF77" s="211" t="s">
        <v>82</v>
      </c>
      <c r="AG77" s="211"/>
      <c r="AH77" s="211"/>
      <c r="AI77" s="211"/>
      <c r="AJ77" s="211"/>
      <c r="AK77" s="211"/>
    </row>
    <row r="78" spans="20:37" ht="12.75" customHeight="1">
      <c r="AF78" s="212"/>
      <c r="AG78" s="212"/>
      <c r="AH78" s="212"/>
      <c r="AI78" s="212"/>
      <c r="AJ78" s="212"/>
      <c r="AK78" s="212"/>
    </row>
  </sheetData>
  <sheetProtection algorithmName="SHA-512" hashValue="Yd1GD/5Ge9nf7EwGzVKNJRtepXGGb1VrEa31d9XNq5565447TR60wSk/S0qBC2c0/uEeEdX44z+GUMr9M9NLrw==" saltValue="S/HmOA/K2S7izNR1OfMZLA==" spinCount="100000" sheet="1" scenarios="1" formatRows="0" insertColumns="0" insertRows="0"/>
  <mergeCells count="47">
    <mergeCell ref="A1:J1"/>
    <mergeCell ref="A2:J2"/>
    <mergeCell ref="A4:P4"/>
    <mergeCell ref="A7:C8"/>
    <mergeCell ref="D7:D8"/>
    <mergeCell ref="E7:E8"/>
    <mergeCell ref="F7:F8"/>
    <mergeCell ref="G7:G8"/>
    <mergeCell ref="I7:I8"/>
    <mergeCell ref="J7:J8"/>
    <mergeCell ref="K7:K8"/>
    <mergeCell ref="H7:H8"/>
    <mergeCell ref="AB62:AB63"/>
    <mergeCell ref="AC62:AC63"/>
    <mergeCell ref="L7:L8"/>
    <mergeCell ref="M7:M8"/>
    <mergeCell ref="O7:O8"/>
    <mergeCell ref="P7:P8"/>
    <mergeCell ref="Y7:AC7"/>
    <mergeCell ref="Y62:Z63"/>
    <mergeCell ref="AA62:AA63"/>
    <mergeCell ref="Y56:Z57"/>
    <mergeCell ref="Q7:Q8"/>
    <mergeCell ref="R7:R8"/>
    <mergeCell ref="S7:S8"/>
    <mergeCell ref="T7:T8"/>
    <mergeCell ref="Y69:Z69"/>
    <mergeCell ref="Y70:Z70"/>
    <mergeCell ref="Y71:Z71"/>
    <mergeCell ref="Y64:Z64"/>
    <mergeCell ref="Y65:Z65"/>
    <mergeCell ref="Y66:Z66"/>
    <mergeCell ref="Y67:Z67"/>
    <mergeCell ref="Y68:Z68"/>
    <mergeCell ref="AF77:AK77"/>
    <mergeCell ref="AF78:AK78"/>
    <mergeCell ref="AF7:AF8"/>
    <mergeCell ref="AG7:AG8"/>
    <mergeCell ref="AH7:AH8"/>
    <mergeCell ref="AI7:AI8"/>
    <mergeCell ref="AJ7:AJ8"/>
    <mergeCell ref="AK7:AK8"/>
    <mergeCell ref="AF62:AI62"/>
    <mergeCell ref="AF67:AH67"/>
    <mergeCell ref="AF68:AH68"/>
    <mergeCell ref="AF69:AH69"/>
    <mergeCell ref="AF70:AH70"/>
  </mergeCells>
  <phoneticPr fontId="14" type="noConversion"/>
  <pageMargins left="0.7" right="0.36" top="0.75" bottom="0.75" header="0.3" footer="0.3"/>
  <pageSetup paperSize="41" scale="63" fitToHeight="0" orientation="landscape" r:id="rId1"/>
  <headerFooter>
    <oddFooter>&amp;R&amp;"-,Bold"Page 26</oddFooter>
  </headerFooter>
  <rowBreaks count="1" manualBreakCount="1">
    <brk id="52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ca9307-7fe5-4797-a098-57bd1eb437ac" xsi:nil="true"/>
    <lcf76f155ced4ddcb4097134ff3c332f xmlns="f79bc100-d68f-46a9-8db5-b172db4a66c6">
      <Terms xmlns="http://schemas.microsoft.com/office/infopath/2007/PartnerControls"/>
    </lcf76f155ced4ddcb4097134ff3c332f>
    <SharedWithUsers xmlns="7fca9307-7fe5-4797-a098-57bd1eb437ac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5FFBDC74663A47A9FC07AD497701C7" ma:contentTypeVersion="15" ma:contentTypeDescription="Create a new document." ma:contentTypeScope="" ma:versionID="41d24cb1ddd56afe6459551bcf284bcc">
  <xsd:schema xmlns:xsd="http://www.w3.org/2001/XMLSchema" xmlns:xs="http://www.w3.org/2001/XMLSchema" xmlns:p="http://schemas.microsoft.com/office/2006/metadata/properties" xmlns:ns2="f79bc100-d68f-46a9-8db5-b172db4a66c6" xmlns:ns3="7fca9307-7fe5-4797-a098-57bd1eb437ac" targetNamespace="http://schemas.microsoft.com/office/2006/metadata/properties" ma:root="true" ma:fieldsID="6edb3591421688be15112c0e41ce646e" ns2:_="" ns3:_="">
    <xsd:import namespace="f79bc100-d68f-46a9-8db5-b172db4a66c6"/>
    <xsd:import namespace="7fca9307-7fe5-4797-a098-57bd1eb437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9bc100-d68f-46a9-8db5-b172db4a66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c7b5a5c-ce00-47d5-b44b-c66ac74b34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ca9307-7fe5-4797-a098-57bd1eb437a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c51a020-4850-42bf-bbae-51199c614979}" ma:internalName="TaxCatchAll" ma:showField="CatchAllData" ma:web="7fca9307-7fe5-4797-a098-57bd1eb437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A499FD-CB4B-4452-9F58-51AFD1AF851E}"/>
</file>

<file path=customXml/itemProps2.xml><?xml version="1.0" encoding="utf-8"?>
<ds:datastoreItem xmlns:ds="http://schemas.openxmlformats.org/officeDocument/2006/customXml" ds:itemID="{549BED46-BF57-4DA9-8EE5-BB4256B4FE2F}"/>
</file>

<file path=customXml/itemProps3.xml><?xml version="1.0" encoding="utf-8"?>
<ds:datastoreItem xmlns:ds="http://schemas.openxmlformats.org/officeDocument/2006/customXml" ds:itemID="{AAB46616-F29D-40D2-9BF0-965C3B381A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C. Manicad</dc:creator>
  <cp:keywords/>
  <dc:description/>
  <cp:lastModifiedBy/>
  <cp:revision/>
  <dcterms:created xsi:type="dcterms:W3CDTF">2020-02-07T10:07:02Z</dcterms:created>
  <dcterms:modified xsi:type="dcterms:W3CDTF">2025-03-31T08:08:03Z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0x0101006C5FFBDC74663A47A9FC07AD497701C7</vt:lpwstr>
  </property>
  <property fmtid="{D5CDD505-2E9C-101B-9397-08002B2CF9AE}" pid="3" name="MediaServiceImageTags">
    <vt:lpwstr/>
  </property>
  <property fmtid="{D5CDD505-2E9C-101B-9397-08002B2CF9AE}" pid="4" name="Order">
    <vt:r8>19100200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