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S 2019 Template\LIFE INSURANCE ANNUAL STATEMENTS\"/>
    </mc:Choice>
  </mc:AlternateContent>
  <xr:revisionPtr revIDLastSave="0" documentId="11_BD1352E9BF3E64AD80856175C59FD96D70A11355" xr6:coauthVersionLast="47" xr6:coauthVersionMax="47" xr10:uidLastSave="{00000000-0000-0000-0000-000000000000}"/>
  <bookViews>
    <workbookView xWindow="0" yWindow="0" windowWidth="28800" windowHeight="12525" tabRatio="999" firstSheet="4" activeTab="4" xr2:uid="{00000000-000D-0000-FFFF-FFFF00000000}"/>
  </bookViews>
  <sheets>
    <sheet name="Cover" sheetId="99" r:id="rId1"/>
    <sheet name="Notes" sheetId="107" r:id="rId2"/>
    <sheet name="CAR" sheetId="100" r:id="rId3"/>
    <sheet name="RBC Requirement" sheetId="87" r:id="rId4"/>
    <sheet name="Input_Asset" sheetId="106" r:id="rId5"/>
    <sheet name="Input &gt;" sheetId="104" state="hidden" r:id="rId6"/>
    <sheet name="Input_Capital" sheetId="26" r:id="rId7"/>
    <sheet name="Input_Liability (PHP)" sheetId="18" r:id="rId8"/>
    <sheet name="Input_Liability (USD)" sheetId="96" r:id="rId9"/>
    <sheet name="Input_ALM (PHP)" sheetId="28" r:id="rId10"/>
    <sheet name="Input_ALM (USD)" sheetId="95" r:id="rId11"/>
    <sheet name="Input_Currency" sheetId="94" r:id="rId12"/>
    <sheet name="Input_Operational" sheetId="105" r:id="rId13"/>
    <sheet name="Input_Catastrophe" sheetId="86" r:id="rId14"/>
    <sheet name="Input_Surrender" sheetId="90" r:id="rId15"/>
    <sheet name="Parameters &gt;" sheetId="102" state="hidden" r:id="rId16"/>
    <sheet name="RC%_Receivables" sheetId="98" r:id="rId17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Cover!#REF!</definedName>
    <definedName name="_xlnm._FilterDatabase" localSheetId="4" hidden="1">Input_Asset!$A$18:$AN$244</definedName>
    <definedName name="Pal_Workbook_GUID" hidden="1">"2HILYI3BVYJ2CF8JYWBG7WNY"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8" i="106" l="1"/>
  <c r="K167" i="106"/>
  <c r="K166" i="106"/>
  <c r="K165" i="106"/>
  <c r="K164" i="106"/>
  <c r="K163" i="106"/>
  <c r="K162" i="106"/>
  <c r="K176" i="106"/>
  <c r="K175" i="106"/>
  <c r="K174" i="106"/>
  <c r="K173" i="106"/>
  <c r="K172" i="106"/>
  <c r="K171" i="106"/>
  <c r="K170" i="106"/>
  <c r="K45" i="106"/>
  <c r="K44" i="106"/>
  <c r="K43" i="106"/>
  <c r="K42" i="106"/>
  <c r="K41" i="106"/>
  <c r="K40" i="106"/>
  <c r="K39" i="106"/>
  <c r="K209" i="106"/>
  <c r="K208" i="106"/>
  <c r="K207" i="106"/>
  <c r="K206" i="106"/>
  <c r="K205" i="106"/>
  <c r="K204" i="106"/>
  <c r="K203" i="106"/>
  <c r="U17" i="98"/>
  <c r="V17" i="98" s="1"/>
  <c r="U16" i="98"/>
  <c r="V16" i="98" s="1"/>
  <c r="U15" i="98"/>
  <c r="V15" i="98" s="1"/>
  <c r="U14" i="98"/>
  <c r="V14" i="98" s="1"/>
  <c r="U13" i="98"/>
  <c r="V13" i="98" s="1"/>
  <c r="U12" i="98"/>
  <c r="V12" i="98" s="1"/>
  <c r="U11" i="98"/>
  <c r="V11" i="98" s="1"/>
  <c r="K15" i="98"/>
  <c r="H18" i="106" l="1"/>
  <c r="L231" i="106"/>
  <c r="L232" i="106" l="1"/>
  <c r="I210" i="106" l="1"/>
  <c r="H210" i="106"/>
  <c r="L219" i="106"/>
  <c r="L210" i="106"/>
  <c r="E10" i="87"/>
  <c r="AO118" i="96"/>
  <c r="AO117" i="96"/>
  <c r="AO116" i="96"/>
  <c r="AO115" i="96"/>
  <c r="AO114" i="96"/>
  <c r="AO113" i="96"/>
  <c r="AO112" i="96"/>
  <c r="AO111" i="96"/>
  <c r="AO110" i="96"/>
  <c r="AO109" i="96"/>
  <c r="AO108" i="96"/>
  <c r="AO107" i="96"/>
  <c r="AO106" i="96"/>
  <c r="AO105" i="96"/>
  <c r="AO104" i="96"/>
  <c r="AO103" i="96"/>
  <c r="AO102" i="96"/>
  <c r="AO101" i="96"/>
  <c r="AO100" i="96"/>
  <c r="AO99" i="96"/>
  <c r="AO98" i="96"/>
  <c r="AO97" i="96"/>
  <c r="AO96" i="96"/>
  <c r="AO95" i="96"/>
  <c r="AO94" i="96"/>
  <c r="AO93" i="96"/>
  <c r="AO92" i="96"/>
  <c r="AO91" i="96"/>
  <c r="AO90" i="96"/>
  <c r="AO89" i="96"/>
  <c r="AO88" i="96"/>
  <c r="AO87" i="96"/>
  <c r="AO86" i="96"/>
  <c r="AO85" i="96"/>
  <c r="AO84" i="96"/>
  <c r="AO83" i="96"/>
  <c r="AO82" i="96"/>
  <c r="AO81" i="96"/>
  <c r="AO80" i="96"/>
  <c r="AO79" i="96"/>
  <c r="AO78" i="96"/>
  <c r="AO77" i="96"/>
  <c r="AO76" i="96"/>
  <c r="AO75" i="96"/>
  <c r="AO74" i="96"/>
  <c r="AO73" i="96"/>
  <c r="AO72" i="96"/>
  <c r="AO71" i="96"/>
  <c r="AO70" i="96"/>
  <c r="AO69" i="96"/>
  <c r="AO68" i="96"/>
  <c r="AO67" i="96"/>
  <c r="AO66" i="96"/>
  <c r="AO65" i="96"/>
  <c r="AO64" i="96"/>
  <c r="AO63" i="96"/>
  <c r="AO62" i="96"/>
  <c r="AO61" i="96"/>
  <c r="AO60" i="96"/>
  <c r="AO59" i="96"/>
  <c r="AO58" i="96"/>
  <c r="AO57" i="96"/>
  <c r="AO56" i="96"/>
  <c r="AO55" i="96"/>
  <c r="AO54" i="96"/>
  <c r="AO53" i="96"/>
  <c r="AO52" i="96"/>
  <c r="AO51" i="96"/>
  <c r="AO50" i="96"/>
  <c r="AO49" i="96"/>
  <c r="AO48" i="96"/>
  <c r="AO47" i="96"/>
  <c r="AO46" i="96"/>
  <c r="AO45" i="96"/>
  <c r="AO44" i="96"/>
  <c r="AO43" i="96"/>
  <c r="AO42" i="96"/>
  <c r="AO41" i="96"/>
  <c r="AO40" i="96"/>
  <c r="AO39" i="96"/>
  <c r="AO38" i="96"/>
  <c r="AO37" i="96"/>
  <c r="AO36" i="96"/>
  <c r="AO35" i="96"/>
  <c r="AO34" i="96"/>
  <c r="AO33" i="96"/>
  <c r="AO32" i="96"/>
  <c r="AO31" i="96"/>
  <c r="AO30" i="96"/>
  <c r="L214" i="106"/>
  <c r="L218" i="106"/>
  <c r="L217" i="106"/>
  <c r="L216" i="106"/>
  <c r="L215" i="106"/>
  <c r="B7" i="107"/>
  <c r="B7" i="105"/>
  <c r="B5" i="98"/>
  <c r="B5" i="90"/>
  <c r="B5" i="86"/>
  <c r="B5" i="105"/>
  <c r="B5" i="94"/>
  <c r="B5" i="95"/>
  <c r="B5" i="28"/>
  <c r="B5" i="96"/>
  <c r="B5" i="18"/>
  <c r="D5" i="106"/>
  <c r="B5" i="26"/>
  <c r="C5" i="87"/>
  <c r="B5" i="100"/>
  <c r="B5" i="107"/>
  <c r="E55" i="26"/>
  <c r="E54" i="26"/>
  <c r="E53" i="26"/>
  <c r="E52" i="26"/>
  <c r="E51" i="26"/>
  <c r="L24" i="28"/>
  <c r="L21" i="106"/>
  <c r="L23" i="106"/>
  <c r="J39" i="106"/>
  <c r="L208" i="106"/>
  <c r="L207" i="106"/>
  <c r="L206" i="106"/>
  <c r="L204" i="106"/>
  <c r="L176" i="106"/>
  <c r="L175" i="106"/>
  <c r="L174" i="106"/>
  <c r="L172" i="106"/>
  <c r="L171" i="106"/>
  <c r="L167" i="106"/>
  <c r="L166" i="106"/>
  <c r="L165" i="106"/>
  <c r="L163" i="106"/>
  <c r="L162" i="106"/>
  <c r="L45" i="106"/>
  <c r="L43" i="106"/>
  <c r="L41" i="106"/>
  <c r="L39" i="106"/>
  <c r="L209" i="106"/>
  <c r="L245" i="106"/>
  <c r="L244" i="106"/>
  <c r="L243" i="106"/>
  <c r="L242" i="106"/>
  <c r="L241" i="106"/>
  <c r="L240" i="106"/>
  <c r="L239" i="106"/>
  <c r="L238" i="106"/>
  <c r="L237" i="106"/>
  <c r="L236" i="106"/>
  <c r="L235" i="106"/>
  <c r="L234" i="106"/>
  <c r="J234" i="106"/>
  <c r="L233" i="106"/>
  <c r="E29" i="87" s="1"/>
  <c r="L230" i="106"/>
  <c r="L229" i="106"/>
  <c r="L228" i="106"/>
  <c r="L227" i="106"/>
  <c r="L226" i="106"/>
  <c r="L225" i="106"/>
  <c r="L224" i="106"/>
  <c r="I223" i="106"/>
  <c r="I222" i="106"/>
  <c r="I221" i="106"/>
  <c r="H223" i="106"/>
  <c r="H222" i="106"/>
  <c r="H221" i="106"/>
  <c r="L220" i="106"/>
  <c r="L212" i="106"/>
  <c r="L211" i="106"/>
  <c r="J209" i="106"/>
  <c r="J208" i="106"/>
  <c r="J207" i="106"/>
  <c r="J206" i="106"/>
  <c r="L205" i="106"/>
  <c r="J205" i="106"/>
  <c r="J204" i="106"/>
  <c r="L203" i="106"/>
  <c r="J203" i="106"/>
  <c r="I202" i="106"/>
  <c r="H202" i="106"/>
  <c r="G202" i="106"/>
  <c r="G18" i="106" s="1"/>
  <c r="L201" i="106"/>
  <c r="L200" i="106"/>
  <c r="L199" i="106"/>
  <c r="I199" i="106"/>
  <c r="H199" i="106"/>
  <c r="L198" i="106"/>
  <c r="L197" i="106"/>
  <c r="I196" i="106"/>
  <c r="H196" i="106"/>
  <c r="H195" i="106"/>
  <c r="I195" i="106"/>
  <c r="L194" i="106"/>
  <c r="L192" i="106"/>
  <c r="L193" i="106"/>
  <c r="I192" i="106"/>
  <c r="I186" i="106"/>
  <c r="H192" i="106"/>
  <c r="L191" i="106"/>
  <c r="L190" i="106"/>
  <c r="L189" i="106"/>
  <c r="L188" i="106"/>
  <c r="L187" i="106"/>
  <c r="H186" i="106"/>
  <c r="L185" i="106"/>
  <c r="L184" i="106"/>
  <c r="L183" i="106"/>
  <c r="I183" i="106"/>
  <c r="H183" i="106"/>
  <c r="H177" i="106"/>
  <c r="L182" i="106"/>
  <c r="L181" i="106"/>
  <c r="L180" i="106"/>
  <c r="L179" i="106"/>
  <c r="L178" i="106"/>
  <c r="I177" i="106"/>
  <c r="I141" i="106"/>
  <c r="J176" i="106"/>
  <c r="J175" i="106"/>
  <c r="J174" i="106"/>
  <c r="L173" i="106"/>
  <c r="J173" i="106"/>
  <c r="J172" i="106"/>
  <c r="J171" i="106"/>
  <c r="L170" i="106"/>
  <c r="J170" i="106"/>
  <c r="I169" i="106"/>
  <c r="H169" i="106"/>
  <c r="G169" i="106"/>
  <c r="L168" i="106"/>
  <c r="J168" i="106"/>
  <c r="J167" i="106"/>
  <c r="J166" i="106"/>
  <c r="J165" i="106"/>
  <c r="L164" i="106"/>
  <c r="J164" i="106"/>
  <c r="J163" i="106"/>
  <c r="J162" i="106"/>
  <c r="I161" i="106"/>
  <c r="H161" i="106"/>
  <c r="G161" i="106"/>
  <c r="L160" i="106"/>
  <c r="L159" i="106"/>
  <c r="L158" i="106"/>
  <c r="I157" i="106"/>
  <c r="H157" i="106"/>
  <c r="H151" i="106"/>
  <c r="L156" i="106"/>
  <c r="L155" i="106"/>
  <c r="L154" i="106"/>
  <c r="L153" i="106"/>
  <c r="L152" i="106"/>
  <c r="I151" i="106"/>
  <c r="L150" i="106"/>
  <c r="L149" i="106"/>
  <c r="L148" i="106"/>
  <c r="I148" i="106"/>
  <c r="H148" i="106"/>
  <c r="L147" i="106"/>
  <c r="L146" i="106"/>
  <c r="L145" i="106"/>
  <c r="L144" i="106"/>
  <c r="L143" i="106"/>
  <c r="I142" i="106"/>
  <c r="H142" i="106"/>
  <c r="L140" i="106"/>
  <c r="L139" i="106"/>
  <c r="L138" i="106"/>
  <c r="L137" i="106"/>
  <c r="L136" i="106"/>
  <c r="I135" i="106"/>
  <c r="H135" i="106"/>
  <c r="H130" i="106"/>
  <c r="L134" i="106"/>
  <c r="L133" i="106"/>
  <c r="L132" i="106"/>
  <c r="I131" i="106"/>
  <c r="I130" i="106"/>
  <c r="H131" i="106"/>
  <c r="L129" i="106"/>
  <c r="L128" i="106"/>
  <c r="L127" i="106"/>
  <c r="I127" i="106"/>
  <c r="H127" i="106"/>
  <c r="L126" i="106"/>
  <c r="L125" i="106"/>
  <c r="I124" i="106"/>
  <c r="H124" i="106"/>
  <c r="H123" i="106"/>
  <c r="I123" i="106"/>
  <c r="L122" i="106"/>
  <c r="L120" i="106"/>
  <c r="L121" i="106"/>
  <c r="I120" i="106"/>
  <c r="H120" i="106"/>
  <c r="L119" i="106"/>
  <c r="L118" i="106"/>
  <c r="L117" i="106"/>
  <c r="L116" i="106"/>
  <c r="L115" i="106"/>
  <c r="I114" i="106"/>
  <c r="H114" i="106"/>
  <c r="L113" i="106"/>
  <c r="L112" i="106"/>
  <c r="I111" i="106"/>
  <c r="H111" i="106"/>
  <c r="L110" i="106"/>
  <c r="L109" i="106"/>
  <c r="L108" i="106"/>
  <c r="L107" i="106"/>
  <c r="L106" i="106"/>
  <c r="I105" i="106"/>
  <c r="H105" i="106"/>
  <c r="H104" i="106"/>
  <c r="L103" i="106"/>
  <c r="L102" i="106"/>
  <c r="L101" i="106"/>
  <c r="I101" i="106"/>
  <c r="H101" i="106"/>
  <c r="L99" i="106"/>
  <c r="J99" i="106"/>
  <c r="L98" i="106"/>
  <c r="L97" i="106"/>
  <c r="I97" i="106"/>
  <c r="H97" i="106"/>
  <c r="J97" i="106"/>
  <c r="L96" i="106"/>
  <c r="J96" i="106"/>
  <c r="L95" i="106"/>
  <c r="J95" i="106"/>
  <c r="L94" i="106"/>
  <c r="J94" i="106"/>
  <c r="L93" i="106"/>
  <c r="J93" i="106"/>
  <c r="L92" i="106"/>
  <c r="J92" i="106"/>
  <c r="I91" i="106"/>
  <c r="H91" i="106"/>
  <c r="L90" i="106"/>
  <c r="L89" i="106"/>
  <c r="L88" i="106"/>
  <c r="I88" i="106"/>
  <c r="H88" i="106"/>
  <c r="H82" i="106"/>
  <c r="L87" i="106"/>
  <c r="L86" i="106"/>
  <c r="L85" i="106"/>
  <c r="L84" i="106"/>
  <c r="L83" i="106"/>
  <c r="I82" i="106"/>
  <c r="L81" i="106"/>
  <c r="L80" i="106"/>
  <c r="I79" i="106"/>
  <c r="H79" i="106"/>
  <c r="H73" i="106"/>
  <c r="L78" i="106"/>
  <c r="L77" i="106"/>
  <c r="L73" i="106" s="1"/>
  <c r="E21" i="87" s="1"/>
  <c r="L76" i="106"/>
  <c r="L75" i="106"/>
  <c r="L74" i="106"/>
  <c r="I73" i="106"/>
  <c r="L72" i="106"/>
  <c r="J72" i="106"/>
  <c r="L71" i="106"/>
  <c r="I70" i="106"/>
  <c r="I64" i="106"/>
  <c r="H70" i="106"/>
  <c r="J70" i="106"/>
  <c r="L69" i="106"/>
  <c r="J69" i="106"/>
  <c r="L68" i="106"/>
  <c r="J68" i="106"/>
  <c r="L67" i="106"/>
  <c r="J67" i="106"/>
  <c r="L66" i="106"/>
  <c r="J66" i="106"/>
  <c r="L65" i="106"/>
  <c r="J65" i="106"/>
  <c r="L63" i="106"/>
  <c r="J63" i="106"/>
  <c r="L62" i="106"/>
  <c r="I61" i="106"/>
  <c r="I55" i="106"/>
  <c r="H61" i="106"/>
  <c r="H55" i="106"/>
  <c r="L60" i="106"/>
  <c r="J60" i="106"/>
  <c r="L59" i="106"/>
  <c r="J59" i="106"/>
  <c r="L58" i="106"/>
  <c r="J58" i="106"/>
  <c r="L57" i="106"/>
  <c r="J57" i="106"/>
  <c r="L56" i="106"/>
  <c r="J56" i="106"/>
  <c r="L54" i="106"/>
  <c r="J54" i="106"/>
  <c r="L53" i="106"/>
  <c r="I52" i="106"/>
  <c r="I46" i="106"/>
  <c r="H52" i="106"/>
  <c r="H46" i="106"/>
  <c r="L51" i="106"/>
  <c r="J51" i="106"/>
  <c r="L50" i="106"/>
  <c r="J50" i="106"/>
  <c r="L49" i="106"/>
  <c r="J49" i="106"/>
  <c r="L48" i="106"/>
  <c r="J48" i="106"/>
  <c r="L47" i="106"/>
  <c r="J47" i="106"/>
  <c r="J45" i="106"/>
  <c r="L44" i="106"/>
  <c r="J44" i="106"/>
  <c r="J43" i="106"/>
  <c r="L42" i="106"/>
  <c r="J42" i="106"/>
  <c r="J41" i="106"/>
  <c r="L40" i="106"/>
  <c r="J40" i="106"/>
  <c r="I38" i="106"/>
  <c r="H38" i="106"/>
  <c r="G38" i="106"/>
  <c r="L37" i="106"/>
  <c r="L36" i="106"/>
  <c r="L35" i="106"/>
  <c r="I35" i="106"/>
  <c r="I29" i="106"/>
  <c r="H35" i="106"/>
  <c r="L34" i="106"/>
  <c r="L33" i="106"/>
  <c r="L32" i="106"/>
  <c r="L31" i="106"/>
  <c r="L30" i="106"/>
  <c r="H29" i="106"/>
  <c r="L28" i="106"/>
  <c r="L26" i="106"/>
  <c r="L27" i="106"/>
  <c r="I26" i="106"/>
  <c r="I20" i="106"/>
  <c r="H26" i="106"/>
  <c r="L25" i="106"/>
  <c r="L24" i="106"/>
  <c r="L22" i="106"/>
  <c r="H20" i="106"/>
  <c r="L19" i="106"/>
  <c r="E56" i="26"/>
  <c r="E50" i="26"/>
  <c r="E49" i="26"/>
  <c r="E48" i="26"/>
  <c r="E38" i="26"/>
  <c r="B53" i="26"/>
  <c r="B54" i="26"/>
  <c r="B55" i="26"/>
  <c r="B52" i="26"/>
  <c r="B51" i="26"/>
  <c r="B50" i="26"/>
  <c r="B49" i="26"/>
  <c r="B48" i="26"/>
  <c r="F22" i="99"/>
  <c r="C22" i="99"/>
  <c r="F21" i="99"/>
  <c r="C21" i="99"/>
  <c r="L157" i="106"/>
  <c r="L151" i="106"/>
  <c r="L142" i="106"/>
  <c r="L111" i="106"/>
  <c r="L105" i="106"/>
  <c r="L79" i="106"/>
  <c r="L20" i="106"/>
  <c r="E18" i="87" s="1"/>
  <c r="J52" i="106"/>
  <c r="J61" i="106"/>
  <c r="H64" i="106"/>
  <c r="L124" i="106"/>
  <c r="L131" i="106"/>
  <c r="L177" i="106"/>
  <c r="L186" i="106"/>
  <c r="L196" i="106"/>
  <c r="L195" i="106"/>
  <c r="L223" i="106"/>
  <c r="L222" i="106"/>
  <c r="L221" i="106"/>
  <c r="L52" i="106"/>
  <c r="L46" i="106"/>
  <c r="L61" i="106"/>
  <c r="L55" i="106"/>
  <c r="L70" i="106"/>
  <c r="L64" i="106"/>
  <c r="L135" i="106"/>
  <c r="L29" i="106"/>
  <c r="I104" i="106"/>
  <c r="H141" i="106"/>
  <c r="H100" i="106"/>
  <c r="L91" i="106"/>
  <c r="L114" i="106"/>
  <c r="L123" i="106"/>
  <c r="L130" i="106"/>
  <c r="L82" i="106"/>
  <c r="I100" i="106"/>
  <c r="L104" i="106"/>
  <c r="L100" i="106"/>
  <c r="D10" i="107"/>
  <c r="D9" i="107"/>
  <c r="B6" i="107"/>
  <c r="E28" i="87"/>
  <c r="F10" i="106"/>
  <c r="F9" i="106"/>
  <c r="D7" i="106"/>
  <c r="D6" i="106"/>
  <c r="I18" i="106"/>
  <c r="E57" i="26" s="1"/>
  <c r="E47" i="26" s="1"/>
  <c r="E17" i="26" s="1"/>
  <c r="E15" i="26" s="1"/>
  <c r="F15" i="26" s="1"/>
  <c r="G18" i="105"/>
  <c r="C10" i="105"/>
  <c r="C9" i="105"/>
  <c r="B6" i="105"/>
  <c r="F18" i="105"/>
  <c r="E18" i="105"/>
  <c r="E37" i="87"/>
  <c r="I18" i="28"/>
  <c r="I18" i="95"/>
  <c r="H18" i="95"/>
  <c r="H18" i="28"/>
  <c r="B7" i="98"/>
  <c r="S28" i="96"/>
  <c r="Q28" i="96"/>
  <c r="O28" i="96"/>
  <c r="F37" i="87"/>
  <c r="C37" i="94"/>
  <c r="C38" i="94"/>
  <c r="C39" i="94"/>
  <c r="C40" i="94"/>
  <c r="C41" i="94"/>
  <c r="C42" i="94"/>
  <c r="C43" i="94"/>
  <c r="C44" i="94"/>
  <c r="C45" i="94"/>
  <c r="C46" i="94"/>
  <c r="C47" i="94"/>
  <c r="C48" i="94"/>
  <c r="C49" i="94"/>
  <c r="C50" i="94"/>
  <c r="C51" i="94"/>
  <c r="C52" i="94"/>
  <c r="C53" i="94"/>
  <c r="C54" i="94"/>
  <c r="C55" i="94"/>
  <c r="C56" i="94"/>
  <c r="C57" i="94"/>
  <c r="C58" i="94"/>
  <c r="C59" i="94"/>
  <c r="C60" i="94"/>
  <c r="C61" i="94"/>
  <c r="C62" i="94"/>
  <c r="C63" i="94"/>
  <c r="C64" i="94"/>
  <c r="C65" i="94"/>
  <c r="C66" i="94"/>
  <c r="C67" i="94"/>
  <c r="C68" i="94"/>
  <c r="C69" i="94"/>
  <c r="C70" i="94"/>
  <c r="C71" i="94"/>
  <c r="C72" i="94"/>
  <c r="C73" i="94"/>
  <c r="C74" i="94"/>
  <c r="C75" i="94"/>
  <c r="C76" i="94"/>
  <c r="C77" i="94"/>
  <c r="C78" i="94"/>
  <c r="C79" i="94"/>
  <c r="C80" i="94"/>
  <c r="C81" i="94"/>
  <c r="C82" i="94"/>
  <c r="C83" i="94"/>
  <c r="C84" i="94"/>
  <c r="C85" i="94"/>
  <c r="C86" i="94"/>
  <c r="C87" i="94"/>
  <c r="C88" i="94"/>
  <c r="C89" i="94"/>
  <c r="C90" i="94"/>
  <c r="C91" i="94"/>
  <c r="C92" i="94"/>
  <c r="C93" i="94"/>
  <c r="C94" i="94"/>
  <c r="C95" i="94"/>
  <c r="C96" i="94"/>
  <c r="C97" i="94"/>
  <c r="C98" i="94"/>
  <c r="C99" i="94"/>
  <c r="C100" i="94"/>
  <c r="C101" i="94"/>
  <c r="C102" i="94"/>
  <c r="C103" i="94"/>
  <c r="C104" i="94"/>
  <c r="C105" i="94"/>
  <c r="C106" i="94"/>
  <c r="C107" i="94"/>
  <c r="C108" i="94"/>
  <c r="C109" i="94"/>
  <c r="C110" i="94"/>
  <c r="C111" i="94"/>
  <c r="C112" i="94"/>
  <c r="C113" i="94"/>
  <c r="C114" i="94"/>
  <c r="C115" i="94"/>
  <c r="C116" i="94"/>
  <c r="C117" i="94"/>
  <c r="C118" i="94"/>
  <c r="C119" i="94"/>
  <c r="C120" i="94"/>
  <c r="C121" i="94"/>
  <c r="C122" i="94"/>
  <c r="C27" i="95"/>
  <c r="C28" i="95"/>
  <c r="C29" i="95"/>
  <c r="C30" i="95"/>
  <c r="C31" i="95"/>
  <c r="C32" i="95"/>
  <c r="C33" i="95"/>
  <c r="C34" i="95"/>
  <c r="C35" i="95"/>
  <c r="C36" i="95"/>
  <c r="C37" i="95"/>
  <c r="C38" i="95"/>
  <c r="C39" i="95"/>
  <c r="C40" i="95"/>
  <c r="C41" i="95"/>
  <c r="C42" i="95"/>
  <c r="C43" i="95"/>
  <c r="C44" i="95"/>
  <c r="C45" i="95"/>
  <c r="C46" i="95"/>
  <c r="C47" i="95"/>
  <c r="C48" i="95"/>
  <c r="C49" i="95"/>
  <c r="C50" i="95"/>
  <c r="C51" i="95"/>
  <c r="C52" i="95"/>
  <c r="C53" i="95"/>
  <c r="C54" i="95"/>
  <c r="C55" i="95"/>
  <c r="C56" i="95"/>
  <c r="C57" i="95"/>
  <c r="C58" i="95"/>
  <c r="C59" i="95"/>
  <c r="C60" i="95"/>
  <c r="C61" i="95"/>
  <c r="C62" i="95"/>
  <c r="C63" i="95"/>
  <c r="C64" i="95"/>
  <c r="C65" i="95"/>
  <c r="C66" i="95"/>
  <c r="C67" i="95"/>
  <c r="C68" i="95"/>
  <c r="C69" i="95"/>
  <c r="C70" i="95"/>
  <c r="C71" i="95"/>
  <c r="C72" i="95"/>
  <c r="C73" i="95"/>
  <c r="C74" i="95"/>
  <c r="C75" i="95"/>
  <c r="C76" i="95"/>
  <c r="C77" i="95"/>
  <c r="C78" i="95"/>
  <c r="C79" i="95"/>
  <c r="C80" i="95"/>
  <c r="C81" i="95"/>
  <c r="C82" i="95"/>
  <c r="C83" i="95"/>
  <c r="C84" i="95"/>
  <c r="C85" i="95"/>
  <c r="C86" i="95"/>
  <c r="C87" i="95"/>
  <c r="C88" i="95"/>
  <c r="C89" i="95"/>
  <c r="C90" i="95"/>
  <c r="C91" i="95"/>
  <c r="C92" i="95"/>
  <c r="C93" i="95"/>
  <c r="C94" i="95"/>
  <c r="C95" i="95"/>
  <c r="C96" i="95"/>
  <c r="C97" i="95"/>
  <c r="C98" i="95"/>
  <c r="C99" i="95"/>
  <c r="C100" i="95"/>
  <c r="C101" i="95"/>
  <c r="C102" i="95"/>
  <c r="C103" i="95"/>
  <c r="C104" i="95"/>
  <c r="C105" i="95"/>
  <c r="C106" i="95"/>
  <c r="C107" i="95"/>
  <c r="C108" i="95"/>
  <c r="C109" i="95"/>
  <c r="C110" i="95"/>
  <c r="C111" i="95"/>
  <c r="C112" i="95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C103" i="28"/>
  <c r="C104" i="28"/>
  <c r="C105" i="28"/>
  <c r="C106" i="28"/>
  <c r="C107" i="28"/>
  <c r="C108" i="28"/>
  <c r="C109" i="28"/>
  <c r="C110" i="28"/>
  <c r="C111" i="28"/>
  <c r="C112" i="28"/>
  <c r="G15" i="95"/>
  <c r="G15" i="28"/>
  <c r="B7" i="18"/>
  <c r="D10" i="18"/>
  <c r="D9" i="18"/>
  <c r="B6" i="18"/>
  <c r="D10" i="96"/>
  <c r="D9" i="96"/>
  <c r="B7" i="96"/>
  <c r="B6" i="96"/>
  <c r="B7" i="28"/>
  <c r="B7" i="95"/>
  <c r="D10" i="28"/>
  <c r="D9" i="28"/>
  <c r="B6" i="28"/>
  <c r="D10" i="95"/>
  <c r="D9" i="95"/>
  <c r="B6" i="95"/>
  <c r="D10" i="94"/>
  <c r="D9" i="94"/>
  <c r="C10" i="90"/>
  <c r="C9" i="90"/>
  <c r="D10" i="86"/>
  <c r="D9" i="86"/>
  <c r="B7" i="94"/>
  <c r="B6" i="94"/>
  <c r="B7" i="90"/>
  <c r="B7" i="86"/>
  <c r="B6" i="86"/>
  <c r="B6" i="90"/>
  <c r="B6" i="98"/>
  <c r="B7" i="26"/>
  <c r="B6" i="26"/>
  <c r="C10" i="26"/>
  <c r="C9" i="26"/>
  <c r="E9" i="87"/>
  <c r="C7" i="87"/>
  <c r="C6" i="87"/>
  <c r="B6" i="100"/>
  <c r="B7" i="100"/>
  <c r="D9" i="100"/>
  <c r="D10" i="100"/>
  <c r="I31" i="96"/>
  <c r="I32" i="96"/>
  <c r="I33" i="96"/>
  <c r="I34" i="96"/>
  <c r="I35" i="96"/>
  <c r="I36" i="96"/>
  <c r="I37" i="96"/>
  <c r="I38" i="96"/>
  <c r="I39" i="96"/>
  <c r="I40" i="96"/>
  <c r="I41" i="96"/>
  <c r="I42" i="96"/>
  <c r="I43" i="96"/>
  <c r="I44" i="96"/>
  <c r="I45" i="96"/>
  <c r="I46" i="96"/>
  <c r="I47" i="96"/>
  <c r="I48" i="96"/>
  <c r="I49" i="96"/>
  <c r="I50" i="96"/>
  <c r="I51" i="96"/>
  <c r="I52" i="96"/>
  <c r="I53" i="96"/>
  <c r="I54" i="96"/>
  <c r="I55" i="96"/>
  <c r="I56" i="96"/>
  <c r="I57" i="96"/>
  <c r="I58" i="96"/>
  <c r="I59" i="96"/>
  <c r="I60" i="96"/>
  <c r="I61" i="96"/>
  <c r="I62" i="96"/>
  <c r="I63" i="96"/>
  <c r="I64" i="96"/>
  <c r="I65" i="96"/>
  <c r="I66" i="96"/>
  <c r="I67" i="96"/>
  <c r="I68" i="96"/>
  <c r="I69" i="96"/>
  <c r="I70" i="96"/>
  <c r="I71" i="96"/>
  <c r="I72" i="96"/>
  <c r="I73" i="96"/>
  <c r="I74" i="96"/>
  <c r="I75" i="96"/>
  <c r="I76" i="96"/>
  <c r="I77" i="96"/>
  <c r="I78" i="96"/>
  <c r="I79" i="96"/>
  <c r="I80" i="96"/>
  <c r="I81" i="96"/>
  <c r="I82" i="96"/>
  <c r="I83" i="96"/>
  <c r="I84" i="96"/>
  <c r="I85" i="96"/>
  <c r="I86" i="96"/>
  <c r="I87" i="96"/>
  <c r="I88" i="96"/>
  <c r="I89" i="96"/>
  <c r="I90" i="96"/>
  <c r="I91" i="96"/>
  <c r="I92" i="96"/>
  <c r="I93" i="96"/>
  <c r="I94" i="96"/>
  <c r="I95" i="96"/>
  <c r="I96" i="96"/>
  <c r="I97" i="96"/>
  <c r="I98" i="96"/>
  <c r="I99" i="96"/>
  <c r="I100" i="96"/>
  <c r="I101" i="96"/>
  <c r="I102" i="96"/>
  <c r="I103" i="96"/>
  <c r="I104" i="96"/>
  <c r="I105" i="96"/>
  <c r="I106" i="96"/>
  <c r="I107" i="96"/>
  <c r="I108" i="96"/>
  <c r="I109" i="96"/>
  <c r="I110" i="96"/>
  <c r="I111" i="96"/>
  <c r="I112" i="96"/>
  <c r="I113" i="96"/>
  <c r="I114" i="96"/>
  <c r="I115" i="96"/>
  <c r="I116" i="96"/>
  <c r="I117" i="96"/>
  <c r="I118" i="96"/>
  <c r="AO31" i="18"/>
  <c r="AO32" i="18"/>
  <c r="AO33" i="18"/>
  <c r="AO34" i="18"/>
  <c r="AO35" i="18"/>
  <c r="AO36" i="18"/>
  <c r="AO37" i="18"/>
  <c r="AO38" i="18"/>
  <c r="AO39" i="18"/>
  <c r="AO40" i="18"/>
  <c r="AO41" i="18"/>
  <c r="AO42" i="18"/>
  <c r="AO43" i="18"/>
  <c r="AO44" i="18"/>
  <c r="AO45" i="18"/>
  <c r="AO46" i="18"/>
  <c r="AO47" i="18"/>
  <c r="AO48" i="18"/>
  <c r="AO49" i="18"/>
  <c r="AO50" i="18"/>
  <c r="AO51" i="18"/>
  <c r="AO52" i="18"/>
  <c r="AO53" i="18"/>
  <c r="AO54" i="18"/>
  <c r="AO55" i="18"/>
  <c r="AO56" i="18"/>
  <c r="AO57" i="18"/>
  <c r="AO58" i="18"/>
  <c r="AO59" i="18"/>
  <c r="AO60" i="18"/>
  <c r="AO61" i="18"/>
  <c r="AO62" i="18"/>
  <c r="AO63" i="18"/>
  <c r="AO64" i="18"/>
  <c r="AO65" i="18"/>
  <c r="AO66" i="18"/>
  <c r="AO67" i="18"/>
  <c r="AO68" i="18"/>
  <c r="AO69" i="18"/>
  <c r="AO70" i="18"/>
  <c r="AO71" i="18"/>
  <c r="AO72" i="18"/>
  <c r="AO73" i="18"/>
  <c r="AO74" i="18"/>
  <c r="AO75" i="18"/>
  <c r="AO76" i="18"/>
  <c r="AO77" i="18"/>
  <c r="AO78" i="18"/>
  <c r="AO79" i="18"/>
  <c r="AO80" i="18"/>
  <c r="AO81" i="18"/>
  <c r="AO82" i="18"/>
  <c r="AO83" i="18"/>
  <c r="AO84" i="18"/>
  <c r="AO85" i="18"/>
  <c r="AO86" i="18"/>
  <c r="AO87" i="18"/>
  <c r="AO88" i="18"/>
  <c r="AO89" i="18"/>
  <c r="AO90" i="18"/>
  <c r="AO91" i="18"/>
  <c r="AO92" i="18"/>
  <c r="AO93" i="18"/>
  <c r="AO94" i="18"/>
  <c r="AO95" i="18"/>
  <c r="AO96" i="18"/>
  <c r="AO97" i="18"/>
  <c r="AO98" i="18"/>
  <c r="AO99" i="18"/>
  <c r="AO100" i="18"/>
  <c r="AO101" i="18"/>
  <c r="AO102" i="18"/>
  <c r="AO103" i="18"/>
  <c r="AO104" i="18"/>
  <c r="AO105" i="18"/>
  <c r="AO106" i="18"/>
  <c r="AO107" i="18"/>
  <c r="AO108" i="18"/>
  <c r="AO109" i="18"/>
  <c r="AO110" i="18"/>
  <c r="AO111" i="18"/>
  <c r="AO112" i="18"/>
  <c r="AO113" i="18"/>
  <c r="AO114" i="18"/>
  <c r="AO115" i="18"/>
  <c r="AO116" i="18"/>
  <c r="AO117" i="18"/>
  <c r="AO118" i="18"/>
  <c r="AO30" i="18"/>
  <c r="I30" i="96"/>
  <c r="E26" i="100"/>
  <c r="G93" i="18"/>
  <c r="E25" i="26"/>
  <c r="AC53" i="100"/>
  <c r="F31" i="96"/>
  <c r="F32" i="96"/>
  <c r="F33" i="96"/>
  <c r="F34" i="96"/>
  <c r="F35" i="96"/>
  <c r="F36" i="96"/>
  <c r="F37" i="96"/>
  <c r="F38" i="96"/>
  <c r="F39" i="96"/>
  <c r="F40" i="96"/>
  <c r="F41" i="96"/>
  <c r="F42" i="96"/>
  <c r="F43" i="96"/>
  <c r="F44" i="96"/>
  <c r="F45" i="96"/>
  <c r="F46" i="96"/>
  <c r="F47" i="96"/>
  <c r="F48" i="96"/>
  <c r="F49" i="96"/>
  <c r="F50" i="96"/>
  <c r="F51" i="96"/>
  <c r="F52" i="96"/>
  <c r="F53" i="96"/>
  <c r="F54" i="96"/>
  <c r="F55" i="96"/>
  <c r="F56" i="96"/>
  <c r="F57" i="96"/>
  <c r="F58" i="96"/>
  <c r="F59" i="96"/>
  <c r="F60" i="96"/>
  <c r="F61" i="96"/>
  <c r="F62" i="96"/>
  <c r="F63" i="96"/>
  <c r="F64" i="96"/>
  <c r="F65" i="96"/>
  <c r="F66" i="96"/>
  <c r="F67" i="96"/>
  <c r="F68" i="96"/>
  <c r="F69" i="96"/>
  <c r="F70" i="96"/>
  <c r="F71" i="96"/>
  <c r="F72" i="96"/>
  <c r="F73" i="96"/>
  <c r="F74" i="96"/>
  <c r="F75" i="96"/>
  <c r="F76" i="96"/>
  <c r="F77" i="96"/>
  <c r="F78" i="96"/>
  <c r="F79" i="96"/>
  <c r="F80" i="96"/>
  <c r="F81" i="96"/>
  <c r="F82" i="96"/>
  <c r="F83" i="96"/>
  <c r="F84" i="96"/>
  <c r="F85" i="96"/>
  <c r="F86" i="96"/>
  <c r="F87" i="96"/>
  <c r="F88" i="96"/>
  <c r="F89" i="96"/>
  <c r="F90" i="96"/>
  <c r="F91" i="96"/>
  <c r="F92" i="96"/>
  <c r="F93" i="96"/>
  <c r="F94" i="96"/>
  <c r="F95" i="96"/>
  <c r="F96" i="96"/>
  <c r="F97" i="96"/>
  <c r="F98" i="96"/>
  <c r="F99" i="96"/>
  <c r="F100" i="96"/>
  <c r="F101" i="96"/>
  <c r="F102" i="96"/>
  <c r="F103" i="96"/>
  <c r="F104" i="96"/>
  <c r="F105" i="96"/>
  <c r="F106" i="96"/>
  <c r="F107" i="96"/>
  <c r="F108" i="96"/>
  <c r="F109" i="96"/>
  <c r="F110" i="96"/>
  <c r="F111" i="96"/>
  <c r="F112" i="96"/>
  <c r="F113" i="96"/>
  <c r="F114" i="96"/>
  <c r="F115" i="96"/>
  <c r="F116" i="96"/>
  <c r="F117" i="96"/>
  <c r="F118" i="96"/>
  <c r="F30" i="96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30" i="18"/>
  <c r="G118" i="28"/>
  <c r="F23" i="94"/>
  <c r="J23" i="94"/>
  <c r="F24" i="94"/>
  <c r="F128" i="95"/>
  <c r="F129" i="95"/>
  <c r="F135" i="95"/>
  <c r="F137" i="95"/>
  <c r="F143" i="95"/>
  <c r="F144" i="95"/>
  <c r="F151" i="95"/>
  <c r="F152" i="95"/>
  <c r="F153" i="95"/>
  <c r="F157" i="28"/>
  <c r="F159" i="95"/>
  <c r="F161" i="95"/>
  <c r="F162" i="95"/>
  <c r="F167" i="95"/>
  <c r="F168" i="95"/>
  <c r="F175" i="95"/>
  <c r="F177" i="95"/>
  <c r="F183" i="95"/>
  <c r="F184" i="95"/>
  <c r="F185" i="95"/>
  <c r="F189" i="95"/>
  <c r="F191" i="95"/>
  <c r="F192" i="95"/>
  <c r="F199" i="95"/>
  <c r="F200" i="95"/>
  <c r="E123" i="28"/>
  <c r="E124" i="28"/>
  <c r="E125" i="28"/>
  <c r="E126" i="28"/>
  <c r="E127" i="28"/>
  <c r="E128" i="28"/>
  <c r="E129" i="28"/>
  <c r="E130" i="28"/>
  <c r="E131" i="28"/>
  <c r="E132" i="28"/>
  <c r="E133" i="28"/>
  <c r="E134" i="28"/>
  <c r="E135" i="28"/>
  <c r="E136" i="28"/>
  <c r="E137" i="28"/>
  <c r="E138" i="28"/>
  <c r="E139" i="28"/>
  <c r="E140" i="28"/>
  <c r="E141" i="28"/>
  <c r="E142" i="28"/>
  <c r="E143" i="28"/>
  <c r="E144" i="28"/>
  <c r="E145" i="28"/>
  <c r="E146" i="28"/>
  <c r="E147" i="28"/>
  <c r="E148" i="28"/>
  <c r="E149" i="28"/>
  <c r="E150" i="28"/>
  <c r="E151" i="28"/>
  <c r="E152" i="28"/>
  <c r="E153" i="28"/>
  <c r="E154" i="28"/>
  <c r="E155" i="28"/>
  <c r="E156" i="28"/>
  <c r="E157" i="28"/>
  <c r="E158" i="28"/>
  <c r="E159" i="28"/>
  <c r="E160" i="28"/>
  <c r="E161" i="28"/>
  <c r="E162" i="28"/>
  <c r="E163" i="28"/>
  <c r="E164" i="28"/>
  <c r="E165" i="28"/>
  <c r="E166" i="28"/>
  <c r="E167" i="28"/>
  <c r="E168" i="28"/>
  <c r="E169" i="28"/>
  <c r="E170" i="28"/>
  <c r="E171" i="28"/>
  <c r="E172" i="28"/>
  <c r="E173" i="28"/>
  <c r="E174" i="28"/>
  <c r="E175" i="28"/>
  <c r="E176" i="28"/>
  <c r="E177" i="28"/>
  <c r="E178" i="28"/>
  <c r="E179" i="28"/>
  <c r="E180" i="28"/>
  <c r="E181" i="28"/>
  <c r="E182" i="28"/>
  <c r="E183" i="28"/>
  <c r="E184" i="28"/>
  <c r="E185" i="28"/>
  <c r="E186" i="28"/>
  <c r="E187" i="28"/>
  <c r="E188" i="28"/>
  <c r="E189" i="28"/>
  <c r="E190" i="28"/>
  <c r="E191" i="28"/>
  <c r="E192" i="28"/>
  <c r="E193" i="28"/>
  <c r="E194" i="28"/>
  <c r="E195" i="28"/>
  <c r="E196" i="28"/>
  <c r="E197" i="28"/>
  <c r="E198" i="28"/>
  <c r="E199" i="28"/>
  <c r="E200" i="28"/>
  <c r="E201" i="28"/>
  <c r="E202" i="28"/>
  <c r="E203" i="28"/>
  <c r="E204" i="28"/>
  <c r="E205" i="28"/>
  <c r="E206" i="28"/>
  <c r="E121" i="28"/>
  <c r="F121" i="28"/>
  <c r="F122" i="28"/>
  <c r="F129" i="28"/>
  <c r="F159" i="28"/>
  <c r="F162" i="28"/>
  <c r="F185" i="28"/>
  <c r="F191" i="28"/>
  <c r="F193" i="28"/>
  <c r="L26" i="28"/>
  <c r="F18" i="90"/>
  <c r="E37" i="26"/>
  <c r="C300" i="95"/>
  <c r="E300" i="95"/>
  <c r="B300" i="95"/>
  <c r="C299" i="95"/>
  <c r="B299" i="95"/>
  <c r="C298" i="95"/>
  <c r="E298" i="95"/>
  <c r="B298" i="95"/>
  <c r="C297" i="95"/>
  <c r="B297" i="95"/>
  <c r="C296" i="95"/>
  <c r="E296" i="95"/>
  <c r="B296" i="95"/>
  <c r="C295" i="95"/>
  <c r="E295" i="95"/>
  <c r="B295" i="95"/>
  <c r="C294" i="95"/>
  <c r="E294" i="95"/>
  <c r="B294" i="95"/>
  <c r="C293" i="95"/>
  <c r="B293" i="95"/>
  <c r="C292" i="95"/>
  <c r="E292" i="95"/>
  <c r="B292" i="95"/>
  <c r="C291" i="95"/>
  <c r="E291" i="95"/>
  <c r="B291" i="95"/>
  <c r="C290" i="95"/>
  <c r="E290" i="95"/>
  <c r="B290" i="95"/>
  <c r="C289" i="95"/>
  <c r="B289" i="95"/>
  <c r="C288" i="95"/>
  <c r="E288" i="95"/>
  <c r="B288" i="95"/>
  <c r="C287" i="95"/>
  <c r="F287" i="95"/>
  <c r="B287" i="95"/>
  <c r="C286" i="95"/>
  <c r="E286" i="95"/>
  <c r="B286" i="95"/>
  <c r="C285" i="95"/>
  <c r="E285" i="95"/>
  <c r="B285" i="95"/>
  <c r="C284" i="95"/>
  <c r="E284" i="95"/>
  <c r="B284" i="95"/>
  <c r="C283" i="95"/>
  <c r="E283" i="95"/>
  <c r="B283" i="95"/>
  <c r="C282" i="95"/>
  <c r="B282" i="95"/>
  <c r="C281" i="95"/>
  <c r="E281" i="95"/>
  <c r="B281" i="95"/>
  <c r="C280" i="95"/>
  <c r="E280" i="95"/>
  <c r="B280" i="95"/>
  <c r="C279" i="95"/>
  <c r="B279" i="95"/>
  <c r="C278" i="95"/>
  <c r="B278" i="95"/>
  <c r="C277" i="95"/>
  <c r="E277" i="95"/>
  <c r="B277" i="95"/>
  <c r="C276" i="95"/>
  <c r="E276" i="95"/>
  <c r="B276" i="95"/>
  <c r="C275" i="95"/>
  <c r="B275" i="95"/>
  <c r="C274" i="95"/>
  <c r="E274" i="95"/>
  <c r="B274" i="95"/>
  <c r="C273" i="95"/>
  <c r="E273" i="95"/>
  <c r="B273" i="95"/>
  <c r="C272" i="95"/>
  <c r="E272" i="95"/>
  <c r="B272" i="95"/>
  <c r="C271" i="95"/>
  <c r="E271" i="95"/>
  <c r="B271" i="95"/>
  <c r="C270" i="95"/>
  <c r="B270" i="95"/>
  <c r="C269" i="95"/>
  <c r="E269" i="95"/>
  <c r="B269" i="95"/>
  <c r="C268" i="95"/>
  <c r="B268" i="95"/>
  <c r="C267" i="95"/>
  <c r="E267" i="95"/>
  <c r="B267" i="95"/>
  <c r="C266" i="95"/>
  <c r="E266" i="95"/>
  <c r="B266" i="95"/>
  <c r="C265" i="95"/>
  <c r="E265" i="95"/>
  <c r="B265" i="95"/>
  <c r="C264" i="95"/>
  <c r="E264" i="95"/>
  <c r="B264" i="95"/>
  <c r="C263" i="95"/>
  <c r="E263" i="95"/>
  <c r="B263" i="95"/>
  <c r="C262" i="95"/>
  <c r="B262" i="95"/>
  <c r="C261" i="95"/>
  <c r="B261" i="95"/>
  <c r="C260" i="95"/>
  <c r="E260" i="95"/>
  <c r="B260" i="95"/>
  <c r="C259" i="95"/>
  <c r="B259" i="95"/>
  <c r="C258" i="95"/>
  <c r="E258" i="95"/>
  <c r="B258" i="95"/>
  <c r="C257" i="95"/>
  <c r="E257" i="95"/>
  <c r="B257" i="95"/>
  <c r="C256" i="95"/>
  <c r="E256" i="95"/>
  <c r="B256" i="95"/>
  <c r="C255" i="95"/>
  <c r="E255" i="95"/>
  <c r="B255" i="95"/>
  <c r="C254" i="95"/>
  <c r="B254" i="95"/>
  <c r="C253" i="95"/>
  <c r="F253" i="95"/>
  <c r="B253" i="95"/>
  <c r="C252" i="95"/>
  <c r="E252" i="95"/>
  <c r="B252" i="95"/>
  <c r="C251" i="95"/>
  <c r="B251" i="95"/>
  <c r="C250" i="95"/>
  <c r="E250" i="95"/>
  <c r="B250" i="95"/>
  <c r="C249" i="95"/>
  <c r="B249" i="95"/>
  <c r="C248" i="95"/>
  <c r="E248" i="95"/>
  <c r="B248" i="95"/>
  <c r="C247" i="95"/>
  <c r="B247" i="95"/>
  <c r="C246" i="95"/>
  <c r="E246" i="95"/>
  <c r="B246" i="95"/>
  <c r="C245" i="95"/>
  <c r="B245" i="95"/>
  <c r="C244" i="95"/>
  <c r="B244" i="95"/>
  <c r="C243" i="95"/>
  <c r="E243" i="95"/>
  <c r="B243" i="95"/>
  <c r="C242" i="95"/>
  <c r="E242" i="95"/>
  <c r="B242" i="95"/>
  <c r="C241" i="95"/>
  <c r="E241" i="95"/>
  <c r="B241" i="95"/>
  <c r="C240" i="95"/>
  <c r="E240" i="95"/>
  <c r="B240" i="95"/>
  <c r="C239" i="95"/>
  <c r="E239" i="95"/>
  <c r="B239" i="95"/>
  <c r="C238" i="95"/>
  <c r="E238" i="95"/>
  <c r="B238" i="95"/>
  <c r="C237" i="95"/>
  <c r="B237" i="95"/>
  <c r="C236" i="95"/>
  <c r="B236" i="95"/>
  <c r="C235" i="95"/>
  <c r="E235" i="95"/>
  <c r="B235" i="95"/>
  <c r="C234" i="95"/>
  <c r="B234" i="95"/>
  <c r="C233" i="95"/>
  <c r="E233" i="95"/>
  <c r="B233" i="95"/>
  <c r="C232" i="95"/>
  <c r="E232" i="95"/>
  <c r="B232" i="95"/>
  <c r="C231" i="95"/>
  <c r="F231" i="95"/>
  <c r="B231" i="95"/>
  <c r="C230" i="95"/>
  <c r="B230" i="95"/>
  <c r="C229" i="95"/>
  <c r="B229" i="95"/>
  <c r="C228" i="95"/>
  <c r="E228" i="95"/>
  <c r="B228" i="95"/>
  <c r="C227" i="95"/>
  <c r="E227" i="95"/>
  <c r="B227" i="95"/>
  <c r="C226" i="95"/>
  <c r="E226" i="95"/>
  <c r="B226" i="95"/>
  <c r="C225" i="95"/>
  <c r="B225" i="95"/>
  <c r="C224" i="95"/>
  <c r="E224" i="95"/>
  <c r="B224" i="95"/>
  <c r="C223" i="95"/>
  <c r="E223" i="95"/>
  <c r="B223" i="95"/>
  <c r="C222" i="95"/>
  <c r="E222" i="95"/>
  <c r="B222" i="95"/>
  <c r="C221" i="95"/>
  <c r="B221" i="95"/>
  <c r="C220" i="95"/>
  <c r="E220" i="95"/>
  <c r="B220" i="95"/>
  <c r="C219" i="95"/>
  <c r="E219" i="95"/>
  <c r="B219" i="95"/>
  <c r="C218" i="95"/>
  <c r="E218" i="95"/>
  <c r="B218" i="95"/>
  <c r="C217" i="95"/>
  <c r="E217" i="95"/>
  <c r="B217" i="95"/>
  <c r="C216" i="95"/>
  <c r="E216" i="95"/>
  <c r="B216" i="95"/>
  <c r="C215" i="95"/>
  <c r="E215" i="95"/>
  <c r="B212" i="95"/>
  <c r="G206" i="95"/>
  <c r="H206" i="95"/>
  <c r="E206" i="95"/>
  <c r="G205" i="95"/>
  <c r="H205" i="95"/>
  <c r="E205" i="95"/>
  <c r="G204" i="95"/>
  <c r="G298" i="95"/>
  <c r="E204" i="95"/>
  <c r="G203" i="95"/>
  <c r="G297" i="95"/>
  <c r="E203" i="95"/>
  <c r="G202" i="95"/>
  <c r="G296" i="95"/>
  <c r="E202" i="95"/>
  <c r="G201" i="95"/>
  <c r="H201" i="95"/>
  <c r="F201" i="95"/>
  <c r="E201" i="95"/>
  <c r="G200" i="95"/>
  <c r="E200" i="95"/>
  <c r="G199" i="95"/>
  <c r="H199" i="95"/>
  <c r="E199" i="95"/>
  <c r="G198" i="95"/>
  <c r="H198" i="95"/>
  <c r="E198" i="95"/>
  <c r="G197" i="95"/>
  <c r="G291" i="95"/>
  <c r="E197" i="95"/>
  <c r="G196" i="95"/>
  <c r="H196" i="95"/>
  <c r="E196" i="95"/>
  <c r="G195" i="95"/>
  <c r="G289" i="95"/>
  <c r="E195" i="95"/>
  <c r="G194" i="95"/>
  <c r="G288" i="95"/>
  <c r="E194" i="95"/>
  <c r="G193" i="95"/>
  <c r="G287" i="95"/>
  <c r="F193" i="95"/>
  <c r="E193" i="95"/>
  <c r="G192" i="95"/>
  <c r="E192" i="95"/>
  <c r="G191" i="95"/>
  <c r="G285" i="95"/>
  <c r="E191" i="95"/>
  <c r="G190" i="95"/>
  <c r="H190" i="95"/>
  <c r="E190" i="95"/>
  <c r="G189" i="95"/>
  <c r="G283" i="95"/>
  <c r="E189" i="95"/>
  <c r="G188" i="95"/>
  <c r="G282" i="95"/>
  <c r="E188" i="95"/>
  <c r="G187" i="95"/>
  <c r="E187" i="95"/>
  <c r="G186" i="95"/>
  <c r="G280" i="95"/>
  <c r="E186" i="95"/>
  <c r="G185" i="95"/>
  <c r="H185" i="95"/>
  <c r="E185" i="95"/>
  <c r="G184" i="95"/>
  <c r="G278" i="95"/>
  <c r="E184" i="95"/>
  <c r="G183" i="95"/>
  <c r="G277" i="95"/>
  <c r="E183" i="95"/>
  <c r="G182" i="95"/>
  <c r="G276" i="95"/>
  <c r="E182" i="95"/>
  <c r="G181" i="95"/>
  <c r="E181" i="95"/>
  <c r="G180" i="95"/>
  <c r="G274" i="95"/>
  <c r="E180" i="95"/>
  <c r="G179" i="95"/>
  <c r="G273" i="95"/>
  <c r="E179" i="95"/>
  <c r="G178" i="95"/>
  <c r="H178" i="95"/>
  <c r="E178" i="95"/>
  <c r="G177" i="95"/>
  <c r="H177" i="95"/>
  <c r="E177" i="95"/>
  <c r="G176" i="95"/>
  <c r="H176" i="95"/>
  <c r="F176" i="95"/>
  <c r="E176" i="95"/>
  <c r="G175" i="95"/>
  <c r="H175" i="95"/>
  <c r="E175" i="95"/>
  <c r="G174" i="95"/>
  <c r="H174" i="95"/>
  <c r="E174" i="95"/>
  <c r="G173" i="95"/>
  <c r="E173" i="95"/>
  <c r="G172" i="95"/>
  <c r="G266" i="95"/>
  <c r="E172" i="95"/>
  <c r="G171" i="95"/>
  <c r="H171" i="95"/>
  <c r="E171" i="95"/>
  <c r="G170" i="95"/>
  <c r="H170" i="95"/>
  <c r="E170" i="95"/>
  <c r="G169" i="95"/>
  <c r="G263" i="95"/>
  <c r="F169" i="95"/>
  <c r="E169" i="95"/>
  <c r="G168" i="95"/>
  <c r="H168" i="95"/>
  <c r="E168" i="95"/>
  <c r="G167" i="95"/>
  <c r="G261" i="95"/>
  <c r="E167" i="95"/>
  <c r="G166" i="95"/>
  <c r="H166" i="95"/>
  <c r="E166" i="95"/>
  <c r="G165" i="95"/>
  <c r="E165" i="95"/>
  <c r="G164" i="95"/>
  <c r="H164" i="95"/>
  <c r="E164" i="95"/>
  <c r="G163" i="95"/>
  <c r="G257" i="95"/>
  <c r="E163" i="95"/>
  <c r="G162" i="95"/>
  <c r="H162" i="95"/>
  <c r="E162" i="95"/>
  <c r="G161" i="95"/>
  <c r="G255" i="95"/>
  <c r="E161" i="95"/>
  <c r="G160" i="95"/>
  <c r="G254" i="95"/>
  <c r="F160" i="95"/>
  <c r="E160" i="95"/>
  <c r="G159" i="95"/>
  <c r="H159" i="95"/>
  <c r="E159" i="95"/>
  <c r="G158" i="95"/>
  <c r="G252" i="95"/>
  <c r="E158" i="95"/>
  <c r="G157" i="95"/>
  <c r="H157" i="95"/>
  <c r="E157" i="95"/>
  <c r="G156" i="95"/>
  <c r="G250" i="95"/>
  <c r="E156" i="95"/>
  <c r="G155" i="95"/>
  <c r="H155" i="95"/>
  <c r="E155" i="95"/>
  <c r="G154" i="95"/>
  <c r="G248" i="95"/>
  <c r="E154" i="95"/>
  <c r="G153" i="95"/>
  <c r="G247" i="95"/>
  <c r="E153" i="95"/>
  <c r="G152" i="95"/>
  <c r="G246" i="95"/>
  <c r="E152" i="95"/>
  <c r="G151" i="95"/>
  <c r="H151" i="95"/>
  <c r="E151" i="95"/>
  <c r="G150" i="95"/>
  <c r="H150" i="95"/>
  <c r="E150" i="95"/>
  <c r="G149" i="95"/>
  <c r="G243" i="95"/>
  <c r="E149" i="95"/>
  <c r="G148" i="95"/>
  <c r="G242" i="95"/>
  <c r="E148" i="95"/>
  <c r="G147" i="95"/>
  <c r="H147" i="95"/>
  <c r="E147" i="95"/>
  <c r="G146" i="95"/>
  <c r="G240" i="95"/>
  <c r="E146" i="95"/>
  <c r="G145" i="95"/>
  <c r="G239" i="95"/>
  <c r="F145" i="95"/>
  <c r="E145" i="95"/>
  <c r="G144" i="95"/>
  <c r="G238" i="95"/>
  <c r="E144" i="95"/>
  <c r="G143" i="95"/>
  <c r="H143" i="95"/>
  <c r="E143" i="95"/>
  <c r="G142" i="95"/>
  <c r="G236" i="95"/>
  <c r="E142" i="95"/>
  <c r="G141" i="95"/>
  <c r="H141" i="95"/>
  <c r="E141" i="95"/>
  <c r="G140" i="95"/>
  <c r="H140" i="95"/>
  <c r="E140" i="95"/>
  <c r="G139" i="95"/>
  <c r="H139" i="95"/>
  <c r="E139" i="95"/>
  <c r="G138" i="95"/>
  <c r="H138" i="95"/>
  <c r="E138" i="95"/>
  <c r="G137" i="95"/>
  <c r="G231" i="95"/>
  <c r="E137" i="95"/>
  <c r="G136" i="95"/>
  <c r="H136" i="95"/>
  <c r="F136" i="95"/>
  <c r="E136" i="95"/>
  <c r="G135" i="95"/>
  <c r="G229" i="95"/>
  <c r="E135" i="95"/>
  <c r="G134" i="95"/>
  <c r="E134" i="95"/>
  <c r="G133" i="95"/>
  <c r="E133" i="95"/>
  <c r="G132" i="95"/>
  <c r="G226" i="95"/>
  <c r="E132" i="95"/>
  <c r="G131" i="95"/>
  <c r="H131" i="95"/>
  <c r="E131" i="95"/>
  <c r="G130" i="95"/>
  <c r="G224" i="95"/>
  <c r="E130" i="95"/>
  <c r="G129" i="95"/>
  <c r="H129" i="95"/>
  <c r="E129" i="95"/>
  <c r="G128" i="95"/>
  <c r="H128" i="95"/>
  <c r="E128" i="95"/>
  <c r="G127" i="95"/>
  <c r="G221" i="95"/>
  <c r="F127" i="95"/>
  <c r="E127" i="95"/>
  <c r="G126" i="95"/>
  <c r="H126" i="95"/>
  <c r="E126" i="95"/>
  <c r="G125" i="95"/>
  <c r="E125" i="95"/>
  <c r="G124" i="95"/>
  <c r="E124" i="95"/>
  <c r="G123" i="95"/>
  <c r="H123" i="95"/>
  <c r="E123" i="95"/>
  <c r="G122" i="95"/>
  <c r="G216" i="95"/>
  <c r="F122" i="95"/>
  <c r="E122" i="95"/>
  <c r="G121" i="95"/>
  <c r="G215" i="95"/>
  <c r="F121" i="95"/>
  <c r="E121" i="95"/>
  <c r="G120" i="95"/>
  <c r="G119" i="95"/>
  <c r="G213" i="95"/>
  <c r="G118" i="95"/>
  <c r="G212" i="95"/>
  <c r="H152" i="95"/>
  <c r="H158" i="95"/>
  <c r="G279" i="95"/>
  <c r="H197" i="95"/>
  <c r="E30" i="26"/>
  <c r="E20" i="90"/>
  <c r="F20" i="90"/>
  <c r="F19" i="90"/>
  <c r="D17" i="90"/>
  <c r="G150" i="28"/>
  <c r="G151" i="28"/>
  <c r="G152" i="28"/>
  <c r="H152" i="28"/>
  <c r="G153" i="28"/>
  <c r="G154" i="28"/>
  <c r="G155" i="28"/>
  <c r="G156" i="28"/>
  <c r="G250" i="28"/>
  <c r="G157" i="28"/>
  <c r="H157" i="28"/>
  <c r="G158" i="28"/>
  <c r="G252" i="28"/>
  <c r="G159" i="28"/>
  <c r="H159" i="28"/>
  <c r="G160" i="28"/>
  <c r="H160" i="28"/>
  <c r="G161" i="28"/>
  <c r="G162" i="28"/>
  <c r="G163" i="28"/>
  <c r="G164" i="28"/>
  <c r="G165" i="28"/>
  <c r="G259" i="28"/>
  <c r="G166" i="28"/>
  <c r="G260" i="28"/>
  <c r="G167" i="28"/>
  <c r="H167" i="28"/>
  <c r="G168" i="28"/>
  <c r="H168" i="28"/>
  <c r="G169" i="28"/>
  <c r="G170" i="28"/>
  <c r="G171" i="28"/>
  <c r="H171" i="28"/>
  <c r="G172" i="28"/>
  <c r="G266" i="28"/>
  <c r="G173" i="28"/>
  <c r="G174" i="28"/>
  <c r="G175" i="28"/>
  <c r="G176" i="28"/>
  <c r="H176" i="28"/>
  <c r="G177" i="28"/>
  <c r="G178" i="28"/>
  <c r="G179" i="28"/>
  <c r="H179" i="28"/>
  <c r="G180" i="28"/>
  <c r="G181" i="28"/>
  <c r="G275" i="28"/>
  <c r="G182" i="28"/>
  <c r="G276" i="28"/>
  <c r="G183" i="28"/>
  <c r="H183" i="28"/>
  <c r="G184" i="28"/>
  <c r="H184" i="28"/>
  <c r="G185" i="28"/>
  <c r="G186" i="28"/>
  <c r="G187" i="28"/>
  <c r="H187" i="28"/>
  <c r="G188" i="28"/>
  <c r="G282" i="28"/>
  <c r="G189" i="28"/>
  <c r="G283" i="28"/>
  <c r="G190" i="28"/>
  <c r="G191" i="28"/>
  <c r="G285" i="28"/>
  <c r="G192" i="28"/>
  <c r="G286" i="28"/>
  <c r="G193" i="28"/>
  <c r="G287" i="28"/>
  <c r="G194" i="28"/>
  <c r="G195" i="28"/>
  <c r="G196" i="28"/>
  <c r="H196" i="28"/>
  <c r="G197" i="28"/>
  <c r="H197" i="28"/>
  <c r="G198" i="28"/>
  <c r="G292" i="28"/>
  <c r="G199" i="28"/>
  <c r="H199" i="28"/>
  <c r="G200" i="28"/>
  <c r="G294" i="28"/>
  <c r="G201" i="28"/>
  <c r="G202" i="28"/>
  <c r="G203" i="28"/>
  <c r="G204" i="28"/>
  <c r="G298" i="28"/>
  <c r="G205" i="28"/>
  <c r="H205" i="28"/>
  <c r="G206" i="28"/>
  <c r="H206" i="28"/>
  <c r="G212" i="28"/>
  <c r="D38" i="94"/>
  <c r="E38" i="94"/>
  <c r="F38" i="94"/>
  <c r="G38" i="94"/>
  <c r="D39" i="94"/>
  <c r="E39" i="94"/>
  <c r="F39" i="94"/>
  <c r="G39" i="94"/>
  <c r="D40" i="94"/>
  <c r="E40" i="94"/>
  <c r="F40" i="94"/>
  <c r="G40" i="94"/>
  <c r="D41" i="94"/>
  <c r="E41" i="94"/>
  <c r="F41" i="94"/>
  <c r="G41" i="94"/>
  <c r="D42" i="94"/>
  <c r="E42" i="94"/>
  <c r="F42" i="94"/>
  <c r="G42" i="94"/>
  <c r="D43" i="94"/>
  <c r="E43" i="94"/>
  <c r="F43" i="94"/>
  <c r="G43" i="94"/>
  <c r="D44" i="94"/>
  <c r="E44" i="94"/>
  <c r="F44" i="94"/>
  <c r="G44" i="94"/>
  <c r="D45" i="94"/>
  <c r="E45" i="94"/>
  <c r="F45" i="94"/>
  <c r="G45" i="94"/>
  <c r="D46" i="94"/>
  <c r="E46" i="94"/>
  <c r="F46" i="94"/>
  <c r="G46" i="94"/>
  <c r="D47" i="94"/>
  <c r="E47" i="94"/>
  <c r="F47" i="94"/>
  <c r="G47" i="94"/>
  <c r="D48" i="94"/>
  <c r="E48" i="94"/>
  <c r="F48" i="94"/>
  <c r="G48" i="94"/>
  <c r="D49" i="94"/>
  <c r="E49" i="94"/>
  <c r="F49" i="94"/>
  <c r="G49" i="94"/>
  <c r="D50" i="94"/>
  <c r="E50" i="94"/>
  <c r="F50" i="94"/>
  <c r="G50" i="94"/>
  <c r="D51" i="94"/>
  <c r="E51" i="94"/>
  <c r="F51" i="94"/>
  <c r="G51" i="94"/>
  <c r="D52" i="94"/>
  <c r="E52" i="94"/>
  <c r="F52" i="94"/>
  <c r="G52" i="94"/>
  <c r="D53" i="94"/>
  <c r="E53" i="94"/>
  <c r="F53" i="94"/>
  <c r="G53" i="94"/>
  <c r="D54" i="94"/>
  <c r="E54" i="94"/>
  <c r="F54" i="94"/>
  <c r="G54" i="94"/>
  <c r="D55" i="94"/>
  <c r="E55" i="94"/>
  <c r="F55" i="94"/>
  <c r="G55" i="94"/>
  <c r="D56" i="94"/>
  <c r="E56" i="94"/>
  <c r="F56" i="94"/>
  <c r="G56" i="94"/>
  <c r="D57" i="94"/>
  <c r="E57" i="94"/>
  <c r="F57" i="94"/>
  <c r="G57" i="94"/>
  <c r="D58" i="94"/>
  <c r="E58" i="94"/>
  <c r="F58" i="94"/>
  <c r="G58" i="94"/>
  <c r="D59" i="94"/>
  <c r="E59" i="94"/>
  <c r="F59" i="94"/>
  <c r="G59" i="94"/>
  <c r="D60" i="94"/>
  <c r="E60" i="94"/>
  <c r="F60" i="94"/>
  <c r="G60" i="94"/>
  <c r="D61" i="94"/>
  <c r="E61" i="94"/>
  <c r="F61" i="94"/>
  <c r="G61" i="94"/>
  <c r="D62" i="94"/>
  <c r="E62" i="94"/>
  <c r="F62" i="94"/>
  <c r="G62" i="94"/>
  <c r="D63" i="94"/>
  <c r="E63" i="94"/>
  <c r="F63" i="94"/>
  <c r="G63" i="94"/>
  <c r="D64" i="94"/>
  <c r="E64" i="94"/>
  <c r="F64" i="94"/>
  <c r="G64" i="94"/>
  <c r="D65" i="94"/>
  <c r="E65" i="94"/>
  <c r="F65" i="94"/>
  <c r="G65" i="94"/>
  <c r="D66" i="94"/>
  <c r="E66" i="94"/>
  <c r="F66" i="94"/>
  <c r="G66" i="94"/>
  <c r="D67" i="94"/>
  <c r="E67" i="94"/>
  <c r="F67" i="94"/>
  <c r="G67" i="94"/>
  <c r="D68" i="94"/>
  <c r="E68" i="94"/>
  <c r="F68" i="94"/>
  <c r="G68" i="94"/>
  <c r="D69" i="94"/>
  <c r="E69" i="94"/>
  <c r="F69" i="94"/>
  <c r="G69" i="94"/>
  <c r="D70" i="94"/>
  <c r="E70" i="94"/>
  <c r="F70" i="94"/>
  <c r="G70" i="94"/>
  <c r="D71" i="94"/>
  <c r="E71" i="94"/>
  <c r="F71" i="94"/>
  <c r="G71" i="94"/>
  <c r="D72" i="94"/>
  <c r="E72" i="94"/>
  <c r="F72" i="94"/>
  <c r="G72" i="94"/>
  <c r="D73" i="94"/>
  <c r="E73" i="94"/>
  <c r="F73" i="94"/>
  <c r="G73" i="94"/>
  <c r="D74" i="94"/>
  <c r="E74" i="94"/>
  <c r="F74" i="94"/>
  <c r="G74" i="94"/>
  <c r="D75" i="94"/>
  <c r="E75" i="94"/>
  <c r="F75" i="94"/>
  <c r="G75" i="94"/>
  <c r="D76" i="94"/>
  <c r="E76" i="94"/>
  <c r="F76" i="94"/>
  <c r="G76" i="94"/>
  <c r="D77" i="94"/>
  <c r="E77" i="94"/>
  <c r="F77" i="94"/>
  <c r="G77" i="94"/>
  <c r="D78" i="94"/>
  <c r="E78" i="94"/>
  <c r="F78" i="94"/>
  <c r="G78" i="94"/>
  <c r="D79" i="94"/>
  <c r="E79" i="94"/>
  <c r="F79" i="94"/>
  <c r="G79" i="94"/>
  <c r="D80" i="94"/>
  <c r="E80" i="94"/>
  <c r="F80" i="94"/>
  <c r="G80" i="94"/>
  <c r="D81" i="94"/>
  <c r="E81" i="94"/>
  <c r="F81" i="94"/>
  <c r="G81" i="94"/>
  <c r="D82" i="94"/>
  <c r="E82" i="94"/>
  <c r="F82" i="94"/>
  <c r="G82" i="94"/>
  <c r="D83" i="94"/>
  <c r="E83" i="94"/>
  <c r="F83" i="94"/>
  <c r="G83" i="94"/>
  <c r="D84" i="94"/>
  <c r="E84" i="94"/>
  <c r="F84" i="94"/>
  <c r="G84" i="94"/>
  <c r="D85" i="94"/>
  <c r="E85" i="94"/>
  <c r="F85" i="94"/>
  <c r="G85" i="94"/>
  <c r="D86" i="94"/>
  <c r="E86" i="94"/>
  <c r="F86" i="94"/>
  <c r="G86" i="94"/>
  <c r="D87" i="94"/>
  <c r="E87" i="94"/>
  <c r="F87" i="94"/>
  <c r="G87" i="94"/>
  <c r="D88" i="94"/>
  <c r="E88" i="94"/>
  <c r="F88" i="94"/>
  <c r="G88" i="94"/>
  <c r="D89" i="94"/>
  <c r="E89" i="94"/>
  <c r="F89" i="94"/>
  <c r="G89" i="94"/>
  <c r="D90" i="94"/>
  <c r="E90" i="94"/>
  <c r="F90" i="94"/>
  <c r="G90" i="94"/>
  <c r="D91" i="94"/>
  <c r="E91" i="94"/>
  <c r="F91" i="94"/>
  <c r="G91" i="94"/>
  <c r="D92" i="94"/>
  <c r="E92" i="94"/>
  <c r="F92" i="94"/>
  <c r="G92" i="94"/>
  <c r="D93" i="94"/>
  <c r="E93" i="94"/>
  <c r="F93" i="94"/>
  <c r="G93" i="94"/>
  <c r="D94" i="94"/>
  <c r="E94" i="94"/>
  <c r="F94" i="94"/>
  <c r="G94" i="94"/>
  <c r="D95" i="94"/>
  <c r="E95" i="94"/>
  <c r="F95" i="94"/>
  <c r="G95" i="94"/>
  <c r="D96" i="94"/>
  <c r="E96" i="94"/>
  <c r="F96" i="94"/>
  <c r="G96" i="94"/>
  <c r="D97" i="94"/>
  <c r="E97" i="94"/>
  <c r="F97" i="94"/>
  <c r="G97" i="94"/>
  <c r="D98" i="94"/>
  <c r="E98" i="94"/>
  <c r="F98" i="94"/>
  <c r="G98" i="94"/>
  <c r="D99" i="94"/>
  <c r="E99" i="94"/>
  <c r="F99" i="94"/>
  <c r="G99" i="94"/>
  <c r="D100" i="94"/>
  <c r="E100" i="94"/>
  <c r="F100" i="94"/>
  <c r="G100" i="94"/>
  <c r="D101" i="94"/>
  <c r="E101" i="94"/>
  <c r="F101" i="94"/>
  <c r="G101" i="94"/>
  <c r="D102" i="94"/>
  <c r="E102" i="94"/>
  <c r="F102" i="94"/>
  <c r="G102" i="94"/>
  <c r="D103" i="94"/>
  <c r="E103" i="94"/>
  <c r="F103" i="94"/>
  <c r="G103" i="94"/>
  <c r="D104" i="94"/>
  <c r="E104" i="94"/>
  <c r="F104" i="94"/>
  <c r="G104" i="94"/>
  <c r="D105" i="94"/>
  <c r="E105" i="94"/>
  <c r="F105" i="94"/>
  <c r="G105" i="94"/>
  <c r="D106" i="94"/>
  <c r="E106" i="94"/>
  <c r="F106" i="94"/>
  <c r="G106" i="94"/>
  <c r="D107" i="94"/>
  <c r="E107" i="94"/>
  <c r="F107" i="94"/>
  <c r="G107" i="94"/>
  <c r="D108" i="94"/>
  <c r="E108" i="94"/>
  <c r="F108" i="94"/>
  <c r="G108" i="94"/>
  <c r="D109" i="94"/>
  <c r="E109" i="94"/>
  <c r="F109" i="94"/>
  <c r="G109" i="94"/>
  <c r="D110" i="94"/>
  <c r="E110" i="94"/>
  <c r="F110" i="94"/>
  <c r="G110" i="94"/>
  <c r="D111" i="94"/>
  <c r="E111" i="94"/>
  <c r="F111" i="94"/>
  <c r="G111" i="94"/>
  <c r="D112" i="94"/>
  <c r="E112" i="94"/>
  <c r="F112" i="94"/>
  <c r="G112" i="94"/>
  <c r="D113" i="94"/>
  <c r="E113" i="94"/>
  <c r="F113" i="94"/>
  <c r="G113" i="94"/>
  <c r="D114" i="94"/>
  <c r="E114" i="94"/>
  <c r="F114" i="94"/>
  <c r="G114" i="94"/>
  <c r="D115" i="94"/>
  <c r="E115" i="94"/>
  <c r="F115" i="94"/>
  <c r="G115" i="94"/>
  <c r="D116" i="94"/>
  <c r="E116" i="94"/>
  <c r="F116" i="94"/>
  <c r="G116" i="94"/>
  <c r="D117" i="94"/>
  <c r="E117" i="94"/>
  <c r="F117" i="94"/>
  <c r="G117" i="94"/>
  <c r="D118" i="94"/>
  <c r="E118" i="94"/>
  <c r="F118" i="94"/>
  <c r="G118" i="94"/>
  <c r="D119" i="94"/>
  <c r="E119" i="94"/>
  <c r="F119" i="94"/>
  <c r="G119" i="94"/>
  <c r="D120" i="94"/>
  <c r="E120" i="94"/>
  <c r="F120" i="94"/>
  <c r="G120" i="94"/>
  <c r="D121" i="94"/>
  <c r="E121" i="94"/>
  <c r="F121" i="94"/>
  <c r="G121" i="94"/>
  <c r="D122" i="94"/>
  <c r="E122" i="94"/>
  <c r="F122" i="94"/>
  <c r="G122" i="94"/>
  <c r="D36" i="94"/>
  <c r="E36" i="94"/>
  <c r="F36" i="94"/>
  <c r="G36" i="94"/>
  <c r="D37" i="94"/>
  <c r="E37" i="94"/>
  <c r="F37" i="94"/>
  <c r="G37" i="94"/>
  <c r="D35" i="94"/>
  <c r="E35" i="94"/>
  <c r="F35" i="94"/>
  <c r="G35" i="94"/>
  <c r="E34" i="94"/>
  <c r="F34" i="94"/>
  <c r="G34" i="94"/>
  <c r="D34" i="94"/>
  <c r="AK118" i="96"/>
  <c r="AG118" i="96"/>
  <c r="AC118" i="96"/>
  <c r="Y118" i="96"/>
  <c r="U118" i="96"/>
  <c r="Q118" i="96"/>
  <c r="M118" i="96"/>
  <c r="B118" i="96"/>
  <c r="AK117" i="96"/>
  <c r="AG117" i="96"/>
  <c r="AC117" i="96"/>
  <c r="Y117" i="96"/>
  <c r="U117" i="96"/>
  <c r="Q117" i="96"/>
  <c r="M117" i="96"/>
  <c r="B117" i="96"/>
  <c r="AK116" i="96"/>
  <c r="AG116" i="96"/>
  <c r="AC116" i="96"/>
  <c r="Y116" i="96"/>
  <c r="U116" i="96"/>
  <c r="Q116" i="96"/>
  <c r="M116" i="96"/>
  <c r="B116" i="96"/>
  <c r="AK115" i="96"/>
  <c r="AG115" i="96"/>
  <c r="AC115" i="96"/>
  <c r="Y115" i="96"/>
  <c r="U115" i="96"/>
  <c r="Q115" i="96"/>
  <c r="M115" i="96"/>
  <c r="B115" i="96"/>
  <c r="AK114" i="96"/>
  <c r="AG114" i="96"/>
  <c r="AC114" i="96"/>
  <c r="Y114" i="96"/>
  <c r="U114" i="96"/>
  <c r="Q114" i="96"/>
  <c r="M114" i="96"/>
  <c r="B114" i="96"/>
  <c r="AK113" i="96"/>
  <c r="AG113" i="96"/>
  <c r="AC113" i="96"/>
  <c r="Y113" i="96"/>
  <c r="U113" i="96"/>
  <c r="Q113" i="96"/>
  <c r="M113" i="96"/>
  <c r="B113" i="96"/>
  <c r="AK112" i="96"/>
  <c r="AG112" i="96"/>
  <c r="AC112" i="96"/>
  <c r="Y112" i="96"/>
  <c r="U112" i="96"/>
  <c r="Q112" i="96"/>
  <c r="M112" i="96"/>
  <c r="B112" i="96"/>
  <c r="D113" i="96"/>
  <c r="AK111" i="96"/>
  <c r="AG111" i="96"/>
  <c r="AC111" i="96"/>
  <c r="Y111" i="96"/>
  <c r="U111" i="96"/>
  <c r="Q111" i="96"/>
  <c r="M111" i="96"/>
  <c r="B111" i="96"/>
  <c r="AK110" i="96"/>
  <c r="AG110" i="96"/>
  <c r="AC110" i="96"/>
  <c r="Y110" i="96"/>
  <c r="U110" i="96"/>
  <c r="Q110" i="96"/>
  <c r="M110" i="96"/>
  <c r="B110" i="96"/>
  <c r="AK109" i="96"/>
  <c r="AG109" i="96"/>
  <c r="AC109" i="96"/>
  <c r="Y109" i="96"/>
  <c r="U109" i="96"/>
  <c r="Q109" i="96"/>
  <c r="M109" i="96"/>
  <c r="B109" i="96"/>
  <c r="AK108" i="96"/>
  <c r="AG108" i="96"/>
  <c r="AC108" i="96"/>
  <c r="Y108" i="96"/>
  <c r="U108" i="96"/>
  <c r="Q108" i="96"/>
  <c r="M108" i="96"/>
  <c r="B108" i="96"/>
  <c r="AK107" i="96"/>
  <c r="AG107" i="96"/>
  <c r="AC107" i="96"/>
  <c r="Y107" i="96"/>
  <c r="U107" i="96"/>
  <c r="Q107" i="96"/>
  <c r="M107" i="96"/>
  <c r="B107" i="96"/>
  <c r="AK106" i="96"/>
  <c r="AG106" i="96"/>
  <c r="AC106" i="96"/>
  <c r="Y106" i="96"/>
  <c r="U106" i="96"/>
  <c r="Q106" i="96"/>
  <c r="M106" i="96"/>
  <c r="B106" i="96"/>
  <c r="AK105" i="96"/>
  <c r="AG105" i="96"/>
  <c r="AC105" i="96"/>
  <c r="Y105" i="96"/>
  <c r="U105" i="96"/>
  <c r="Q105" i="96"/>
  <c r="M105" i="96"/>
  <c r="B105" i="96"/>
  <c r="AK104" i="96"/>
  <c r="AG104" i="96"/>
  <c r="AC104" i="96"/>
  <c r="Y104" i="96"/>
  <c r="U104" i="96"/>
  <c r="Q104" i="96"/>
  <c r="M104" i="96"/>
  <c r="B104" i="96"/>
  <c r="D105" i="96"/>
  <c r="AK103" i="96"/>
  <c r="AG103" i="96"/>
  <c r="AC103" i="96"/>
  <c r="Y103" i="96"/>
  <c r="U103" i="96"/>
  <c r="Q103" i="96"/>
  <c r="M103" i="96"/>
  <c r="B103" i="96"/>
  <c r="AK102" i="96"/>
  <c r="AG102" i="96"/>
  <c r="AC102" i="96"/>
  <c r="Y102" i="96"/>
  <c r="U102" i="96"/>
  <c r="Q102" i="96"/>
  <c r="M102" i="96"/>
  <c r="B102" i="96"/>
  <c r="AK101" i="96"/>
  <c r="AG101" i="96"/>
  <c r="AC101" i="96"/>
  <c r="Y101" i="96"/>
  <c r="U101" i="96"/>
  <c r="Q101" i="96"/>
  <c r="M101" i="96"/>
  <c r="B101" i="96"/>
  <c r="AK100" i="96"/>
  <c r="AG100" i="96"/>
  <c r="AC100" i="96"/>
  <c r="Y100" i="96"/>
  <c r="U100" i="96"/>
  <c r="Q100" i="96"/>
  <c r="M100" i="96"/>
  <c r="B100" i="96"/>
  <c r="AK99" i="96"/>
  <c r="AG99" i="96"/>
  <c r="AC99" i="96"/>
  <c r="Y99" i="96"/>
  <c r="U99" i="96"/>
  <c r="Q99" i="96"/>
  <c r="M99" i="96"/>
  <c r="B99" i="96"/>
  <c r="AK98" i="96"/>
  <c r="AG98" i="96"/>
  <c r="AC98" i="96"/>
  <c r="Y98" i="96"/>
  <c r="U98" i="96"/>
  <c r="Q98" i="96"/>
  <c r="M98" i="96"/>
  <c r="B98" i="96"/>
  <c r="AK97" i="96"/>
  <c r="AG97" i="96"/>
  <c r="AC97" i="96"/>
  <c r="Y97" i="96"/>
  <c r="U97" i="96"/>
  <c r="Q97" i="96"/>
  <c r="M97" i="96"/>
  <c r="B97" i="96"/>
  <c r="AK96" i="96"/>
  <c r="AG96" i="96"/>
  <c r="AC96" i="96"/>
  <c r="Y96" i="96"/>
  <c r="U96" i="96"/>
  <c r="Q96" i="96"/>
  <c r="M96" i="96"/>
  <c r="B96" i="96"/>
  <c r="D97" i="96"/>
  <c r="AK95" i="96"/>
  <c r="AG95" i="96"/>
  <c r="AC95" i="96"/>
  <c r="Y95" i="96"/>
  <c r="U95" i="96"/>
  <c r="Q95" i="96"/>
  <c r="M95" i="96"/>
  <c r="B95" i="96"/>
  <c r="AK94" i="96"/>
  <c r="AG94" i="96"/>
  <c r="AC94" i="96"/>
  <c r="Y94" i="96"/>
  <c r="U94" i="96"/>
  <c r="Q94" i="96"/>
  <c r="M94" i="96"/>
  <c r="B94" i="96"/>
  <c r="AK93" i="96"/>
  <c r="AG93" i="96"/>
  <c r="AC93" i="96"/>
  <c r="Y93" i="96"/>
  <c r="U93" i="96"/>
  <c r="Q93" i="96"/>
  <c r="M93" i="96"/>
  <c r="B93" i="96"/>
  <c r="AK92" i="96"/>
  <c r="AG92" i="96"/>
  <c r="AC92" i="96"/>
  <c r="Y92" i="96"/>
  <c r="U92" i="96"/>
  <c r="Q92" i="96"/>
  <c r="M92" i="96"/>
  <c r="B92" i="96"/>
  <c r="AK91" i="96"/>
  <c r="AG91" i="96"/>
  <c r="AC91" i="96"/>
  <c r="Y91" i="96"/>
  <c r="U91" i="96"/>
  <c r="Q91" i="96"/>
  <c r="M91" i="96"/>
  <c r="B91" i="96"/>
  <c r="AK90" i="96"/>
  <c r="AG90" i="96"/>
  <c r="AC90" i="96"/>
  <c r="Y90" i="96"/>
  <c r="U90" i="96"/>
  <c r="Q90" i="96"/>
  <c r="M90" i="96"/>
  <c r="B90" i="96"/>
  <c r="AK89" i="96"/>
  <c r="AG89" i="96"/>
  <c r="AC89" i="96"/>
  <c r="Y89" i="96"/>
  <c r="U89" i="96"/>
  <c r="Q89" i="96"/>
  <c r="M89" i="96"/>
  <c r="B89" i="96"/>
  <c r="AK88" i="96"/>
  <c r="AG88" i="96"/>
  <c r="AC88" i="96"/>
  <c r="Y88" i="96"/>
  <c r="U88" i="96"/>
  <c r="Q88" i="96"/>
  <c r="M88" i="96"/>
  <c r="B88" i="96"/>
  <c r="AK87" i="96"/>
  <c r="AG87" i="96"/>
  <c r="AC87" i="96"/>
  <c r="Y87" i="96"/>
  <c r="U87" i="96"/>
  <c r="Q87" i="96"/>
  <c r="M87" i="96"/>
  <c r="B87" i="96"/>
  <c r="AK86" i="96"/>
  <c r="AG86" i="96"/>
  <c r="AC86" i="96"/>
  <c r="Y86" i="96"/>
  <c r="U86" i="96"/>
  <c r="Q86" i="96"/>
  <c r="M86" i="96"/>
  <c r="B86" i="96"/>
  <c r="AK85" i="96"/>
  <c r="AG85" i="96"/>
  <c r="AC85" i="96"/>
  <c r="Y85" i="96"/>
  <c r="U85" i="96"/>
  <c r="Q85" i="96"/>
  <c r="M85" i="96"/>
  <c r="B85" i="96"/>
  <c r="AK84" i="96"/>
  <c r="AG84" i="96"/>
  <c r="AC84" i="96"/>
  <c r="Y84" i="96"/>
  <c r="U84" i="96"/>
  <c r="Q84" i="96"/>
  <c r="M84" i="96"/>
  <c r="B84" i="96"/>
  <c r="AK83" i="96"/>
  <c r="AG83" i="96"/>
  <c r="AC83" i="96"/>
  <c r="Y83" i="96"/>
  <c r="U83" i="96"/>
  <c r="Q83" i="96"/>
  <c r="M83" i="96"/>
  <c r="B83" i="96"/>
  <c r="AK82" i="96"/>
  <c r="AG82" i="96"/>
  <c r="AC82" i="96"/>
  <c r="Y82" i="96"/>
  <c r="U82" i="96"/>
  <c r="Q82" i="96"/>
  <c r="M82" i="96"/>
  <c r="B82" i="96"/>
  <c r="AK81" i="96"/>
  <c r="AG81" i="96"/>
  <c r="AC81" i="96"/>
  <c r="Y81" i="96"/>
  <c r="U81" i="96"/>
  <c r="Q81" i="96"/>
  <c r="M81" i="96"/>
  <c r="B81" i="96"/>
  <c r="AK80" i="96"/>
  <c r="AG80" i="96"/>
  <c r="AC80" i="96"/>
  <c r="Y80" i="96"/>
  <c r="U80" i="96"/>
  <c r="Q80" i="96"/>
  <c r="M80" i="96"/>
  <c r="B80" i="96"/>
  <c r="D81" i="96"/>
  <c r="AK79" i="96"/>
  <c r="AG79" i="96"/>
  <c r="AC79" i="96"/>
  <c r="Y79" i="96"/>
  <c r="U79" i="96"/>
  <c r="Q79" i="96"/>
  <c r="M79" i="96"/>
  <c r="B79" i="96"/>
  <c r="AK78" i="96"/>
  <c r="AG78" i="96"/>
  <c r="AC78" i="96"/>
  <c r="Y78" i="96"/>
  <c r="U78" i="96"/>
  <c r="Q78" i="96"/>
  <c r="M78" i="96"/>
  <c r="B78" i="96"/>
  <c r="AK77" i="96"/>
  <c r="AG77" i="96"/>
  <c r="AC77" i="96"/>
  <c r="Y77" i="96"/>
  <c r="U77" i="96"/>
  <c r="Q77" i="96"/>
  <c r="M77" i="96"/>
  <c r="B77" i="96"/>
  <c r="AK76" i="96"/>
  <c r="AG76" i="96"/>
  <c r="AC76" i="96"/>
  <c r="Y76" i="96"/>
  <c r="U76" i="96"/>
  <c r="Q76" i="96"/>
  <c r="M76" i="96"/>
  <c r="B76" i="96"/>
  <c r="AK75" i="96"/>
  <c r="AG75" i="96"/>
  <c r="AC75" i="96"/>
  <c r="Y75" i="96"/>
  <c r="U75" i="96"/>
  <c r="Q75" i="96"/>
  <c r="M75" i="96"/>
  <c r="B75" i="96"/>
  <c r="AK74" i="96"/>
  <c r="AG74" i="96"/>
  <c r="AC74" i="96"/>
  <c r="Y74" i="96"/>
  <c r="U74" i="96"/>
  <c r="Q74" i="96"/>
  <c r="M74" i="96"/>
  <c r="B74" i="96"/>
  <c r="AK73" i="96"/>
  <c r="AG73" i="96"/>
  <c r="AC73" i="96"/>
  <c r="Y73" i="96"/>
  <c r="U73" i="96"/>
  <c r="Q73" i="96"/>
  <c r="M73" i="96"/>
  <c r="B73" i="96"/>
  <c r="AK72" i="96"/>
  <c r="AG72" i="96"/>
  <c r="AC72" i="96"/>
  <c r="Y72" i="96"/>
  <c r="U72" i="96"/>
  <c r="Q72" i="96"/>
  <c r="M72" i="96"/>
  <c r="B72" i="96"/>
  <c r="D73" i="96"/>
  <c r="AK71" i="96"/>
  <c r="AG71" i="96"/>
  <c r="AC71" i="96"/>
  <c r="Y71" i="96"/>
  <c r="U71" i="96"/>
  <c r="Q71" i="96"/>
  <c r="M71" i="96"/>
  <c r="B71" i="96"/>
  <c r="AK70" i="96"/>
  <c r="AG70" i="96"/>
  <c r="AC70" i="96"/>
  <c r="Y70" i="96"/>
  <c r="U70" i="96"/>
  <c r="Q70" i="96"/>
  <c r="M70" i="96"/>
  <c r="B70" i="96"/>
  <c r="AK69" i="96"/>
  <c r="AG69" i="96"/>
  <c r="AC69" i="96"/>
  <c r="Y69" i="96"/>
  <c r="U69" i="96"/>
  <c r="Q69" i="96"/>
  <c r="M69" i="96"/>
  <c r="B69" i="96"/>
  <c r="AK68" i="96"/>
  <c r="AG68" i="96"/>
  <c r="AC68" i="96"/>
  <c r="Y68" i="96"/>
  <c r="U68" i="96"/>
  <c r="Q68" i="96"/>
  <c r="M68" i="96"/>
  <c r="B68" i="96"/>
  <c r="AK67" i="96"/>
  <c r="AG67" i="96"/>
  <c r="AC67" i="96"/>
  <c r="Y67" i="96"/>
  <c r="U67" i="96"/>
  <c r="Q67" i="96"/>
  <c r="M67" i="96"/>
  <c r="B67" i="96"/>
  <c r="AK66" i="96"/>
  <c r="AG66" i="96"/>
  <c r="AC66" i="96"/>
  <c r="Y66" i="96"/>
  <c r="U66" i="96"/>
  <c r="Q66" i="96"/>
  <c r="M66" i="96"/>
  <c r="B66" i="96"/>
  <c r="AK65" i="96"/>
  <c r="AG65" i="96"/>
  <c r="AC65" i="96"/>
  <c r="Y65" i="96"/>
  <c r="U65" i="96"/>
  <c r="Q65" i="96"/>
  <c r="M65" i="96"/>
  <c r="B65" i="96"/>
  <c r="AK64" i="96"/>
  <c r="AG64" i="96"/>
  <c r="AC64" i="96"/>
  <c r="Y64" i="96"/>
  <c r="U64" i="96"/>
  <c r="Q64" i="96"/>
  <c r="M64" i="96"/>
  <c r="B64" i="96"/>
  <c r="D65" i="96"/>
  <c r="AK63" i="96"/>
  <c r="AG63" i="96"/>
  <c r="AC63" i="96"/>
  <c r="Y63" i="96"/>
  <c r="U63" i="96"/>
  <c r="Q63" i="96"/>
  <c r="M63" i="96"/>
  <c r="B63" i="96"/>
  <c r="AK62" i="96"/>
  <c r="AG62" i="96"/>
  <c r="AC62" i="96"/>
  <c r="Y62" i="96"/>
  <c r="U62" i="96"/>
  <c r="Q62" i="96"/>
  <c r="M62" i="96"/>
  <c r="B62" i="96"/>
  <c r="AK61" i="96"/>
  <c r="AG61" i="96"/>
  <c r="AC61" i="96"/>
  <c r="Y61" i="96"/>
  <c r="U61" i="96"/>
  <c r="Q61" i="96"/>
  <c r="M61" i="96"/>
  <c r="B61" i="96"/>
  <c r="AK60" i="96"/>
  <c r="AG60" i="96"/>
  <c r="AC60" i="96"/>
  <c r="Y60" i="96"/>
  <c r="U60" i="96"/>
  <c r="Q60" i="96"/>
  <c r="M60" i="96"/>
  <c r="B60" i="96"/>
  <c r="AK59" i="96"/>
  <c r="AG59" i="96"/>
  <c r="AC59" i="96"/>
  <c r="Y59" i="96"/>
  <c r="U59" i="96"/>
  <c r="Q59" i="96"/>
  <c r="M59" i="96"/>
  <c r="B59" i="96"/>
  <c r="AK58" i="96"/>
  <c r="AG58" i="96"/>
  <c r="AC58" i="96"/>
  <c r="Y58" i="96"/>
  <c r="U58" i="96"/>
  <c r="Q58" i="96"/>
  <c r="M58" i="96"/>
  <c r="B58" i="96"/>
  <c r="AK57" i="96"/>
  <c r="AG57" i="96"/>
  <c r="AC57" i="96"/>
  <c r="Y57" i="96"/>
  <c r="U57" i="96"/>
  <c r="Q57" i="96"/>
  <c r="M57" i="96"/>
  <c r="B57" i="96"/>
  <c r="AK56" i="96"/>
  <c r="AG56" i="96"/>
  <c r="AC56" i="96"/>
  <c r="Y56" i="96"/>
  <c r="U56" i="96"/>
  <c r="Q56" i="96"/>
  <c r="M56" i="96"/>
  <c r="B56" i="96"/>
  <c r="D57" i="96"/>
  <c r="AK55" i="96"/>
  <c r="AG55" i="96"/>
  <c r="AC55" i="96"/>
  <c r="Y55" i="96"/>
  <c r="U55" i="96"/>
  <c r="Q55" i="96"/>
  <c r="M55" i="96"/>
  <c r="B55" i="96"/>
  <c r="AK54" i="96"/>
  <c r="AG54" i="96"/>
  <c r="AC54" i="96"/>
  <c r="Y54" i="96"/>
  <c r="U54" i="96"/>
  <c r="Q54" i="96"/>
  <c r="M54" i="96"/>
  <c r="B54" i="96"/>
  <c r="AK53" i="96"/>
  <c r="AG53" i="96"/>
  <c r="AC53" i="96"/>
  <c r="Y53" i="96"/>
  <c r="U53" i="96"/>
  <c r="Q53" i="96"/>
  <c r="M53" i="96"/>
  <c r="B53" i="96"/>
  <c r="AK52" i="96"/>
  <c r="AG52" i="96"/>
  <c r="AC52" i="96"/>
  <c r="Y52" i="96"/>
  <c r="U52" i="96"/>
  <c r="Q52" i="96"/>
  <c r="M52" i="96"/>
  <c r="B52" i="96"/>
  <c r="AK51" i="96"/>
  <c r="AG51" i="96"/>
  <c r="AC51" i="96"/>
  <c r="Y51" i="96"/>
  <c r="U51" i="96"/>
  <c r="Q51" i="96"/>
  <c r="M51" i="96"/>
  <c r="B51" i="96"/>
  <c r="AK50" i="96"/>
  <c r="AG50" i="96"/>
  <c r="AC50" i="96"/>
  <c r="Y50" i="96"/>
  <c r="U50" i="96"/>
  <c r="Q50" i="96"/>
  <c r="M50" i="96"/>
  <c r="B50" i="96"/>
  <c r="AK49" i="96"/>
  <c r="AG49" i="96"/>
  <c r="AC49" i="96"/>
  <c r="Y49" i="96"/>
  <c r="U49" i="96"/>
  <c r="Q49" i="96"/>
  <c r="M49" i="96"/>
  <c r="B49" i="96"/>
  <c r="AK48" i="96"/>
  <c r="AG48" i="96"/>
  <c r="AC48" i="96"/>
  <c r="Y48" i="96"/>
  <c r="U48" i="96"/>
  <c r="Q48" i="96"/>
  <c r="M48" i="96"/>
  <c r="B48" i="96"/>
  <c r="D49" i="96"/>
  <c r="AK47" i="96"/>
  <c r="AG47" i="96"/>
  <c r="AC47" i="96"/>
  <c r="Y47" i="96"/>
  <c r="U47" i="96"/>
  <c r="Q47" i="96"/>
  <c r="M47" i="96"/>
  <c r="B47" i="96"/>
  <c r="AK46" i="96"/>
  <c r="AG46" i="96"/>
  <c r="AC46" i="96"/>
  <c r="Y46" i="96"/>
  <c r="U46" i="96"/>
  <c r="Q46" i="96"/>
  <c r="M46" i="96"/>
  <c r="B46" i="96"/>
  <c r="AK45" i="96"/>
  <c r="AG45" i="96"/>
  <c r="AC45" i="96"/>
  <c r="Y45" i="96"/>
  <c r="U45" i="96"/>
  <c r="Q45" i="96"/>
  <c r="M45" i="96"/>
  <c r="B45" i="96"/>
  <c r="AK44" i="96"/>
  <c r="AG44" i="96"/>
  <c r="AC44" i="96"/>
  <c r="Y44" i="96"/>
  <c r="U44" i="96"/>
  <c r="Q44" i="96"/>
  <c r="M44" i="96"/>
  <c r="B44" i="96"/>
  <c r="AK43" i="96"/>
  <c r="AG43" i="96"/>
  <c r="AC43" i="96"/>
  <c r="Y43" i="96"/>
  <c r="U43" i="96"/>
  <c r="Q43" i="96"/>
  <c r="M43" i="96"/>
  <c r="B43" i="96"/>
  <c r="AK42" i="96"/>
  <c r="AG42" i="96"/>
  <c r="AC42" i="96"/>
  <c r="Y42" i="96"/>
  <c r="U42" i="96"/>
  <c r="Q42" i="96"/>
  <c r="M42" i="96"/>
  <c r="B42" i="96"/>
  <c r="AK41" i="96"/>
  <c r="AG41" i="96"/>
  <c r="AC41" i="96"/>
  <c r="Y41" i="96"/>
  <c r="U41" i="96"/>
  <c r="Q41" i="96"/>
  <c r="M41" i="96"/>
  <c r="B41" i="96"/>
  <c r="AK40" i="96"/>
  <c r="AG40" i="96"/>
  <c r="AC40" i="96"/>
  <c r="Y40" i="96"/>
  <c r="U40" i="96"/>
  <c r="Q40" i="96"/>
  <c r="M40" i="96"/>
  <c r="B40" i="96"/>
  <c r="D41" i="96"/>
  <c r="AK39" i="96"/>
  <c r="AG39" i="96"/>
  <c r="AC39" i="96"/>
  <c r="Y39" i="96"/>
  <c r="U39" i="96"/>
  <c r="Q39" i="96"/>
  <c r="M39" i="96"/>
  <c r="B39" i="96"/>
  <c r="AK38" i="96"/>
  <c r="AG38" i="96"/>
  <c r="AC38" i="96"/>
  <c r="Y38" i="96"/>
  <c r="U38" i="96"/>
  <c r="Q38" i="96"/>
  <c r="M38" i="96"/>
  <c r="B38" i="96"/>
  <c r="AK37" i="96"/>
  <c r="AG37" i="96"/>
  <c r="AC37" i="96"/>
  <c r="Y37" i="96"/>
  <c r="U37" i="96"/>
  <c r="Q37" i="96"/>
  <c r="M37" i="96"/>
  <c r="B37" i="96"/>
  <c r="AK36" i="96"/>
  <c r="AG36" i="96"/>
  <c r="AC36" i="96"/>
  <c r="Y36" i="96"/>
  <c r="U36" i="96"/>
  <c r="Q36" i="96"/>
  <c r="M36" i="96"/>
  <c r="B36" i="96"/>
  <c r="AK35" i="96"/>
  <c r="AG35" i="96"/>
  <c r="AC35" i="96"/>
  <c r="Y35" i="96"/>
  <c r="U35" i="96"/>
  <c r="Q35" i="96"/>
  <c r="M35" i="96"/>
  <c r="B35" i="96"/>
  <c r="AK34" i="96"/>
  <c r="AG34" i="96"/>
  <c r="AC34" i="96"/>
  <c r="Y34" i="96"/>
  <c r="U34" i="96"/>
  <c r="Q34" i="96"/>
  <c r="M34" i="96"/>
  <c r="B34" i="96"/>
  <c r="AK33" i="96"/>
  <c r="AG33" i="96"/>
  <c r="AC33" i="96"/>
  <c r="Y33" i="96"/>
  <c r="U33" i="96"/>
  <c r="Q33" i="96"/>
  <c r="M33" i="96"/>
  <c r="B33" i="96"/>
  <c r="AK32" i="96"/>
  <c r="AG32" i="96"/>
  <c r="AC32" i="96"/>
  <c r="Y32" i="96"/>
  <c r="U32" i="96"/>
  <c r="Q32" i="96"/>
  <c r="M32" i="96"/>
  <c r="B32" i="96"/>
  <c r="D33" i="96"/>
  <c r="AK31" i="96"/>
  <c r="AG31" i="96"/>
  <c r="AC31" i="96"/>
  <c r="Y31" i="96"/>
  <c r="U31" i="96"/>
  <c r="Q31" i="96"/>
  <c r="M31" i="96"/>
  <c r="B31" i="96"/>
  <c r="AK30" i="96"/>
  <c r="AG30" i="96"/>
  <c r="AC30" i="96"/>
  <c r="Y30" i="96"/>
  <c r="U30" i="96"/>
  <c r="Q30" i="96"/>
  <c r="M30" i="96"/>
  <c r="B30" i="96"/>
  <c r="D89" i="96"/>
  <c r="G118" i="96"/>
  <c r="G117" i="96"/>
  <c r="G116" i="96"/>
  <c r="G115" i="96"/>
  <c r="G114" i="96"/>
  <c r="G113" i="96"/>
  <c r="G112" i="96"/>
  <c r="G111" i="96"/>
  <c r="G110" i="96"/>
  <c r="G109" i="96"/>
  <c r="G108" i="96"/>
  <c r="G107" i="96"/>
  <c r="G106" i="96"/>
  <c r="G105" i="96"/>
  <c r="G104" i="96"/>
  <c r="G103" i="96"/>
  <c r="G102" i="96"/>
  <c r="G101" i="96"/>
  <c r="G100" i="96"/>
  <c r="G99" i="96"/>
  <c r="G98" i="96"/>
  <c r="G97" i="96"/>
  <c r="G96" i="96"/>
  <c r="G95" i="96"/>
  <c r="G94" i="96"/>
  <c r="G93" i="96"/>
  <c r="G92" i="96"/>
  <c r="G91" i="96"/>
  <c r="G90" i="96"/>
  <c r="G89" i="96"/>
  <c r="G88" i="96"/>
  <c r="G87" i="96"/>
  <c r="G86" i="96"/>
  <c r="G85" i="96"/>
  <c r="G84" i="96"/>
  <c r="G83" i="96"/>
  <c r="G82" i="96"/>
  <c r="G81" i="96"/>
  <c r="G80" i="96"/>
  <c r="G79" i="96"/>
  <c r="G78" i="96"/>
  <c r="G77" i="96"/>
  <c r="G76" i="96"/>
  <c r="G75" i="96"/>
  <c r="G74" i="96"/>
  <c r="G73" i="96"/>
  <c r="G72" i="96"/>
  <c r="G71" i="96"/>
  <c r="G70" i="96"/>
  <c r="G69" i="96"/>
  <c r="G68" i="96"/>
  <c r="G67" i="96"/>
  <c r="G66" i="96"/>
  <c r="G65" i="96"/>
  <c r="G64" i="96"/>
  <c r="G63" i="96"/>
  <c r="G62" i="96"/>
  <c r="G61" i="96"/>
  <c r="G60" i="96"/>
  <c r="G59" i="96"/>
  <c r="G58" i="96"/>
  <c r="G57" i="96"/>
  <c r="G56" i="96"/>
  <c r="G55" i="96"/>
  <c r="G54" i="96"/>
  <c r="G53" i="96"/>
  <c r="G52" i="96"/>
  <c r="G51" i="96"/>
  <c r="G50" i="96"/>
  <c r="G49" i="96"/>
  <c r="G48" i="96"/>
  <c r="G47" i="96"/>
  <c r="G46" i="96"/>
  <c r="G45" i="96"/>
  <c r="G44" i="96"/>
  <c r="G43" i="96"/>
  <c r="G42" i="96"/>
  <c r="G41" i="96"/>
  <c r="G40" i="96"/>
  <c r="G39" i="96"/>
  <c r="G38" i="96"/>
  <c r="G37" i="96"/>
  <c r="G36" i="96"/>
  <c r="G35" i="96"/>
  <c r="G34" i="96"/>
  <c r="G33" i="96"/>
  <c r="G32" i="96"/>
  <c r="G31" i="96"/>
  <c r="G30" i="96"/>
  <c r="AQ28" i="96"/>
  <c r="AO28" i="96"/>
  <c r="AM28" i="96"/>
  <c r="AK28" i="96"/>
  <c r="AI28" i="96"/>
  <c r="AG28" i="96"/>
  <c r="AE28" i="96"/>
  <c r="AC28" i="96"/>
  <c r="AA28" i="96"/>
  <c r="Y28" i="96"/>
  <c r="W28" i="96"/>
  <c r="U28" i="96"/>
  <c r="M28" i="96"/>
  <c r="K28" i="96"/>
  <c r="I28" i="96"/>
  <c r="R112" i="95"/>
  <c r="Q122" i="94"/>
  <c r="Q112" i="95"/>
  <c r="P122" i="94"/>
  <c r="P112" i="95"/>
  <c r="O122" i="94"/>
  <c r="O112" i="95"/>
  <c r="N122" i="94"/>
  <c r="N112" i="95"/>
  <c r="M122" i="94"/>
  <c r="M112" i="95"/>
  <c r="L122" i="94"/>
  <c r="L112" i="95"/>
  <c r="K122" i="94"/>
  <c r="R111" i="95"/>
  <c r="Q121" i="94"/>
  <c r="Q111" i="95"/>
  <c r="P121" i="94"/>
  <c r="P111" i="95"/>
  <c r="O121" i="94"/>
  <c r="O111" i="95"/>
  <c r="N121" i="94"/>
  <c r="N111" i="95"/>
  <c r="M121" i="94"/>
  <c r="M111" i="95"/>
  <c r="L121" i="94"/>
  <c r="L111" i="95"/>
  <c r="K121" i="94"/>
  <c r="R110" i="95"/>
  <c r="Q120" i="94"/>
  <c r="Q110" i="95"/>
  <c r="P120" i="94"/>
  <c r="P110" i="95"/>
  <c r="O120" i="94"/>
  <c r="O110" i="95"/>
  <c r="N120" i="94"/>
  <c r="N110" i="95"/>
  <c r="M120" i="94"/>
  <c r="M110" i="95"/>
  <c r="L120" i="94"/>
  <c r="L110" i="95"/>
  <c r="K120" i="94"/>
  <c r="R109" i="95"/>
  <c r="Q119" i="94"/>
  <c r="Q109" i="95"/>
  <c r="P119" i="94"/>
  <c r="P109" i="95"/>
  <c r="O119" i="94"/>
  <c r="O109" i="95"/>
  <c r="N119" i="94"/>
  <c r="N109" i="95"/>
  <c r="M119" i="94"/>
  <c r="M109" i="95"/>
  <c r="L109" i="95"/>
  <c r="K119" i="94"/>
  <c r="R108" i="95"/>
  <c r="Q118" i="94"/>
  <c r="Q108" i="95"/>
  <c r="P118" i="94"/>
  <c r="P108" i="95"/>
  <c r="O118" i="94"/>
  <c r="O108" i="95"/>
  <c r="N118" i="94"/>
  <c r="N108" i="95"/>
  <c r="M118" i="94"/>
  <c r="M108" i="95"/>
  <c r="L118" i="94"/>
  <c r="L108" i="95"/>
  <c r="R107" i="95"/>
  <c r="Q117" i="94"/>
  <c r="Q107" i="95"/>
  <c r="P117" i="94"/>
  <c r="P107" i="95"/>
  <c r="O117" i="94"/>
  <c r="O107" i="95"/>
  <c r="N117" i="94"/>
  <c r="N107" i="95"/>
  <c r="M117" i="94"/>
  <c r="M107" i="95"/>
  <c r="L117" i="94"/>
  <c r="L107" i="95"/>
  <c r="R106" i="95"/>
  <c r="Q116" i="94"/>
  <c r="Q106" i="95"/>
  <c r="P116" i="94"/>
  <c r="P106" i="95"/>
  <c r="O116" i="94"/>
  <c r="O106" i="95"/>
  <c r="N116" i="94"/>
  <c r="N106" i="95"/>
  <c r="M116" i="94"/>
  <c r="M106" i="95"/>
  <c r="L116" i="94"/>
  <c r="L106" i="95"/>
  <c r="K116" i="94"/>
  <c r="R105" i="95"/>
  <c r="Q115" i="94"/>
  <c r="Q105" i="95"/>
  <c r="P115" i="94"/>
  <c r="P105" i="95"/>
  <c r="O115" i="94"/>
  <c r="O105" i="95"/>
  <c r="N115" i="94"/>
  <c r="N105" i="95"/>
  <c r="M115" i="94"/>
  <c r="M105" i="95"/>
  <c r="L115" i="94"/>
  <c r="L105" i="95"/>
  <c r="K115" i="94"/>
  <c r="R104" i="95"/>
  <c r="Q114" i="94"/>
  <c r="Q104" i="95"/>
  <c r="P114" i="94"/>
  <c r="P104" i="95"/>
  <c r="O114" i="94"/>
  <c r="O104" i="95"/>
  <c r="N114" i="94"/>
  <c r="N104" i="95"/>
  <c r="M114" i="94"/>
  <c r="M104" i="95"/>
  <c r="L104" i="95"/>
  <c r="K114" i="94"/>
  <c r="R103" i="95"/>
  <c r="Q113" i="94"/>
  <c r="Q103" i="95"/>
  <c r="P113" i="94"/>
  <c r="P103" i="95"/>
  <c r="O113" i="94"/>
  <c r="O103" i="95"/>
  <c r="N113" i="94"/>
  <c r="N103" i="95"/>
  <c r="M113" i="94"/>
  <c r="M103" i="95"/>
  <c r="L113" i="94"/>
  <c r="L103" i="95"/>
  <c r="K113" i="94"/>
  <c r="R102" i="95"/>
  <c r="Q112" i="94"/>
  <c r="Q102" i="95"/>
  <c r="P112" i="94"/>
  <c r="P102" i="95"/>
  <c r="O112" i="94"/>
  <c r="O102" i="95"/>
  <c r="N112" i="94"/>
  <c r="N102" i="95"/>
  <c r="M112" i="94"/>
  <c r="M102" i="95"/>
  <c r="L112" i="94"/>
  <c r="L102" i="95"/>
  <c r="K112" i="94"/>
  <c r="R101" i="95"/>
  <c r="Q111" i="94"/>
  <c r="Q101" i="95"/>
  <c r="P111" i="94"/>
  <c r="P101" i="95"/>
  <c r="O111" i="94"/>
  <c r="O101" i="95"/>
  <c r="N111" i="94"/>
  <c r="N101" i="95"/>
  <c r="M111" i="94"/>
  <c r="M101" i="95"/>
  <c r="L111" i="94"/>
  <c r="L101" i="95"/>
  <c r="K111" i="94"/>
  <c r="R100" i="95"/>
  <c r="Q110" i="94"/>
  <c r="Q100" i="95"/>
  <c r="P110" i="94"/>
  <c r="P100" i="95"/>
  <c r="O110" i="94"/>
  <c r="O100" i="95"/>
  <c r="N110" i="94"/>
  <c r="N100" i="95"/>
  <c r="M110" i="94"/>
  <c r="M100" i="95"/>
  <c r="L100" i="95"/>
  <c r="K110" i="94"/>
  <c r="R99" i="95"/>
  <c r="Q109" i="94"/>
  <c r="Q99" i="95"/>
  <c r="P109" i="94"/>
  <c r="P99" i="95"/>
  <c r="O109" i="94"/>
  <c r="O99" i="95"/>
  <c r="N109" i="94"/>
  <c r="N99" i="95"/>
  <c r="M109" i="94"/>
  <c r="M99" i="95"/>
  <c r="L109" i="94"/>
  <c r="L99" i="95"/>
  <c r="R98" i="95"/>
  <c r="Q108" i="94"/>
  <c r="Q98" i="95"/>
  <c r="P108" i="94"/>
  <c r="P98" i="95"/>
  <c r="O108" i="94"/>
  <c r="O98" i="95"/>
  <c r="N108" i="94"/>
  <c r="N98" i="95"/>
  <c r="M108" i="94"/>
  <c r="M98" i="95"/>
  <c r="L108" i="94"/>
  <c r="L98" i="95"/>
  <c r="K108" i="94"/>
  <c r="R97" i="95"/>
  <c r="Q107" i="94"/>
  <c r="Q97" i="95"/>
  <c r="P107" i="94"/>
  <c r="P97" i="95"/>
  <c r="O107" i="94"/>
  <c r="O97" i="95"/>
  <c r="N107" i="94"/>
  <c r="N97" i="95"/>
  <c r="M107" i="94"/>
  <c r="M97" i="95"/>
  <c r="L107" i="94"/>
  <c r="L97" i="95"/>
  <c r="K107" i="94"/>
  <c r="R96" i="95"/>
  <c r="Q106" i="94"/>
  <c r="Q96" i="95"/>
  <c r="P106" i="94"/>
  <c r="P96" i="95"/>
  <c r="O96" i="95"/>
  <c r="N106" i="94"/>
  <c r="N96" i="95"/>
  <c r="M106" i="94"/>
  <c r="M96" i="95"/>
  <c r="L106" i="94"/>
  <c r="L96" i="95"/>
  <c r="K106" i="94"/>
  <c r="R95" i="95"/>
  <c r="Q105" i="94"/>
  <c r="Q95" i="95"/>
  <c r="P105" i="94"/>
  <c r="P95" i="95"/>
  <c r="O105" i="94"/>
  <c r="O95" i="95"/>
  <c r="N105" i="94"/>
  <c r="N95" i="95"/>
  <c r="M105" i="94"/>
  <c r="M95" i="95"/>
  <c r="L105" i="94"/>
  <c r="L95" i="95"/>
  <c r="R94" i="95"/>
  <c r="Q94" i="95"/>
  <c r="P104" i="94"/>
  <c r="P94" i="95"/>
  <c r="O104" i="94"/>
  <c r="O94" i="95"/>
  <c r="N104" i="94"/>
  <c r="N94" i="95"/>
  <c r="M104" i="94"/>
  <c r="M94" i="95"/>
  <c r="L104" i="94"/>
  <c r="L94" i="95"/>
  <c r="K104" i="94"/>
  <c r="R93" i="95"/>
  <c r="Q103" i="94"/>
  <c r="Q93" i="95"/>
  <c r="P103" i="94"/>
  <c r="P93" i="95"/>
  <c r="O103" i="94"/>
  <c r="O93" i="95"/>
  <c r="N103" i="94"/>
  <c r="N93" i="95"/>
  <c r="M103" i="94"/>
  <c r="M93" i="95"/>
  <c r="L103" i="94"/>
  <c r="L93" i="95"/>
  <c r="K103" i="94"/>
  <c r="R92" i="95"/>
  <c r="Q102" i="94"/>
  <c r="Q92" i="95"/>
  <c r="P102" i="94"/>
  <c r="P92" i="95"/>
  <c r="O102" i="94"/>
  <c r="O92" i="95"/>
  <c r="N102" i="94"/>
  <c r="N92" i="95"/>
  <c r="M102" i="94"/>
  <c r="M92" i="95"/>
  <c r="L102" i="94"/>
  <c r="L92" i="95"/>
  <c r="K102" i="94"/>
  <c r="R91" i="95"/>
  <c r="Q101" i="94"/>
  <c r="Q91" i="95"/>
  <c r="P101" i="94"/>
  <c r="P91" i="95"/>
  <c r="O101" i="94"/>
  <c r="O91" i="95"/>
  <c r="N101" i="94"/>
  <c r="N91" i="95"/>
  <c r="M101" i="94"/>
  <c r="M91" i="95"/>
  <c r="L101" i="94"/>
  <c r="L91" i="95"/>
  <c r="R90" i="95"/>
  <c r="Q100" i="94"/>
  <c r="Q90" i="95"/>
  <c r="P90" i="95"/>
  <c r="O100" i="94"/>
  <c r="O90" i="95"/>
  <c r="N100" i="94"/>
  <c r="N90" i="95"/>
  <c r="M100" i="94"/>
  <c r="M90" i="95"/>
  <c r="L100" i="94"/>
  <c r="L90" i="95"/>
  <c r="K100" i="94"/>
  <c r="R89" i="95"/>
  <c r="Q99" i="94"/>
  <c r="Q89" i="95"/>
  <c r="P99" i="94"/>
  <c r="P89" i="95"/>
  <c r="O99" i="94"/>
  <c r="O89" i="95"/>
  <c r="N99" i="94"/>
  <c r="N89" i="95"/>
  <c r="M99" i="94"/>
  <c r="M89" i="95"/>
  <c r="L99" i="94"/>
  <c r="L89" i="95"/>
  <c r="K99" i="94"/>
  <c r="R88" i="95"/>
  <c r="Q98" i="94"/>
  <c r="Q88" i="95"/>
  <c r="P98" i="94"/>
  <c r="P88" i="95"/>
  <c r="O98" i="94"/>
  <c r="O88" i="95"/>
  <c r="N98" i="94"/>
  <c r="N88" i="95"/>
  <c r="M98" i="94"/>
  <c r="M88" i="95"/>
  <c r="L98" i="94"/>
  <c r="L88" i="95"/>
  <c r="K98" i="94"/>
  <c r="R87" i="95"/>
  <c r="Q97" i="94"/>
  <c r="Q87" i="95"/>
  <c r="P97" i="94"/>
  <c r="P87" i="95"/>
  <c r="O97" i="94"/>
  <c r="O87" i="95"/>
  <c r="N97" i="94"/>
  <c r="N87" i="95"/>
  <c r="M97" i="94"/>
  <c r="M87" i="95"/>
  <c r="L97" i="94"/>
  <c r="L87" i="95"/>
  <c r="K97" i="94"/>
  <c r="R86" i="95"/>
  <c r="Q96" i="94"/>
  <c r="Q86" i="95"/>
  <c r="P96" i="94"/>
  <c r="P86" i="95"/>
  <c r="O96" i="94"/>
  <c r="O86" i="95"/>
  <c r="N96" i="94"/>
  <c r="N86" i="95"/>
  <c r="M96" i="94"/>
  <c r="M86" i="95"/>
  <c r="L96" i="94"/>
  <c r="L86" i="95"/>
  <c r="K96" i="94"/>
  <c r="R85" i="95"/>
  <c r="Q95" i="94"/>
  <c r="Q85" i="95"/>
  <c r="P95" i="94"/>
  <c r="P85" i="95"/>
  <c r="O95" i="94"/>
  <c r="O85" i="95"/>
  <c r="N95" i="94"/>
  <c r="N85" i="95"/>
  <c r="M95" i="94"/>
  <c r="M85" i="95"/>
  <c r="L95" i="94"/>
  <c r="L85" i="95"/>
  <c r="K95" i="94"/>
  <c r="R84" i="95"/>
  <c r="Q94" i="94"/>
  <c r="Q84" i="95"/>
  <c r="P94" i="94"/>
  <c r="P84" i="95"/>
  <c r="O94" i="94"/>
  <c r="O84" i="95"/>
  <c r="N94" i="94"/>
  <c r="N84" i="95"/>
  <c r="M94" i="94"/>
  <c r="M84" i="95"/>
  <c r="L94" i="94"/>
  <c r="L84" i="95"/>
  <c r="K94" i="94"/>
  <c r="R83" i="95"/>
  <c r="Q93" i="94"/>
  <c r="Q83" i="95"/>
  <c r="P93" i="94"/>
  <c r="P83" i="95"/>
  <c r="O93" i="94"/>
  <c r="O83" i="95"/>
  <c r="N93" i="94"/>
  <c r="N83" i="95"/>
  <c r="M93" i="94"/>
  <c r="M83" i="95"/>
  <c r="L93" i="94"/>
  <c r="L83" i="95"/>
  <c r="K93" i="94"/>
  <c r="R82" i="95"/>
  <c r="Q92" i="94"/>
  <c r="Q82" i="95"/>
  <c r="P92" i="94"/>
  <c r="P82" i="95"/>
  <c r="O82" i="95"/>
  <c r="N92" i="94"/>
  <c r="N82" i="95"/>
  <c r="M92" i="94"/>
  <c r="M82" i="95"/>
  <c r="L92" i="94"/>
  <c r="L82" i="95"/>
  <c r="K92" i="94"/>
  <c r="R81" i="95"/>
  <c r="Q91" i="94"/>
  <c r="Q81" i="95"/>
  <c r="P91" i="94"/>
  <c r="P81" i="95"/>
  <c r="O91" i="94"/>
  <c r="O81" i="95"/>
  <c r="N91" i="94"/>
  <c r="N81" i="95"/>
  <c r="M91" i="94"/>
  <c r="M81" i="95"/>
  <c r="L91" i="94"/>
  <c r="L81" i="95"/>
  <c r="K91" i="94"/>
  <c r="R80" i="95"/>
  <c r="Q90" i="94"/>
  <c r="Q80" i="95"/>
  <c r="P90" i="94"/>
  <c r="P80" i="95"/>
  <c r="O90" i="94"/>
  <c r="O80" i="95"/>
  <c r="N90" i="94"/>
  <c r="N80" i="95"/>
  <c r="M90" i="94"/>
  <c r="M80" i="95"/>
  <c r="L90" i="94"/>
  <c r="L80" i="95"/>
  <c r="K90" i="94"/>
  <c r="R79" i="95"/>
  <c r="Q89" i="94"/>
  <c r="Q79" i="95"/>
  <c r="P89" i="94"/>
  <c r="P79" i="95"/>
  <c r="O89" i="94"/>
  <c r="O79" i="95"/>
  <c r="N89" i="94"/>
  <c r="N79" i="95"/>
  <c r="M89" i="94"/>
  <c r="M79" i="95"/>
  <c r="L89" i="94"/>
  <c r="L79" i="95"/>
  <c r="K89" i="94"/>
  <c r="R78" i="95"/>
  <c r="Q88" i="94"/>
  <c r="Q78" i="95"/>
  <c r="P88" i="94"/>
  <c r="P78" i="95"/>
  <c r="O88" i="94"/>
  <c r="O78" i="95"/>
  <c r="N88" i="94"/>
  <c r="N78" i="95"/>
  <c r="M78" i="95"/>
  <c r="L88" i="94"/>
  <c r="L78" i="95"/>
  <c r="K88" i="94"/>
  <c r="R77" i="95"/>
  <c r="Q87" i="94"/>
  <c r="Q77" i="95"/>
  <c r="P87" i="94"/>
  <c r="P77" i="95"/>
  <c r="O87" i="94"/>
  <c r="O77" i="95"/>
  <c r="N87" i="94"/>
  <c r="N77" i="95"/>
  <c r="M87" i="94"/>
  <c r="M77" i="95"/>
  <c r="L87" i="94"/>
  <c r="L77" i="95"/>
  <c r="K87" i="94"/>
  <c r="R76" i="95"/>
  <c r="Q86" i="94"/>
  <c r="Q76" i="95"/>
  <c r="P86" i="94"/>
  <c r="P76" i="95"/>
  <c r="O86" i="94"/>
  <c r="O76" i="95"/>
  <c r="N86" i="94"/>
  <c r="N76" i="95"/>
  <c r="M86" i="94"/>
  <c r="M76" i="95"/>
  <c r="L86" i="94"/>
  <c r="L76" i="95"/>
  <c r="K86" i="94"/>
  <c r="R75" i="95"/>
  <c r="Q85" i="94"/>
  <c r="Q75" i="95"/>
  <c r="P85" i="94"/>
  <c r="P75" i="95"/>
  <c r="O85" i="94"/>
  <c r="O75" i="95"/>
  <c r="N85" i="94"/>
  <c r="N75" i="95"/>
  <c r="M85" i="94"/>
  <c r="M75" i="95"/>
  <c r="L85" i="94"/>
  <c r="L75" i="95"/>
  <c r="K85" i="94"/>
  <c r="R74" i="95"/>
  <c r="Q84" i="94"/>
  <c r="Q74" i="95"/>
  <c r="P84" i="94"/>
  <c r="P74" i="95"/>
  <c r="O84" i="94"/>
  <c r="O74" i="95"/>
  <c r="N74" i="95"/>
  <c r="M84" i="94"/>
  <c r="M74" i="95"/>
  <c r="L84" i="94"/>
  <c r="L74" i="95"/>
  <c r="K84" i="94"/>
  <c r="R73" i="95"/>
  <c r="Q83" i="94"/>
  <c r="Q73" i="95"/>
  <c r="P83" i="94"/>
  <c r="P73" i="95"/>
  <c r="O83" i="94"/>
  <c r="O73" i="95"/>
  <c r="N83" i="94"/>
  <c r="N73" i="95"/>
  <c r="M83" i="94"/>
  <c r="M73" i="95"/>
  <c r="L83" i="94"/>
  <c r="L73" i="95"/>
  <c r="K83" i="94"/>
  <c r="R72" i="95"/>
  <c r="Q82" i="94"/>
  <c r="Q72" i="95"/>
  <c r="P82" i="94"/>
  <c r="P72" i="95"/>
  <c r="O82" i="94"/>
  <c r="O72" i="95"/>
  <c r="N82" i="94"/>
  <c r="N72" i="95"/>
  <c r="M82" i="94"/>
  <c r="M72" i="95"/>
  <c r="L82" i="94"/>
  <c r="L72" i="95"/>
  <c r="K82" i="94"/>
  <c r="R71" i="95"/>
  <c r="Q81" i="94"/>
  <c r="Q71" i="95"/>
  <c r="P81" i="94"/>
  <c r="P71" i="95"/>
  <c r="O81" i="94"/>
  <c r="O71" i="95"/>
  <c r="N81" i="94"/>
  <c r="N71" i="95"/>
  <c r="M81" i="94"/>
  <c r="M71" i="95"/>
  <c r="L81" i="94"/>
  <c r="L71" i="95"/>
  <c r="K81" i="94"/>
  <c r="R70" i="95"/>
  <c r="Q80" i="94"/>
  <c r="Q70" i="95"/>
  <c r="P80" i="94"/>
  <c r="P70" i="95"/>
  <c r="O80" i="94"/>
  <c r="O70" i="95"/>
  <c r="N80" i="94"/>
  <c r="N70" i="95"/>
  <c r="M80" i="94"/>
  <c r="M70" i="95"/>
  <c r="L80" i="94"/>
  <c r="L70" i="95"/>
  <c r="K80" i="94"/>
  <c r="R69" i="95"/>
  <c r="Q79" i="94"/>
  <c r="Q69" i="95"/>
  <c r="P79" i="94"/>
  <c r="P69" i="95"/>
  <c r="O79" i="94"/>
  <c r="O69" i="95"/>
  <c r="N79" i="94"/>
  <c r="N69" i="95"/>
  <c r="M79" i="94"/>
  <c r="M69" i="95"/>
  <c r="L79" i="94"/>
  <c r="L69" i="95"/>
  <c r="R68" i="95"/>
  <c r="Q78" i="94"/>
  <c r="Q68" i="95"/>
  <c r="P78" i="94"/>
  <c r="P68" i="95"/>
  <c r="O78" i="94"/>
  <c r="O68" i="95"/>
  <c r="N78" i="94"/>
  <c r="N68" i="95"/>
  <c r="M78" i="94"/>
  <c r="M68" i="95"/>
  <c r="L78" i="94"/>
  <c r="L68" i="95"/>
  <c r="K78" i="94"/>
  <c r="R67" i="95"/>
  <c r="Q77" i="94"/>
  <c r="Q67" i="95"/>
  <c r="P77" i="94"/>
  <c r="P67" i="95"/>
  <c r="O77" i="94"/>
  <c r="O67" i="95"/>
  <c r="N77" i="94"/>
  <c r="N67" i="95"/>
  <c r="M67" i="95"/>
  <c r="L77" i="94"/>
  <c r="L67" i="95"/>
  <c r="K77" i="94"/>
  <c r="R66" i="95"/>
  <c r="Q76" i="94"/>
  <c r="Q66" i="95"/>
  <c r="P76" i="94"/>
  <c r="P66" i="95"/>
  <c r="O76" i="94"/>
  <c r="O66" i="95"/>
  <c r="N76" i="94"/>
  <c r="N66" i="95"/>
  <c r="M76" i="94"/>
  <c r="M66" i="95"/>
  <c r="L76" i="94"/>
  <c r="L66" i="95"/>
  <c r="K76" i="94"/>
  <c r="R65" i="95"/>
  <c r="Q75" i="94"/>
  <c r="Q65" i="95"/>
  <c r="P75" i="94"/>
  <c r="P65" i="95"/>
  <c r="O75" i="94"/>
  <c r="O65" i="95"/>
  <c r="N75" i="94"/>
  <c r="N65" i="95"/>
  <c r="M75" i="94"/>
  <c r="M65" i="95"/>
  <c r="L75" i="94"/>
  <c r="L65" i="95"/>
  <c r="R64" i="95"/>
  <c r="Q64" i="95"/>
  <c r="P74" i="94"/>
  <c r="P64" i="95"/>
  <c r="O74" i="94"/>
  <c r="O64" i="95"/>
  <c r="N74" i="94"/>
  <c r="N64" i="95"/>
  <c r="M74" i="94"/>
  <c r="M64" i="95"/>
  <c r="L74" i="94"/>
  <c r="L64" i="95"/>
  <c r="K74" i="94"/>
  <c r="R63" i="95"/>
  <c r="Q73" i="94"/>
  <c r="Q63" i="95"/>
  <c r="P73" i="94"/>
  <c r="P63" i="95"/>
  <c r="O73" i="94"/>
  <c r="O63" i="95"/>
  <c r="N73" i="94"/>
  <c r="N63" i="95"/>
  <c r="M63" i="95"/>
  <c r="L73" i="94"/>
  <c r="L63" i="95"/>
  <c r="K73" i="94"/>
  <c r="R62" i="95"/>
  <c r="Q62" i="95"/>
  <c r="P72" i="94"/>
  <c r="P62" i="95"/>
  <c r="O72" i="94"/>
  <c r="O62" i="95"/>
  <c r="N72" i="94"/>
  <c r="N62" i="95"/>
  <c r="M72" i="94"/>
  <c r="M62" i="95"/>
  <c r="L72" i="94"/>
  <c r="L62" i="95"/>
  <c r="K72" i="94"/>
  <c r="R61" i="95"/>
  <c r="Q71" i="94"/>
  <c r="Q61" i="95"/>
  <c r="P71" i="94"/>
  <c r="P61" i="95"/>
  <c r="O71" i="94"/>
  <c r="O61" i="95"/>
  <c r="N71" i="94"/>
  <c r="N61" i="95"/>
  <c r="M71" i="94"/>
  <c r="M61" i="95"/>
  <c r="L71" i="94"/>
  <c r="L61" i="95"/>
  <c r="R60" i="95"/>
  <c r="Q60" i="95"/>
  <c r="P70" i="94"/>
  <c r="P60" i="95"/>
  <c r="O70" i="94"/>
  <c r="O60" i="95"/>
  <c r="N70" i="94"/>
  <c r="N60" i="95"/>
  <c r="M70" i="94"/>
  <c r="M60" i="95"/>
  <c r="L70" i="94"/>
  <c r="L60" i="95"/>
  <c r="K70" i="94"/>
  <c r="R59" i="95"/>
  <c r="Q69" i="94"/>
  <c r="Q59" i="95"/>
  <c r="P69" i="94"/>
  <c r="P59" i="95"/>
  <c r="O69" i="94"/>
  <c r="O59" i="95"/>
  <c r="N69" i="94"/>
  <c r="N59" i="95"/>
  <c r="M69" i="94"/>
  <c r="M59" i="95"/>
  <c r="L69" i="94"/>
  <c r="L59" i="95"/>
  <c r="K69" i="94"/>
  <c r="R58" i="95"/>
  <c r="Q68" i="94"/>
  <c r="Q58" i="95"/>
  <c r="P68" i="94"/>
  <c r="P58" i="95"/>
  <c r="O68" i="94"/>
  <c r="O58" i="95"/>
  <c r="N68" i="94"/>
  <c r="N58" i="95"/>
  <c r="M68" i="94"/>
  <c r="M58" i="95"/>
  <c r="L68" i="94"/>
  <c r="L58" i="95"/>
  <c r="K68" i="94"/>
  <c r="R57" i="95"/>
  <c r="Q67" i="94"/>
  <c r="Q57" i="95"/>
  <c r="P67" i="94"/>
  <c r="P57" i="95"/>
  <c r="O67" i="94"/>
  <c r="O57" i="95"/>
  <c r="N67" i="94"/>
  <c r="N57" i="95"/>
  <c r="M67" i="94"/>
  <c r="M57" i="95"/>
  <c r="L67" i="94"/>
  <c r="L57" i="95"/>
  <c r="K67" i="94"/>
  <c r="R56" i="95"/>
  <c r="Q66" i="94"/>
  <c r="Q56" i="95"/>
  <c r="P66" i="94"/>
  <c r="P56" i="95"/>
  <c r="O66" i="94"/>
  <c r="O56" i="95"/>
  <c r="N66" i="94"/>
  <c r="N56" i="95"/>
  <c r="M66" i="94"/>
  <c r="M56" i="95"/>
  <c r="L66" i="94"/>
  <c r="L56" i="95"/>
  <c r="K66" i="94"/>
  <c r="R55" i="95"/>
  <c r="Q65" i="94"/>
  <c r="Q55" i="95"/>
  <c r="P65" i="94"/>
  <c r="P55" i="95"/>
  <c r="O65" i="94"/>
  <c r="O55" i="95"/>
  <c r="N65" i="94"/>
  <c r="N55" i="95"/>
  <c r="M65" i="94"/>
  <c r="M55" i="95"/>
  <c r="L65" i="94"/>
  <c r="L55" i="95"/>
  <c r="R54" i="95"/>
  <c r="Q64" i="94"/>
  <c r="Q54" i="95"/>
  <c r="P64" i="94"/>
  <c r="P54" i="95"/>
  <c r="O64" i="94"/>
  <c r="O54" i="95"/>
  <c r="N64" i="94"/>
  <c r="N54" i="95"/>
  <c r="M64" i="94"/>
  <c r="M54" i="95"/>
  <c r="L64" i="94"/>
  <c r="L54" i="95"/>
  <c r="K64" i="94"/>
  <c r="R53" i="95"/>
  <c r="Q63" i="94"/>
  <c r="Q53" i="95"/>
  <c r="P63" i="94"/>
  <c r="P53" i="95"/>
  <c r="O63" i="94"/>
  <c r="O53" i="95"/>
  <c r="N63" i="94"/>
  <c r="N53" i="95"/>
  <c r="M63" i="94"/>
  <c r="M53" i="95"/>
  <c r="L63" i="94"/>
  <c r="L53" i="95"/>
  <c r="K63" i="94"/>
  <c r="R52" i="95"/>
  <c r="Q62" i="94"/>
  <c r="Q52" i="95"/>
  <c r="P62" i="94"/>
  <c r="P52" i="95"/>
  <c r="O62" i="94"/>
  <c r="O52" i="95"/>
  <c r="N62" i="94"/>
  <c r="N52" i="95"/>
  <c r="M62" i="94"/>
  <c r="M52" i="95"/>
  <c r="L62" i="94"/>
  <c r="L52" i="95"/>
  <c r="K62" i="94"/>
  <c r="R51" i="95"/>
  <c r="Q51" i="95"/>
  <c r="P61" i="94"/>
  <c r="P51" i="95"/>
  <c r="O61" i="94"/>
  <c r="O51" i="95"/>
  <c r="N61" i="94"/>
  <c r="N51" i="95"/>
  <c r="M61" i="94"/>
  <c r="M51" i="95"/>
  <c r="L61" i="94"/>
  <c r="L51" i="95"/>
  <c r="K61" i="94"/>
  <c r="R50" i="95"/>
  <c r="Q60" i="94"/>
  <c r="Q50" i="95"/>
  <c r="P60" i="94"/>
  <c r="P50" i="95"/>
  <c r="O60" i="94"/>
  <c r="O50" i="95"/>
  <c r="N60" i="94"/>
  <c r="N50" i="95"/>
  <c r="M60" i="94"/>
  <c r="M50" i="95"/>
  <c r="L60" i="94"/>
  <c r="L50" i="95"/>
  <c r="R49" i="95"/>
  <c r="Q59" i="94"/>
  <c r="Q49" i="95"/>
  <c r="P59" i="94"/>
  <c r="P49" i="95"/>
  <c r="O59" i="94"/>
  <c r="O49" i="95"/>
  <c r="N59" i="94"/>
  <c r="N49" i="95"/>
  <c r="M59" i="94"/>
  <c r="M49" i="95"/>
  <c r="L59" i="94"/>
  <c r="L49" i="95"/>
  <c r="K59" i="94"/>
  <c r="R48" i="95"/>
  <c r="Q58" i="94"/>
  <c r="Q48" i="95"/>
  <c r="P58" i="94"/>
  <c r="P48" i="95"/>
  <c r="O58" i="94"/>
  <c r="O48" i="95"/>
  <c r="N58" i="94"/>
  <c r="N48" i="95"/>
  <c r="M58" i="94"/>
  <c r="M48" i="95"/>
  <c r="L58" i="94"/>
  <c r="L48" i="95"/>
  <c r="K58" i="94"/>
  <c r="R47" i="95"/>
  <c r="Q47" i="95"/>
  <c r="P57" i="94"/>
  <c r="P47" i="95"/>
  <c r="O57" i="94"/>
  <c r="O47" i="95"/>
  <c r="N57" i="94"/>
  <c r="N47" i="95"/>
  <c r="M57" i="94"/>
  <c r="M47" i="95"/>
  <c r="L57" i="94"/>
  <c r="L47" i="95"/>
  <c r="K57" i="94"/>
  <c r="R46" i="95"/>
  <c r="Q56" i="94"/>
  <c r="Q46" i="95"/>
  <c r="P56" i="94"/>
  <c r="P46" i="95"/>
  <c r="O56" i="94"/>
  <c r="O46" i="95"/>
  <c r="N56" i="94"/>
  <c r="N46" i="95"/>
  <c r="M56" i="94"/>
  <c r="M46" i="95"/>
  <c r="L56" i="94"/>
  <c r="L46" i="95"/>
  <c r="K56" i="94"/>
  <c r="R45" i="95"/>
  <c r="Q55" i="94"/>
  <c r="Q45" i="95"/>
  <c r="P55" i="94"/>
  <c r="P45" i="95"/>
  <c r="O55" i="94"/>
  <c r="O45" i="95"/>
  <c r="N55" i="94"/>
  <c r="N45" i="95"/>
  <c r="M55" i="94"/>
  <c r="M45" i="95"/>
  <c r="L55" i="94"/>
  <c r="L45" i="95"/>
  <c r="K55" i="94"/>
  <c r="R44" i="95"/>
  <c r="Q54" i="94"/>
  <c r="Q44" i="95"/>
  <c r="P54" i="94"/>
  <c r="P44" i="95"/>
  <c r="O54" i="94"/>
  <c r="O44" i="95"/>
  <c r="N54" i="94"/>
  <c r="N44" i="95"/>
  <c r="M54" i="94"/>
  <c r="M44" i="95"/>
  <c r="L54" i="94"/>
  <c r="L44" i="95"/>
  <c r="R43" i="95"/>
  <c r="Q53" i="94"/>
  <c r="Q43" i="95"/>
  <c r="P43" i="95"/>
  <c r="O53" i="94"/>
  <c r="O43" i="95"/>
  <c r="N53" i="94"/>
  <c r="N43" i="95"/>
  <c r="M53" i="94"/>
  <c r="M43" i="95"/>
  <c r="L53" i="94"/>
  <c r="L43" i="95"/>
  <c r="K53" i="94"/>
  <c r="R42" i="95"/>
  <c r="Q52" i="94"/>
  <c r="Q42" i="95"/>
  <c r="P52" i="94"/>
  <c r="P42" i="95"/>
  <c r="O52" i="94"/>
  <c r="O42" i="95"/>
  <c r="N52" i="94"/>
  <c r="N42" i="95"/>
  <c r="M52" i="94"/>
  <c r="M42" i="95"/>
  <c r="L52" i="94"/>
  <c r="L42" i="95"/>
  <c r="K52" i="94"/>
  <c r="R41" i="95"/>
  <c r="Q51" i="94"/>
  <c r="Q41" i="95"/>
  <c r="P51" i="94"/>
  <c r="P41" i="95"/>
  <c r="O51" i="94"/>
  <c r="O41" i="95"/>
  <c r="N51" i="94"/>
  <c r="N41" i="95"/>
  <c r="M51" i="94"/>
  <c r="M41" i="95"/>
  <c r="L51" i="94"/>
  <c r="L41" i="95"/>
  <c r="R40" i="95"/>
  <c r="Q50" i="94"/>
  <c r="Q40" i="95"/>
  <c r="P50" i="94"/>
  <c r="P40" i="95"/>
  <c r="O40" i="95"/>
  <c r="N50" i="94"/>
  <c r="N40" i="95"/>
  <c r="M50" i="94"/>
  <c r="M40" i="95"/>
  <c r="L50" i="94"/>
  <c r="L40" i="95"/>
  <c r="K50" i="94"/>
  <c r="R39" i="95"/>
  <c r="Q49" i="94"/>
  <c r="Q39" i="95"/>
  <c r="P49" i="94"/>
  <c r="P39" i="95"/>
  <c r="O49" i="94"/>
  <c r="O39" i="95"/>
  <c r="N49" i="94"/>
  <c r="N39" i="95"/>
  <c r="M49" i="94"/>
  <c r="M39" i="95"/>
  <c r="L49" i="94"/>
  <c r="L39" i="95"/>
  <c r="K49" i="94"/>
  <c r="R38" i="95"/>
  <c r="Q48" i="94"/>
  <c r="Q38" i="95"/>
  <c r="P48" i="94"/>
  <c r="P38" i="95"/>
  <c r="O48" i="94"/>
  <c r="O38" i="95"/>
  <c r="N48" i="94"/>
  <c r="N38" i="95"/>
  <c r="M48" i="94"/>
  <c r="M38" i="95"/>
  <c r="L48" i="94"/>
  <c r="L38" i="95"/>
  <c r="K48" i="94"/>
  <c r="R37" i="95"/>
  <c r="Q47" i="94"/>
  <c r="Q37" i="95"/>
  <c r="P47" i="94"/>
  <c r="P37" i="95"/>
  <c r="O47" i="94"/>
  <c r="O37" i="95"/>
  <c r="N47" i="94"/>
  <c r="N37" i="95"/>
  <c r="M47" i="94"/>
  <c r="M37" i="95"/>
  <c r="L47" i="94"/>
  <c r="L37" i="95"/>
  <c r="K47" i="94"/>
  <c r="R36" i="95"/>
  <c r="Q46" i="94"/>
  <c r="Q36" i="95"/>
  <c r="P46" i="94"/>
  <c r="P36" i="95"/>
  <c r="O46" i="94"/>
  <c r="O36" i="95"/>
  <c r="N46" i="94"/>
  <c r="N36" i="95"/>
  <c r="M46" i="94"/>
  <c r="M36" i="95"/>
  <c r="L46" i="94"/>
  <c r="L36" i="95"/>
  <c r="K46" i="94"/>
  <c r="R35" i="95"/>
  <c r="Q45" i="94"/>
  <c r="Q35" i="95"/>
  <c r="P45" i="94"/>
  <c r="P35" i="95"/>
  <c r="O45" i="94"/>
  <c r="O35" i="95"/>
  <c r="N45" i="94"/>
  <c r="N35" i="95"/>
  <c r="M45" i="94"/>
  <c r="M35" i="95"/>
  <c r="L45" i="94"/>
  <c r="L35" i="95"/>
  <c r="R34" i="95"/>
  <c r="Q44" i="94"/>
  <c r="Q34" i="95"/>
  <c r="P44" i="94"/>
  <c r="P34" i="95"/>
  <c r="O44" i="94"/>
  <c r="O34" i="95"/>
  <c r="N44" i="94"/>
  <c r="N34" i="95"/>
  <c r="M44" i="94"/>
  <c r="M34" i="95"/>
  <c r="L44" i="94"/>
  <c r="L34" i="95"/>
  <c r="K44" i="94"/>
  <c r="R33" i="95"/>
  <c r="Q43" i="94"/>
  <c r="Q33" i="95"/>
  <c r="P43" i="94"/>
  <c r="P33" i="95"/>
  <c r="O43" i="94"/>
  <c r="O33" i="95"/>
  <c r="N43" i="94"/>
  <c r="N33" i="95"/>
  <c r="M43" i="94"/>
  <c r="M33" i="95"/>
  <c r="L43" i="94"/>
  <c r="L33" i="95"/>
  <c r="K43" i="94"/>
  <c r="R32" i="95"/>
  <c r="Q42" i="94"/>
  <c r="Q32" i="95"/>
  <c r="P42" i="94"/>
  <c r="P32" i="95"/>
  <c r="O42" i="94"/>
  <c r="O32" i="95"/>
  <c r="N32" i="95"/>
  <c r="M42" i="94"/>
  <c r="M32" i="95"/>
  <c r="L42" i="94"/>
  <c r="L32" i="95"/>
  <c r="K42" i="94"/>
  <c r="R31" i="95"/>
  <c r="Q41" i="94"/>
  <c r="Q31" i="95"/>
  <c r="P41" i="94"/>
  <c r="P31" i="95"/>
  <c r="O41" i="94"/>
  <c r="O31" i="95"/>
  <c r="N41" i="94"/>
  <c r="N31" i="95"/>
  <c r="M41" i="94"/>
  <c r="M31" i="95"/>
  <c r="L31" i="95"/>
  <c r="K41" i="94"/>
  <c r="R30" i="95"/>
  <c r="Q40" i="94"/>
  <c r="Q30" i="95"/>
  <c r="P40" i="94"/>
  <c r="P30" i="95"/>
  <c r="O40" i="94"/>
  <c r="O30" i="95"/>
  <c r="N40" i="94"/>
  <c r="N30" i="95"/>
  <c r="M40" i="94"/>
  <c r="M30" i="95"/>
  <c r="L40" i="94"/>
  <c r="L30" i="95"/>
  <c r="K40" i="94"/>
  <c r="R29" i="95"/>
  <c r="Q39" i="94"/>
  <c r="Q29" i="95"/>
  <c r="P39" i="94"/>
  <c r="P29" i="95"/>
  <c r="O39" i="94"/>
  <c r="O29" i="95"/>
  <c r="N39" i="94"/>
  <c r="N29" i="95"/>
  <c r="M39" i="94"/>
  <c r="M29" i="95"/>
  <c r="L39" i="94"/>
  <c r="L29" i="95"/>
  <c r="R28" i="95"/>
  <c r="Q38" i="94"/>
  <c r="Q28" i="95"/>
  <c r="P38" i="94"/>
  <c r="P28" i="95"/>
  <c r="O38" i="94"/>
  <c r="O28" i="95"/>
  <c r="N38" i="94"/>
  <c r="N28" i="95"/>
  <c r="M38" i="94"/>
  <c r="M28" i="95"/>
  <c r="L28" i="95"/>
  <c r="K38" i="94"/>
  <c r="R27" i="95"/>
  <c r="Q37" i="94"/>
  <c r="Q27" i="95"/>
  <c r="P37" i="94"/>
  <c r="P27" i="95"/>
  <c r="O37" i="94"/>
  <c r="O27" i="95"/>
  <c r="N37" i="94"/>
  <c r="N27" i="95"/>
  <c r="M37" i="94"/>
  <c r="M27" i="95"/>
  <c r="L37" i="94"/>
  <c r="L27" i="95"/>
  <c r="K37" i="94"/>
  <c r="R26" i="95"/>
  <c r="Q36" i="94"/>
  <c r="Q26" i="95"/>
  <c r="P36" i="94"/>
  <c r="P26" i="95"/>
  <c r="O36" i="94"/>
  <c r="O26" i="95"/>
  <c r="N36" i="94"/>
  <c r="N26" i="95"/>
  <c r="M36" i="94"/>
  <c r="M26" i="95"/>
  <c r="L36" i="94"/>
  <c r="L26" i="95"/>
  <c r="R25" i="95"/>
  <c r="Q35" i="94"/>
  <c r="Q25" i="95"/>
  <c r="P35" i="94"/>
  <c r="P25" i="95"/>
  <c r="O35" i="94"/>
  <c r="O25" i="95"/>
  <c r="N35" i="94"/>
  <c r="N25" i="95"/>
  <c r="M35" i="94"/>
  <c r="M25" i="95"/>
  <c r="L35" i="94"/>
  <c r="L25" i="95"/>
  <c r="K35" i="94"/>
  <c r="R24" i="95"/>
  <c r="Q34" i="94"/>
  <c r="Q24" i="95"/>
  <c r="P34" i="94"/>
  <c r="P24" i="95"/>
  <c r="O34" i="94"/>
  <c r="O24" i="95"/>
  <c r="N34" i="94"/>
  <c r="N24" i="95"/>
  <c r="M34" i="94"/>
  <c r="M24" i="95"/>
  <c r="L24" i="95"/>
  <c r="K34" i="94"/>
  <c r="AQ28" i="18"/>
  <c r="AO28" i="18"/>
  <c r="AM28" i="18"/>
  <c r="AK28" i="18"/>
  <c r="AI28" i="18"/>
  <c r="AG28" i="18"/>
  <c r="AE28" i="18"/>
  <c r="AC28" i="18"/>
  <c r="AA28" i="18"/>
  <c r="Y28" i="18"/>
  <c r="W28" i="18"/>
  <c r="U28" i="18"/>
  <c r="S28" i="18"/>
  <c r="Q28" i="18"/>
  <c r="O28" i="18"/>
  <c r="M28" i="18"/>
  <c r="K28" i="18"/>
  <c r="I28" i="18"/>
  <c r="AK32" i="18"/>
  <c r="AG32" i="18"/>
  <c r="AC32" i="18"/>
  <c r="Y32" i="18"/>
  <c r="U32" i="18"/>
  <c r="Q32" i="18"/>
  <c r="M32" i="18"/>
  <c r="I32" i="18"/>
  <c r="G32" i="18"/>
  <c r="B32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1" i="18"/>
  <c r="G30" i="18"/>
  <c r="R112" i="28"/>
  <c r="Q112" i="28"/>
  <c r="P112" i="28"/>
  <c r="O112" i="28"/>
  <c r="N112" i="28"/>
  <c r="M112" i="28"/>
  <c r="L112" i="28"/>
  <c r="R111" i="28"/>
  <c r="Q111" i="28"/>
  <c r="P111" i="28"/>
  <c r="O111" i="28"/>
  <c r="N111" i="28"/>
  <c r="M111" i="28"/>
  <c r="L111" i="28"/>
  <c r="R110" i="28"/>
  <c r="Q110" i="28"/>
  <c r="P110" i="28"/>
  <c r="O110" i="28"/>
  <c r="N110" i="28"/>
  <c r="M110" i="28"/>
  <c r="L110" i="28"/>
  <c r="R109" i="28"/>
  <c r="Q109" i="28"/>
  <c r="P109" i="28"/>
  <c r="O109" i="28"/>
  <c r="N109" i="28"/>
  <c r="M109" i="28"/>
  <c r="L109" i="28"/>
  <c r="R108" i="28"/>
  <c r="Q108" i="28"/>
  <c r="P108" i="28"/>
  <c r="O108" i="28"/>
  <c r="N108" i="28"/>
  <c r="M108" i="28"/>
  <c r="L108" i="28"/>
  <c r="R107" i="28"/>
  <c r="Q107" i="28"/>
  <c r="P107" i="28"/>
  <c r="O107" i="28"/>
  <c r="N107" i="28"/>
  <c r="M107" i="28"/>
  <c r="L107" i="28"/>
  <c r="R106" i="28"/>
  <c r="Q106" i="28"/>
  <c r="P106" i="28"/>
  <c r="O106" i="28"/>
  <c r="N106" i="28"/>
  <c r="M106" i="28"/>
  <c r="L106" i="28"/>
  <c r="R105" i="28"/>
  <c r="Q105" i="28"/>
  <c r="P105" i="28"/>
  <c r="O105" i="28"/>
  <c r="N105" i="28"/>
  <c r="M105" i="28"/>
  <c r="L105" i="28"/>
  <c r="R104" i="28"/>
  <c r="Q104" i="28"/>
  <c r="P104" i="28"/>
  <c r="O104" i="28"/>
  <c r="N104" i="28"/>
  <c r="M104" i="28"/>
  <c r="L104" i="28"/>
  <c r="R103" i="28"/>
  <c r="Q103" i="28"/>
  <c r="P103" i="28"/>
  <c r="O103" i="28"/>
  <c r="N103" i="28"/>
  <c r="M103" i="28"/>
  <c r="L103" i="28"/>
  <c r="R102" i="28"/>
  <c r="Q102" i="28"/>
  <c r="P102" i="28"/>
  <c r="O102" i="28"/>
  <c r="N102" i="28"/>
  <c r="M102" i="28"/>
  <c r="L102" i="28"/>
  <c r="R101" i="28"/>
  <c r="Q101" i="28"/>
  <c r="P101" i="28"/>
  <c r="O101" i="28"/>
  <c r="N101" i="28"/>
  <c r="M101" i="28"/>
  <c r="L101" i="28"/>
  <c r="R100" i="28"/>
  <c r="Q100" i="28"/>
  <c r="P100" i="28"/>
  <c r="O100" i="28"/>
  <c r="N100" i="28"/>
  <c r="M100" i="28"/>
  <c r="L100" i="28"/>
  <c r="R99" i="28"/>
  <c r="Q99" i="28"/>
  <c r="P99" i="28"/>
  <c r="O99" i="28"/>
  <c r="N99" i="28"/>
  <c r="M99" i="28"/>
  <c r="L99" i="28"/>
  <c r="R98" i="28"/>
  <c r="Q98" i="28"/>
  <c r="P98" i="28"/>
  <c r="O98" i="28"/>
  <c r="N98" i="28"/>
  <c r="M98" i="28"/>
  <c r="L98" i="28"/>
  <c r="R97" i="28"/>
  <c r="Q97" i="28"/>
  <c r="P97" i="28"/>
  <c r="O97" i="28"/>
  <c r="N97" i="28"/>
  <c r="M97" i="28"/>
  <c r="L97" i="28"/>
  <c r="R96" i="28"/>
  <c r="Q96" i="28"/>
  <c r="P96" i="28"/>
  <c r="O96" i="28"/>
  <c r="N96" i="28"/>
  <c r="M96" i="28"/>
  <c r="L96" i="28"/>
  <c r="R95" i="28"/>
  <c r="Q95" i="28"/>
  <c r="P95" i="28"/>
  <c r="O95" i="28"/>
  <c r="N95" i="28"/>
  <c r="M95" i="28"/>
  <c r="L95" i="28"/>
  <c r="R94" i="28"/>
  <c r="Q94" i="28"/>
  <c r="P94" i="28"/>
  <c r="O94" i="28"/>
  <c r="N94" i="28"/>
  <c r="M94" i="28"/>
  <c r="L94" i="28"/>
  <c r="R93" i="28"/>
  <c r="Q93" i="28"/>
  <c r="P93" i="28"/>
  <c r="O93" i="28"/>
  <c r="N93" i="28"/>
  <c r="M93" i="28"/>
  <c r="L93" i="28"/>
  <c r="R92" i="28"/>
  <c r="Q92" i="28"/>
  <c r="P92" i="28"/>
  <c r="O92" i="28"/>
  <c r="N92" i="28"/>
  <c r="M92" i="28"/>
  <c r="L92" i="28"/>
  <c r="R91" i="28"/>
  <c r="Q91" i="28"/>
  <c r="P91" i="28"/>
  <c r="O91" i="28"/>
  <c r="N91" i="28"/>
  <c r="M91" i="28"/>
  <c r="L91" i="28"/>
  <c r="R90" i="28"/>
  <c r="Q90" i="28"/>
  <c r="P90" i="28"/>
  <c r="O90" i="28"/>
  <c r="N90" i="28"/>
  <c r="M90" i="28"/>
  <c r="L90" i="28"/>
  <c r="R89" i="28"/>
  <c r="Q89" i="28"/>
  <c r="P89" i="28"/>
  <c r="O89" i="28"/>
  <c r="N89" i="28"/>
  <c r="M89" i="28"/>
  <c r="L89" i="28"/>
  <c r="R88" i="28"/>
  <c r="Q88" i="28"/>
  <c r="P88" i="28"/>
  <c r="O88" i="28"/>
  <c r="N88" i="28"/>
  <c r="M88" i="28"/>
  <c r="L88" i="28"/>
  <c r="R87" i="28"/>
  <c r="Q87" i="28"/>
  <c r="P87" i="28"/>
  <c r="O87" i="28"/>
  <c r="N87" i="28"/>
  <c r="M87" i="28"/>
  <c r="L87" i="28"/>
  <c r="R86" i="28"/>
  <c r="Q86" i="28"/>
  <c r="P86" i="28"/>
  <c r="O86" i="28"/>
  <c r="N86" i="28"/>
  <c r="M86" i="28"/>
  <c r="L86" i="28"/>
  <c r="R85" i="28"/>
  <c r="Q85" i="28"/>
  <c r="P85" i="28"/>
  <c r="O85" i="28"/>
  <c r="N85" i="28"/>
  <c r="M85" i="28"/>
  <c r="L85" i="28"/>
  <c r="R84" i="28"/>
  <c r="Q84" i="28"/>
  <c r="P84" i="28"/>
  <c r="O84" i="28"/>
  <c r="N84" i="28"/>
  <c r="M84" i="28"/>
  <c r="L84" i="28"/>
  <c r="R83" i="28"/>
  <c r="Q83" i="28"/>
  <c r="P83" i="28"/>
  <c r="O83" i="28"/>
  <c r="N83" i="28"/>
  <c r="M83" i="28"/>
  <c r="L83" i="28"/>
  <c r="R82" i="28"/>
  <c r="Q82" i="28"/>
  <c r="P82" i="28"/>
  <c r="O82" i="28"/>
  <c r="N82" i="28"/>
  <c r="M82" i="28"/>
  <c r="L82" i="28"/>
  <c r="R81" i="28"/>
  <c r="Q81" i="28"/>
  <c r="P81" i="28"/>
  <c r="O81" i="28"/>
  <c r="N81" i="28"/>
  <c r="M81" i="28"/>
  <c r="L81" i="28"/>
  <c r="R80" i="28"/>
  <c r="Q80" i="28"/>
  <c r="P80" i="28"/>
  <c r="O80" i="28"/>
  <c r="N80" i="28"/>
  <c r="M80" i="28"/>
  <c r="L80" i="28"/>
  <c r="R79" i="28"/>
  <c r="Q79" i="28"/>
  <c r="P79" i="28"/>
  <c r="O79" i="28"/>
  <c r="N79" i="28"/>
  <c r="M79" i="28"/>
  <c r="L79" i="28"/>
  <c r="R78" i="28"/>
  <c r="Q78" i="28"/>
  <c r="P78" i="28"/>
  <c r="O78" i="28"/>
  <c r="N78" i="28"/>
  <c r="M78" i="28"/>
  <c r="L78" i="28"/>
  <c r="R77" i="28"/>
  <c r="Q77" i="28"/>
  <c r="P77" i="28"/>
  <c r="O77" i="28"/>
  <c r="N77" i="28"/>
  <c r="M77" i="28"/>
  <c r="L77" i="28"/>
  <c r="R76" i="28"/>
  <c r="Q76" i="28"/>
  <c r="P76" i="28"/>
  <c r="O76" i="28"/>
  <c r="N76" i="28"/>
  <c r="M76" i="28"/>
  <c r="L76" i="28"/>
  <c r="R75" i="28"/>
  <c r="Q75" i="28"/>
  <c r="P75" i="28"/>
  <c r="O75" i="28"/>
  <c r="N75" i="28"/>
  <c r="M75" i="28"/>
  <c r="L75" i="28"/>
  <c r="R74" i="28"/>
  <c r="Q74" i="28"/>
  <c r="P74" i="28"/>
  <c r="O74" i="28"/>
  <c r="N74" i="28"/>
  <c r="M74" i="28"/>
  <c r="L74" i="28"/>
  <c r="R73" i="28"/>
  <c r="Q73" i="28"/>
  <c r="P73" i="28"/>
  <c r="O73" i="28"/>
  <c r="N73" i="28"/>
  <c r="M73" i="28"/>
  <c r="L73" i="28"/>
  <c r="R72" i="28"/>
  <c r="Q72" i="28"/>
  <c r="P72" i="28"/>
  <c r="O72" i="28"/>
  <c r="N72" i="28"/>
  <c r="M72" i="28"/>
  <c r="L72" i="28"/>
  <c r="R71" i="28"/>
  <c r="Q71" i="28"/>
  <c r="P71" i="28"/>
  <c r="O71" i="28"/>
  <c r="N71" i="28"/>
  <c r="M71" i="28"/>
  <c r="L71" i="28"/>
  <c r="R70" i="28"/>
  <c r="Q70" i="28"/>
  <c r="P70" i="28"/>
  <c r="O70" i="28"/>
  <c r="N70" i="28"/>
  <c r="M70" i="28"/>
  <c r="L70" i="28"/>
  <c r="R69" i="28"/>
  <c r="Q69" i="28"/>
  <c r="P69" i="28"/>
  <c r="O69" i="28"/>
  <c r="N69" i="28"/>
  <c r="M69" i="28"/>
  <c r="L69" i="28"/>
  <c r="R68" i="28"/>
  <c r="Q68" i="28"/>
  <c r="P68" i="28"/>
  <c r="O68" i="28"/>
  <c r="N68" i="28"/>
  <c r="M68" i="28"/>
  <c r="L68" i="28"/>
  <c r="R67" i="28"/>
  <c r="Q67" i="28"/>
  <c r="P67" i="28"/>
  <c r="O67" i="28"/>
  <c r="N67" i="28"/>
  <c r="M67" i="28"/>
  <c r="L67" i="28"/>
  <c r="R66" i="28"/>
  <c r="Q66" i="28"/>
  <c r="P66" i="28"/>
  <c r="O66" i="28"/>
  <c r="N66" i="28"/>
  <c r="M66" i="28"/>
  <c r="L66" i="28"/>
  <c r="R65" i="28"/>
  <c r="Q65" i="28"/>
  <c r="P65" i="28"/>
  <c r="O65" i="28"/>
  <c r="N65" i="28"/>
  <c r="M65" i="28"/>
  <c r="L65" i="28"/>
  <c r="R64" i="28"/>
  <c r="Q64" i="28"/>
  <c r="P64" i="28"/>
  <c r="O64" i="28"/>
  <c r="N64" i="28"/>
  <c r="M64" i="28"/>
  <c r="L64" i="28"/>
  <c r="R63" i="28"/>
  <c r="Q63" i="28"/>
  <c r="P63" i="28"/>
  <c r="O63" i="28"/>
  <c r="N63" i="28"/>
  <c r="M63" i="28"/>
  <c r="L63" i="28"/>
  <c r="R62" i="28"/>
  <c r="Q62" i="28"/>
  <c r="P62" i="28"/>
  <c r="O62" i="28"/>
  <c r="N62" i="28"/>
  <c r="M62" i="28"/>
  <c r="L62" i="28"/>
  <c r="R61" i="28"/>
  <c r="Q61" i="28"/>
  <c r="P61" i="28"/>
  <c r="O61" i="28"/>
  <c r="N61" i="28"/>
  <c r="M61" i="28"/>
  <c r="L61" i="28"/>
  <c r="R60" i="28"/>
  <c r="Q60" i="28"/>
  <c r="P60" i="28"/>
  <c r="O60" i="28"/>
  <c r="N60" i="28"/>
  <c r="M60" i="28"/>
  <c r="L60" i="28"/>
  <c r="R59" i="28"/>
  <c r="Q59" i="28"/>
  <c r="P59" i="28"/>
  <c r="O59" i="28"/>
  <c r="N59" i="28"/>
  <c r="M59" i="28"/>
  <c r="L59" i="28"/>
  <c r="R58" i="28"/>
  <c r="Q58" i="28"/>
  <c r="P58" i="28"/>
  <c r="O58" i="28"/>
  <c r="N58" i="28"/>
  <c r="M58" i="28"/>
  <c r="L58" i="28"/>
  <c r="R57" i="28"/>
  <c r="Q57" i="28"/>
  <c r="P57" i="28"/>
  <c r="O57" i="28"/>
  <c r="N57" i="28"/>
  <c r="M57" i="28"/>
  <c r="L57" i="28"/>
  <c r="R56" i="28"/>
  <c r="Q56" i="28"/>
  <c r="P56" i="28"/>
  <c r="O56" i="28"/>
  <c r="N56" i="28"/>
  <c r="M56" i="28"/>
  <c r="L56" i="28"/>
  <c r="R55" i="28"/>
  <c r="Q55" i="28"/>
  <c r="P55" i="28"/>
  <c r="O55" i="28"/>
  <c r="N55" i="28"/>
  <c r="M55" i="28"/>
  <c r="L55" i="28"/>
  <c r="R54" i="28"/>
  <c r="Q54" i="28"/>
  <c r="P54" i="28"/>
  <c r="O54" i="28"/>
  <c r="N54" i="28"/>
  <c r="M54" i="28"/>
  <c r="L54" i="28"/>
  <c r="R53" i="28"/>
  <c r="Q53" i="28"/>
  <c r="P53" i="28"/>
  <c r="O53" i="28"/>
  <c r="N53" i="28"/>
  <c r="M53" i="28"/>
  <c r="L53" i="28"/>
  <c r="R52" i="28"/>
  <c r="Q52" i="28"/>
  <c r="P52" i="28"/>
  <c r="O52" i="28"/>
  <c r="N52" i="28"/>
  <c r="M52" i="28"/>
  <c r="L52" i="28"/>
  <c r="R51" i="28"/>
  <c r="Q51" i="28"/>
  <c r="P51" i="28"/>
  <c r="O51" i="28"/>
  <c r="N51" i="28"/>
  <c r="M51" i="28"/>
  <c r="L51" i="28"/>
  <c r="R50" i="28"/>
  <c r="Q50" i="28"/>
  <c r="P50" i="28"/>
  <c r="O50" i="28"/>
  <c r="N50" i="28"/>
  <c r="M50" i="28"/>
  <c r="L50" i="28"/>
  <c r="R49" i="28"/>
  <c r="Q49" i="28"/>
  <c r="P49" i="28"/>
  <c r="O49" i="28"/>
  <c r="N49" i="28"/>
  <c r="M49" i="28"/>
  <c r="L49" i="28"/>
  <c r="R48" i="28"/>
  <c r="Q48" i="28"/>
  <c r="P48" i="28"/>
  <c r="O48" i="28"/>
  <c r="N48" i="28"/>
  <c r="M48" i="28"/>
  <c r="L48" i="28"/>
  <c r="R47" i="28"/>
  <c r="Q47" i="28"/>
  <c r="P47" i="28"/>
  <c r="O47" i="28"/>
  <c r="N47" i="28"/>
  <c r="M47" i="28"/>
  <c r="L47" i="28"/>
  <c r="R46" i="28"/>
  <c r="Q46" i="28"/>
  <c r="P46" i="28"/>
  <c r="O46" i="28"/>
  <c r="N46" i="28"/>
  <c r="M46" i="28"/>
  <c r="L46" i="28"/>
  <c r="R45" i="28"/>
  <c r="Q45" i="28"/>
  <c r="P45" i="28"/>
  <c r="O45" i="28"/>
  <c r="N45" i="28"/>
  <c r="M45" i="28"/>
  <c r="L45" i="28"/>
  <c r="R44" i="28"/>
  <c r="Q44" i="28"/>
  <c r="P44" i="28"/>
  <c r="O44" i="28"/>
  <c r="N44" i="28"/>
  <c r="M44" i="28"/>
  <c r="L44" i="28"/>
  <c r="R43" i="28"/>
  <c r="Q43" i="28"/>
  <c r="P43" i="28"/>
  <c r="O43" i="28"/>
  <c r="N43" i="28"/>
  <c r="M43" i="28"/>
  <c r="L43" i="28"/>
  <c r="R42" i="28"/>
  <c r="Q42" i="28"/>
  <c r="P42" i="28"/>
  <c r="O42" i="28"/>
  <c r="N42" i="28"/>
  <c r="M42" i="28"/>
  <c r="L42" i="28"/>
  <c r="R41" i="28"/>
  <c r="Q41" i="28"/>
  <c r="P41" i="28"/>
  <c r="O41" i="28"/>
  <c r="N41" i="28"/>
  <c r="M41" i="28"/>
  <c r="L41" i="28"/>
  <c r="R40" i="28"/>
  <c r="Q40" i="28"/>
  <c r="P40" i="28"/>
  <c r="O40" i="28"/>
  <c r="N40" i="28"/>
  <c r="M40" i="28"/>
  <c r="L40" i="28"/>
  <c r="R39" i="28"/>
  <c r="Q39" i="28"/>
  <c r="P39" i="28"/>
  <c r="O39" i="28"/>
  <c r="N39" i="28"/>
  <c r="M39" i="28"/>
  <c r="L39" i="28"/>
  <c r="R38" i="28"/>
  <c r="Q38" i="28"/>
  <c r="P38" i="28"/>
  <c r="O38" i="28"/>
  <c r="N38" i="28"/>
  <c r="M38" i="28"/>
  <c r="L38" i="28"/>
  <c r="R37" i="28"/>
  <c r="Q37" i="28"/>
  <c r="P37" i="28"/>
  <c r="O37" i="28"/>
  <c r="N37" i="28"/>
  <c r="M37" i="28"/>
  <c r="L37" i="28"/>
  <c r="R36" i="28"/>
  <c r="Q36" i="28"/>
  <c r="P36" i="28"/>
  <c r="O36" i="28"/>
  <c r="N36" i="28"/>
  <c r="M36" i="28"/>
  <c r="L36" i="28"/>
  <c r="R35" i="28"/>
  <c r="Q35" i="28"/>
  <c r="P35" i="28"/>
  <c r="O35" i="28"/>
  <c r="N35" i="28"/>
  <c r="M35" i="28"/>
  <c r="L35" i="28"/>
  <c r="R34" i="28"/>
  <c r="Q34" i="28"/>
  <c r="P34" i="28"/>
  <c r="O34" i="28"/>
  <c r="N34" i="28"/>
  <c r="M34" i="28"/>
  <c r="L34" i="28"/>
  <c r="R33" i="28"/>
  <c r="Q33" i="28"/>
  <c r="P33" i="28"/>
  <c r="O33" i="28"/>
  <c r="N33" i="28"/>
  <c r="M33" i="28"/>
  <c r="L33" i="28"/>
  <c r="R32" i="28"/>
  <c r="Q32" i="28"/>
  <c r="P32" i="28"/>
  <c r="O32" i="28"/>
  <c r="N32" i="28"/>
  <c r="M32" i="28"/>
  <c r="L32" i="28"/>
  <c r="R31" i="28"/>
  <c r="Q31" i="28"/>
  <c r="P31" i="28"/>
  <c r="O31" i="28"/>
  <c r="N31" i="28"/>
  <c r="M31" i="28"/>
  <c r="L31" i="28"/>
  <c r="R30" i="28"/>
  <c r="Q30" i="28"/>
  <c r="P30" i="28"/>
  <c r="O30" i="28"/>
  <c r="N30" i="28"/>
  <c r="M30" i="28"/>
  <c r="L30" i="28"/>
  <c r="R29" i="28"/>
  <c r="Q29" i="28"/>
  <c r="P29" i="28"/>
  <c r="O29" i="28"/>
  <c r="N29" i="28"/>
  <c r="M29" i="28"/>
  <c r="L29" i="28"/>
  <c r="R28" i="28"/>
  <c r="Q28" i="28"/>
  <c r="P28" i="28"/>
  <c r="O28" i="28"/>
  <c r="N28" i="28"/>
  <c r="M28" i="28"/>
  <c r="L28" i="28"/>
  <c r="R27" i="28"/>
  <c r="Q27" i="28"/>
  <c r="P27" i="28"/>
  <c r="O27" i="28"/>
  <c r="N27" i="28"/>
  <c r="M27" i="28"/>
  <c r="L27" i="28"/>
  <c r="R26" i="28"/>
  <c r="Q26" i="28"/>
  <c r="P26" i="28"/>
  <c r="O26" i="28"/>
  <c r="N26" i="28"/>
  <c r="M26" i="28"/>
  <c r="R25" i="28"/>
  <c r="Q25" i="28"/>
  <c r="P25" i="28"/>
  <c r="O25" i="28"/>
  <c r="N25" i="28"/>
  <c r="M25" i="28"/>
  <c r="L25" i="28"/>
  <c r="R24" i="28"/>
  <c r="Q24" i="28"/>
  <c r="P24" i="28"/>
  <c r="O24" i="28"/>
  <c r="N24" i="28"/>
  <c r="M24" i="28"/>
  <c r="G120" i="28"/>
  <c r="G121" i="28"/>
  <c r="H121" i="28"/>
  <c r="G122" i="28"/>
  <c r="H122" i="28"/>
  <c r="F27" i="94"/>
  <c r="G27" i="94"/>
  <c r="H173" i="28"/>
  <c r="F28" i="94"/>
  <c r="G28" i="94"/>
  <c r="F26" i="94"/>
  <c r="F25" i="94"/>
  <c r="B33" i="18"/>
  <c r="B31" i="18"/>
  <c r="C300" i="28"/>
  <c r="C299" i="28"/>
  <c r="E299" i="28"/>
  <c r="C298" i="28"/>
  <c r="E298" i="28"/>
  <c r="C297" i="28"/>
  <c r="E297" i="28"/>
  <c r="C296" i="28"/>
  <c r="C295" i="28"/>
  <c r="C294" i="28"/>
  <c r="C293" i="28"/>
  <c r="E293" i="28"/>
  <c r="C292" i="28"/>
  <c r="C291" i="28"/>
  <c r="E291" i="28"/>
  <c r="C290" i="28"/>
  <c r="E290" i="28"/>
  <c r="C289" i="28"/>
  <c r="E289" i="28"/>
  <c r="C288" i="28"/>
  <c r="E288" i="28"/>
  <c r="C287" i="28"/>
  <c r="E287" i="28"/>
  <c r="C286" i="28"/>
  <c r="C285" i="28"/>
  <c r="C284" i="28"/>
  <c r="C283" i="28"/>
  <c r="E283" i="28"/>
  <c r="C282" i="28"/>
  <c r="E282" i="28"/>
  <c r="C281" i="28"/>
  <c r="C280" i="28"/>
  <c r="E280" i="28"/>
  <c r="C279" i="28"/>
  <c r="C278" i="28"/>
  <c r="C277" i="28"/>
  <c r="C276" i="28"/>
  <c r="E276" i="28"/>
  <c r="C275" i="28"/>
  <c r="E275" i="28"/>
  <c r="C274" i="28"/>
  <c r="E274" i="28"/>
  <c r="C273" i="28"/>
  <c r="E273" i="28"/>
  <c r="C272" i="28"/>
  <c r="C271" i="28"/>
  <c r="E271" i="28"/>
  <c r="C270" i="28"/>
  <c r="C269" i="28"/>
  <c r="C268" i="28"/>
  <c r="E268" i="28"/>
  <c r="C267" i="28"/>
  <c r="E267" i="28"/>
  <c r="C266" i="28"/>
  <c r="E266" i="28"/>
  <c r="C265" i="28"/>
  <c r="E265" i="28"/>
  <c r="C264" i="28"/>
  <c r="C263" i="28"/>
  <c r="C262" i="28"/>
  <c r="C261" i="28"/>
  <c r="E261" i="28"/>
  <c r="C260" i="28"/>
  <c r="C259" i="28"/>
  <c r="E259" i="28"/>
  <c r="C258" i="28"/>
  <c r="E258" i="28"/>
  <c r="C257" i="28"/>
  <c r="E257" i="28"/>
  <c r="C256" i="28"/>
  <c r="E256" i="28"/>
  <c r="C255" i="28"/>
  <c r="E255" i="28"/>
  <c r="C254" i="28"/>
  <c r="E254" i="28"/>
  <c r="C253" i="28"/>
  <c r="F253" i="28"/>
  <c r="C252" i="28"/>
  <c r="C251" i="28"/>
  <c r="E251" i="28"/>
  <c r="C250" i="28"/>
  <c r="C249" i="28"/>
  <c r="C248" i="28"/>
  <c r="C247" i="28"/>
  <c r="C246" i="28"/>
  <c r="C245" i="28"/>
  <c r="C244" i="28"/>
  <c r="C243" i="28"/>
  <c r="E243" i="28"/>
  <c r="C242" i="28"/>
  <c r="C241" i="28"/>
  <c r="C240" i="28"/>
  <c r="C239" i="28"/>
  <c r="C238" i="28"/>
  <c r="C237" i="28"/>
  <c r="C236" i="28"/>
  <c r="C235" i="28"/>
  <c r="E235" i="28"/>
  <c r="C234" i="28"/>
  <c r="C233" i="28"/>
  <c r="C232" i="28"/>
  <c r="E232" i="28"/>
  <c r="C231" i="28"/>
  <c r="E231" i="28"/>
  <c r="C230" i="28"/>
  <c r="C229" i="28"/>
  <c r="C228" i="28"/>
  <c r="E228" i="28"/>
  <c r="C227" i="28"/>
  <c r="E227" i="28"/>
  <c r="C226" i="28"/>
  <c r="C225" i="28"/>
  <c r="E225" i="28"/>
  <c r="C224" i="28"/>
  <c r="C223" i="28"/>
  <c r="C222" i="28"/>
  <c r="C221" i="28"/>
  <c r="C220" i="28"/>
  <c r="C219" i="28"/>
  <c r="E219" i="28"/>
  <c r="C218" i="28"/>
  <c r="E218" i="28"/>
  <c r="C217" i="28"/>
  <c r="C216" i="28"/>
  <c r="C215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2" i="28"/>
  <c r="E122" i="2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0" i="18"/>
  <c r="Q83" i="18"/>
  <c r="G133" i="28"/>
  <c r="G227" i="28"/>
  <c r="G124" i="28"/>
  <c r="H124" i="28"/>
  <c r="U46" i="18"/>
  <c r="Q67" i="18"/>
  <c r="Q55" i="18"/>
  <c r="U58" i="18"/>
  <c r="Q49" i="18"/>
  <c r="Q104" i="18"/>
  <c r="Q89" i="18"/>
  <c r="Q90" i="18"/>
  <c r="Q41" i="18"/>
  <c r="Q72" i="18"/>
  <c r="U34" i="18"/>
  <c r="U117" i="18"/>
  <c r="U35" i="18"/>
  <c r="U98" i="18"/>
  <c r="Q63" i="18"/>
  <c r="Q106" i="18"/>
  <c r="Q98" i="18"/>
  <c r="U45" i="18"/>
  <c r="Q113" i="18"/>
  <c r="Q111" i="18"/>
  <c r="U50" i="18"/>
  <c r="U59" i="18"/>
  <c r="U61" i="18"/>
  <c r="Q50" i="18"/>
  <c r="Q99" i="18"/>
  <c r="Q64" i="18"/>
  <c r="Q42" i="18"/>
  <c r="Q97" i="18"/>
  <c r="Q95" i="18"/>
  <c r="U66" i="18"/>
  <c r="U85" i="18"/>
  <c r="U109" i="18"/>
  <c r="U107" i="18"/>
  <c r="Q96" i="18"/>
  <c r="Q74" i="18"/>
  <c r="Q61" i="18"/>
  <c r="Q108" i="18"/>
  <c r="Q30" i="18"/>
  <c r="Q85" i="18"/>
  <c r="Q118" i="18"/>
  <c r="Q76" i="18"/>
  <c r="U94" i="18"/>
  <c r="U44" i="18"/>
  <c r="U80" i="18"/>
  <c r="U40" i="18"/>
  <c r="U69" i="18"/>
  <c r="Q75" i="18"/>
  <c r="Q56" i="18"/>
  <c r="Q65" i="18"/>
  <c r="Q81" i="18"/>
  <c r="U74" i="18"/>
  <c r="Q71" i="18"/>
  <c r="Q73" i="18"/>
  <c r="Q114" i="18"/>
  <c r="U38" i="18"/>
  <c r="Q68" i="18"/>
  <c r="Q45" i="18"/>
  <c r="Q31" i="18"/>
  <c r="U92" i="18"/>
  <c r="Q62" i="18"/>
  <c r="U47" i="18"/>
  <c r="Q93" i="18"/>
  <c r="U49" i="18"/>
  <c r="U95" i="18"/>
  <c r="U56" i="18"/>
  <c r="Q82" i="18"/>
  <c r="Q47" i="18"/>
  <c r="Q40" i="18"/>
  <c r="U91" i="18"/>
  <c r="U114" i="18"/>
  <c r="U90" i="18"/>
  <c r="Q86" i="18"/>
  <c r="U36" i="18"/>
  <c r="Q102" i="18"/>
  <c r="Q52" i="18"/>
  <c r="U41" i="18"/>
  <c r="U33" i="18"/>
  <c r="Q92" i="18"/>
  <c r="Q110" i="18"/>
  <c r="U31" i="18"/>
  <c r="U48" i="18"/>
  <c r="U55" i="18"/>
  <c r="U100" i="18"/>
  <c r="U71" i="18"/>
  <c r="Q80" i="18"/>
  <c r="U83" i="18"/>
  <c r="U99" i="18"/>
  <c r="U43" i="18"/>
  <c r="U37" i="18"/>
  <c r="Q101" i="18"/>
  <c r="Q116" i="18"/>
  <c r="Q70" i="18"/>
  <c r="U87" i="18"/>
  <c r="U64" i="18"/>
  <c r="U52" i="18"/>
  <c r="Q109" i="18"/>
  <c r="U63" i="18"/>
  <c r="U73" i="18"/>
  <c r="U60" i="18"/>
  <c r="U110" i="18"/>
  <c r="U76" i="18"/>
  <c r="Q34" i="18"/>
  <c r="Q79" i="18"/>
  <c r="Q87" i="18"/>
  <c r="Q58" i="18"/>
  <c r="U101" i="18"/>
  <c r="U115" i="18"/>
  <c r="U81" i="18"/>
  <c r="U30" i="18"/>
  <c r="Q84" i="18"/>
  <c r="U84" i="18"/>
  <c r="U72" i="18"/>
  <c r="U68" i="18"/>
  <c r="U88" i="18"/>
  <c r="U70" i="18"/>
  <c r="U86" i="18"/>
  <c r="U93" i="18"/>
  <c r="U106" i="18"/>
  <c r="Q107" i="18"/>
  <c r="U82" i="18"/>
  <c r="U54" i="18"/>
  <c r="Q35" i="18"/>
  <c r="U42" i="18"/>
  <c r="Q43" i="18"/>
  <c r="U113" i="18"/>
  <c r="Q46" i="18"/>
  <c r="Q60" i="18"/>
  <c r="U96" i="18"/>
  <c r="U79" i="18"/>
  <c r="U78" i="18"/>
  <c r="U103" i="18"/>
  <c r="U89" i="18"/>
  <c r="U105" i="18"/>
  <c r="Q105" i="18"/>
  <c r="Q91" i="18"/>
  <c r="Q59" i="18"/>
  <c r="Q39" i="18"/>
  <c r="U51" i="18"/>
  <c r="U75" i="18"/>
  <c r="Q103" i="18"/>
  <c r="U77" i="18"/>
  <c r="Q88" i="18"/>
  <c r="Q37" i="18"/>
  <c r="Q38" i="18"/>
  <c r="Q78" i="18"/>
  <c r="Q36" i="18"/>
  <c r="Q33" i="18"/>
  <c r="Q77" i="18"/>
  <c r="U57" i="18"/>
  <c r="U116" i="18"/>
  <c r="U111" i="18"/>
  <c r="U97" i="18"/>
  <c r="U108" i="18"/>
  <c r="U104" i="18"/>
  <c r="Q112" i="18"/>
  <c r="Q115" i="18"/>
  <c r="Q57" i="18"/>
  <c r="Q51" i="18"/>
  <c r="U53" i="18"/>
  <c r="U67" i="18"/>
  <c r="Q66" i="18"/>
  <c r="Q48" i="18"/>
  <c r="Q54" i="18"/>
  <c r="Q44" i="18"/>
  <c r="Q69" i="18"/>
  <c r="Q117" i="18"/>
  <c r="Q53" i="18"/>
  <c r="Q100" i="18"/>
  <c r="Q94" i="18"/>
  <c r="U102" i="18"/>
  <c r="U62" i="18"/>
  <c r="U112" i="18"/>
  <c r="U118" i="18"/>
  <c r="U39" i="18"/>
  <c r="U65" i="18"/>
  <c r="AG88" i="18"/>
  <c r="AG75" i="18"/>
  <c r="AK53" i="18"/>
  <c r="AC61" i="18"/>
  <c r="AG80" i="18"/>
  <c r="AK116" i="18"/>
  <c r="AG94" i="18"/>
  <c r="AK36" i="18"/>
  <c r="AK58" i="18"/>
  <c r="AK93" i="18"/>
  <c r="Y61" i="18"/>
  <c r="Y94" i="18"/>
  <c r="Y45" i="18"/>
  <c r="Y110" i="18"/>
  <c r="AK31" i="18"/>
  <c r="Y85" i="18"/>
  <c r="AC75" i="18"/>
  <c r="AK83" i="18"/>
  <c r="Y88" i="18"/>
  <c r="AG112" i="18"/>
  <c r="AG64" i="18"/>
  <c r="AK51" i="18"/>
  <c r="AC114" i="18"/>
  <c r="AK106" i="18"/>
  <c r="AK61" i="18"/>
  <c r="AK59" i="18"/>
  <c r="AK45" i="18"/>
  <c r="AK43" i="18"/>
  <c r="AK77" i="18"/>
  <c r="AK107" i="18"/>
  <c r="AK34" i="18"/>
  <c r="AC50" i="18"/>
  <c r="Y41" i="18"/>
  <c r="AG97" i="18"/>
  <c r="AK67" i="18"/>
  <c r="Y64" i="18"/>
  <c r="AG96" i="18"/>
  <c r="AK90" i="18"/>
  <c r="Y102" i="18"/>
  <c r="Y57" i="18"/>
  <c r="AC71" i="18"/>
  <c r="Y50" i="18"/>
  <c r="AC110" i="18"/>
  <c r="AK37" i="18"/>
  <c r="Y93" i="18"/>
  <c r="AG72" i="18"/>
  <c r="AC79" i="18"/>
  <c r="AG40" i="18"/>
  <c r="Y72" i="18"/>
  <c r="AG99" i="18"/>
  <c r="AK91" i="18"/>
  <c r="Y34" i="18"/>
  <c r="AG89" i="18"/>
  <c r="AG115" i="18"/>
  <c r="AG104" i="18"/>
  <c r="Y117" i="18"/>
  <c r="AK109" i="18"/>
  <c r="AC35" i="18"/>
  <c r="AC36" i="18"/>
  <c r="AG86" i="18"/>
  <c r="AK82" i="18"/>
  <c r="AC112" i="18"/>
  <c r="AK112" i="18"/>
  <c r="AK50" i="18"/>
  <c r="AC111" i="18"/>
  <c r="AK85" i="18"/>
  <c r="AC93" i="18"/>
  <c r="Y48" i="18"/>
  <c r="Y63" i="18"/>
  <c r="Y95" i="18"/>
  <c r="AC78" i="18"/>
  <c r="AG52" i="18"/>
  <c r="AC108" i="18"/>
  <c r="Y114" i="18"/>
  <c r="AC81" i="18"/>
  <c r="AG42" i="18"/>
  <c r="AG90" i="18"/>
  <c r="AG43" i="18"/>
  <c r="AK80" i="18"/>
  <c r="AG60" i="18"/>
  <c r="AK49" i="18"/>
  <c r="AG55" i="18"/>
  <c r="Y44" i="18"/>
  <c r="AG45" i="18"/>
  <c r="AK56" i="18"/>
  <c r="AC92" i="18"/>
  <c r="AC67" i="18"/>
  <c r="AC82" i="18"/>
  <c r="AC88" i="18"/>
  <c r="AC101" i="18"/>
  <c r="AK100" i="18"/>
  <c r="AC63" i="18"/>
  <c r="AK88" i="18"/>
  <c r="AC51" i="18"/>
  <c r="AC69" i="18"/>
  <c r="AK35" i="18"/>
  <c r="Y58" i="18"/>
  <c r="AG113" i="18"/>
  <c r="AG91" i="18"/>
  <c r="AC99" i="18"/>
  <c r="Y54" i="18"/>
  <c r="AC53" i="18"/>
  <c r="AC106" i="18"/>
  <c r="AC43" i="18"/>
  <c r="AC85" i="18"/>
  <c r="Y104" i="18"/>
  <c r="AC37" i="18"/>
  <c r="Y31" i="18"/>
  <c r="Y33" i="18"/>
  <c r="Y90" i="18"/>
  <c r="Y106" i="18"/>
  <c r="AC97" i="18"/>
  <c r="Y39" i="18"/>
  <c r="AC94" i="18"/>
  <c r="AC40" i="18"/>
  <c r="AG95" i="18"/>
  <c r="AG53" i="18"/>
  <c r="AK86" i="18"/>
  <c r="AG30" i="18"/>
  <c r="AG76" i="18"/>
  <c r="AK55" i="18"/>
  <c r="AG66" i="18"/>
  <c r="AG61" i="18"/>
  <c r="AK62" i="18"/>
  <c r="Y68" i="18"/>
  <c r="AG118" i="18"/>
  <c r="AK75" i="18"/>
  <c r="AG49" i="18"/>
  <c r="AG102" i="18"/>
  <c r="AK108" i="18"/>
  <c r="Y86" i="18"/>
  <c r="AC58" i="18"/>
  <c r="AC117" i="18"/>
  <c r="AK69" i="18"/>
  <c r="Y51" i="18"/>
  <c r="Y40" i="18"/>
  <c r="AG84" i="18"/>
  <c r="Y74" i="18"/>
  <c r="AC49" i="18"/>
  <c r="AK79" i="18"/>
  <c r="AC113" i="18"/>
  <c r="Y30" i="18"/>
  <c r="AC46" i="18"/>
  <c r="AG37" i="18"/>
  <c r="AG106" i="18"/>
  <c r="AG69" i="18"/>
  <c r="AK97" i="18"/>
  <c r="AG92" i="18"/>
  <c r="AK65" i="18"/>
  <c r="AG71" i="18"/>
  <c r="AG77" i="18"/>
  <c r="AK72" i="18"/>
  <c r="Y76" i="18"/>
  <c r="Y92" i="18"/>
  <c r="AG105" i="18"/>
  <c r="AG110" i="18"/>
  <c r="AK96" i="18"/>
  <c r="Y97" i="18"/>
  <c r="AC72" i="18"/>
  <c r="Y81" i="18"/>
  <c r="AC59" i="18"/>
  <c r="AG107" i="18"/>
  <c r="Y69" i="18"/>
  <c r="AG54" i="18"/>
  <c r="AK74" i="18"/>
  <c r="AG62" i="18"/>
  <c r="AK101" i="18"/>
  <c r="AC115" i="18"/>
  <c r="Y65" i="18"/>
  <c r="AC55" i="18"/>
  <c r="AC91" i="18"/>
  <c r="Y38" i="18"/>
  <c r="AC42" i="18"/>
  <c r="Y101" i="18"/>
  <c r="Y89" i="18"/>
  <c r="Y66" i="18"/>
  <c r="AC47" i="18"/>
  <c r="Y107" i="18"/>
  <c r="Y71" i="18"/>
  <c r="Y87" i="18"/>
  <c r="Y47" i="18"/>
  <c r="AC116" i="18"/>
  <c r="AK63" i="18"/>
  <c r="AC31" i="18"/>
  <c r="Y91" i="18"/>
  <c r="AC118" i="18"/>
  <c r="AG34" i="18"/>
  <c r="AK102" i="18"/>
  <c r="Y56" i="18"/>
  <c r="AK73" i="18"/>
  <c r="Y35" i="18"/>
  <c r="AC57" i="18"/>
  <c r="AG47" i="18"/>
  <c r="AG111" i="18"/>
  <c r="AG85" i="18"/>
  <c r="AK38" i="18"/>
  <c r="AK103" i="18"/>
  <c r="AG108" i="18"/>
  <c r="AK71" i="18"/>
  <c r="AG82" i="18"/>
  <c r="AK94" i="18"/>
  <c r="AG93" i="18"/>
  <c r="AK78" i="18"/>
  <c r="Y60" i="18"/>
  <c r="AC100" i="18"/>
  <c r="AC68" i="18"/>
  <c r="AC84" i="18"/>
  <c r="AG46" i="18"/>
  <c r="AG81" i="18"/>
  <c r="AG59" i="18"/>
  <c r="Y78" i="18"/>
  <c r="AG70" i="18"/>
  <c r="AG48" i="18"/>
  <c r="AG65" i="18"/>
  <c r="Y105" i="18"/>
  <c r="Y37" i="18"/>
  <c r="AG73" i="18"/>
  <c r="AK114" i="18"/>
  <c r="AC64" i="18"/>
  <c r="AG57" i="18"/>
  <c r="AG83" i="18"/>
  <c r="Y109" i="18"/>
  <c r="AC90" i="18"/>
  <c r="Y118" i="18"/>
  <c r="AC103" i="18"/>
  <c r="Y112" i="18"/>
  <c r="Y53" i="18"/>
  <c r="AC48" i="18"/>
  <c r="Y43" i="18"/>
  <c r="AC38" i="18"/>
  <c r="Y103" i="18"/>
  <c r="AG100" i="18"/>
  <c r="Y98" i="18"/>
  <c r="Y82" i="18"/>
  <c r="AC70" i="18"/>
  <c r="AG58" i="18"/>
  <c r="AG101" i="18"/>
  <c r="AK48" i="18"/>
  <c r="AK81" i="18"/>
  <c r="AG87" i="18"/>
  <c r="AK105" i="18"/>
  <c r="AG109" i="18"/>
  <c r="AK118" i="18"/>
  <c r="AG33" i="18"/>
  <c r="AK89" i="18"/>
  <c r="AG78" i="18"/>
  <c r="AC77" i="18"/>
  <c r="AK44" i="18"/>
  <c r="Y80" i="18"/>
  <c r="AC95" i="18"/>
  <c r="AC66" i="18"/>
  <c r="Y113" i="18"/>
  <c r="Y49" i="18"/>
  <c r="Y96" i="18"/>
  <c r="Y70" i="18"/>
  <c r="AK113" i="18"/>
  <c r="AK47" i="18"/>
  <c r="Y42" i="18"/>
  <c r="AC30" i="18"/>
  <c r="AC54" i="18"/>
  <c r="Y55" i="18"/>
  <c r="AC73" i="18"/>
  <c r="Y115" i="18"/>
  <c r="AC39" i="18"/>
  <c r="AG116" i="18"/>
  <c r="Y99" i="18"/>
  <c r="AC89" i="18"/>
  <c r="AG63" i="18"/>
  <c r="AK30" i="18"/>
  <c r="AG117" i="18"/>
  <c r="AK54" i="18"/>
  <c r="AK110" i="18"/>
  <c r="AG35" i="18"/>
  <c r="AK87" i="18"/>
  <c r="AG98" i="18"/>
  <c r="AK111" i="18"/>
  <c r="AK95" i="18"/>
  <c r="AC44" i="18"/>
  <c r="AK99" i="18"/>
  <c r="AK92" i="18"/>
  <c r="AC98" i="18"/>
  <c r="AG56" i="18"/>
  <c r="AC109" i="18"/>
  <c r="AC74" i="18"/>
  <c r="AG51" i="18"/>
  <c r="AC96" i="18"/>
  <c r="AC33" i="18"/>
  <c r="AG41" i="18"/>
  <c r="AC83" i="18"/>
  <c r="AK60" i="18"/>
  <c r="AK68" i="18"/>
  <c r="AC52" i="18"/>
  <c r="AK117" i="18"/>
  <c r="AK33" i="18"/>
  <c r="AK115" i="18"/>
  <c r="Y62" i="18"/>
  <c r="AC80" i="18"/>
  <c r="Y73" i="18"/>
  <c r="Y46" i="18"/>
  <c r="Y77" i="18"/>
  <c r="Y59" i="18"/>
  <c r="AC41" i="18"/>
  <c r="AK41" i="18"/>
  <c r="AG68" i="18"/>
  <c r="Y67" i="18"/>
  <c r="AC86" i="18"/>
  <c r="AC56" i="18"/>
  <c r="Y111" i="18"/>
  <c r="AC102" i="18"/>
  <c r="AG74" i="18"/>
  <c r="AK64" i="18"/>
  <c r="AG39" i="18"/>
  <c r="AG31" i="18"/>
  <c r="AG103" i="18"/>
  <c r="AK40" i="18"/>
  <c r="Y52" i="18"/>
  <c r="AC60" i="18"/>
  <c r="AC76" i="18"/>
  <c r="Y36" i="18"/>
  <c r="AC107" i="18"/>
  <c r="AC104" i="18"/>
  <c r="AK98" i="18"/>
  <c r="AG67" i="18"/>
  <c r="AK42" i="18"/>
  <c r="AK76" i="18"/>
  <c r="AK84" i="18"/>
  <c r="AK66" i="18"/>
  <c r="AC45" i="18"/>
  <c r="AG38" i="18"/>
  <c r="AK104" i="18"/>
  <c r="AK52" i="18"/>
  <c r="AC87" i="18"/>
  <c r="AC34" i="18"/>
  <c r="Y75" i="18"/>
  <c r="Y83" i="18"/>
  <c r="AC65" i="18"/>
  <c r="Y79" i="18"/>
  <c r="AC105" i="18"/>
  <c r="AK57" i="18"/>
  <c r="AC62" i="18"/>
  <c r="AG79" i="18"/>
  <c r="AK70" i="18"/>
  <c r="AG44" i="18"/>
  <c r="AK39" i="18"/>
  <c r="AG50" i="18"/>
  <c r="AG114" i="18"/>
  <c r="AG36" i="18"/>
  <c r="AK46" i="18"/>
  <c r="Y108" i="18"/>
  <c r="Y116" i="18"/>
  <c r="Y84" i="18"/>
  <c r="Y100" i="18"/>
  <c r="G119" i="28"/>
  <c r="G213" i="28"/>
  <c r="G146" i="28"/>
  <c r="I146" i="28"/>
  <c r="G134" i="28"/>
  <c r="G228" i="28"/>
  <c r="G139" i="28"/>
  <c r="G128" i="28"/>
  <c r="G222" i="28"/>
  <c r="G136" i="28"/>
  <c r="H136" i="28"/>
  <c r="G130" i="28"/>
  <c r="H130" i="28"/>
  <c r="G125" i="28"/>
  <c r="G219" i="28"/>
  <c r="G141" i="28"/>
  <c r="G143" i="28"/>
  <c r="G132" i="28"/>
  <c r="H132" i="28"/>
  <c r="G142" i="28"/>
  <c r="H142" i="28"/>
  <c r="G138" i="28"/>
  <c r="G129" i="28"/>
  <c r="G223" i="28"/>
  <c r="G145" i="28"/>
  <c r="G131" i="28"/>
  <c r="G225" i="28"/>
  <c r="G147" i="28"/>
  <c r="H147" i="28"/>
  <c r="G127" i="28"/>
  <c r="G140" i="28"/>
  <c r="G149" i="28"/>
  <c r="G135" i="28"/>
  <c r="H135" i="28"/>
  <c r="G148" i="28"/>
  <c r="H148" i="28"/>
  <c r="G137" i="28"/>
  <c r="G123" i="28"/>
  <c r="G126" i="28"/>
  <c r="G144" i="28"/>
  <c r="H144" i="28"/>
  <c r="M31" i="18"/>
  <c r="M67" i="18"/>
  <c r="M50" i="18"/>
  <c r="M99" i="18"/>
  <c r="M75" i="18"/>
  <c r="M41" i="18"/>
  <c r="M33" i="18"/>
  <c r="M64" i="18"/>
  <c r="M43" i="18"/>
  <c r="M57" i="18"/>
  <c r="M65" i="18"/>
  <c r="M118" i="18"/>
  <c r="M59" i="18"/>
  <c r="M103" i="18"/>
  <c r="M77" i="18"/>
  <c r="M45" i="18"/>
  <c r="M63" i="18"/>
  <c r="M60" i="18"/>
  <c r="M61" i="18"/>
  <c r="M72" i="18"/>
  <c r="M114" i="18"/>
  <c r="M111" i="18"/>
  <c r="M110" i="18"/>
  <c r="M78" i="18"/>
  <c r="M49" i="18"/>
  <c r="M79" i="18"/>
  <c r="M97" i="18"/>
  <c r="M80" i="18"/>
  <c r="M107" i="18"/>
  <c r="M37" i="18"/>
  <c r="M68" i="18"/>
  <c r="M62" i="18"/>
  <c r="M109" i="18"/>
  <c r="M112" i="18"/>
  <c r="M56" i="18"/>
  <c r="M102" i="18"/>
  <c r="M88" i="18"/>
  <c r="M76" i="18"/>
  <c r="M73" i="18"/>
  <c r="M40" i="18"/>
  <c r="M39" i="18"/>
  <c r="M46" i="18"/>
  <c r="M38" i="18"/>
  <c r="M58" i="18"/>
  <c r="M83" i="18"/>
  <c r="M87" i="18"/>
  <c r="M70" i="18"/>
  <c r="M30" i="18"/>
  <c r="M54" i="18"/>
  <c r="M44" i="18"/>
  <c r="M84" i="18"/>
  <c r="M69" i="18"/>
  <c r="M116" i="18"/>
  <c r="M74" i="18"/>
  <c r="M89" i="18"/>
  <c r="M113" i="18"/>
  <c r="M42" i="18"/>
  <c r="M51" i="18"/>
  <c r="M90" i="18"/>
  <c r="M71" i="18"/>
  <c r="M105" i="18"/>
  <c r="M108" i="18"/>
  <c r="M98" i="18"/>
  <c r="M101" i="18"/>
  <c r="M35" i="18"/>
  <c r="M104" i="18"/>
  <c r="M92" i="18"/>
  <c r="M86" i="18"/>
  <c r="M117" i="18"/>
  <c r="M93" i="18"/>
  <c r="M85" i="18"/>
  <c r="M52" i="18"/>
  <c r="M115" i="18"/>
  <c r="M34" i="18"/>
  <c r="M66" i="18"/>
  <c r="M96" i="18"/>
  <c r="M81" i="18"/>
  <c r="M100" i="18"/>
  <c r="M94" i="18"/>
  <c r="M36" i="18"/>
  <c r="M91" i="18"/>
  <c r="M55" i="18"/>
  <c r="M106" i="18"/>
  <c r="M82" i="18"/>
  <c r="M48" i="18"/>
  <c r="M53" i="18"/>
  <c r="M47" i="18"/>
  <c r="M95" i="18"/>
  <c r="I118" i="18"/>
  <c r="I95" i="18"/>
  <c r="I86" i="18"/>
  <c r="I107" i="18"/>
  <c r="I36" i="18"/>
  <c r="I55" i="18"/>
  <c r="I39" i="18"/>
  <c r="I106" i="18"/>
  <c r="I88" i="18"/>
  <c r="I35" i="18"/>
  <c r="I54" i="18"/>
  <c r="I77" i="18"/>
  <c r="I33" i="18"/>
  <c r="I79" i="18"/>
  <c r="I68" i="18"/>
  <c r="I84" i="18"/>
  <c r="I112" i="18"/>
  <c r="I69" i="18"/>
  <c r="I96" i="18"/>
  <c r="I97" i="18"/>
  <c r="I65" i="18"/>
  <c r="I34" i="18"/>
  <c r="I78" i="18"/>
  <c r="I92" i="18"/>
  <c r="I83" i="18"/>
  <c r="I41" i="18"/>
  <c r="I38" i="18"/>
  <c r="I111" i="18"/>
  <c r="I52" i="18"/>
  <c r="I67" i="18"/>
  <c r="I45" i="18"/>
  <c r="I71" i="18"/>
  <c r="I61" i="18"/>
  <c r="I37" i="18"/>
  <c r="I99" i="18"/>
  <c r="I40" i="18"/>
  <c r="I109" i="18"/>
  <c r="I114" i="18"/>
  <c r="I91" i="18"/>
  <c r="I64" i="18"/>
  <c r="I47" i="18"/>
  <c r="I46" i="18"/>
  <c r="I87" i="18"/>
  <c r="I60" i="18"/>
  <c r="I89" i="18"/>
  <c r="I94" i="18"/>
  <c r="I108" i="18"/>
  <c r="I85" i="18"/>
  <c r="I73" i="18"/>
  <c r="I101" i="18"/>
  <c r="I90" i="18"/>
  <c r="I93" i="18"/>
  <c r="I74" i="18"/>
  <c r="I56" i="18"/>
  <c r="I75" i="18"/>
  <c r="I80" i="18"/>
  <c r="I100" i="18"/>
  <c r="I113" i="18"/>
  <c r="I82" i="18"/>
  <c r="I102" i="18"/>
  <c r="I116" i="18"/>
  <c r="I98" i="18"/>
  <c r="I48" i="18"/>
  <c r="I57" i="18"/>
  <c r="I62" i="18"/>
  <c r="I76" i="18"/>
  <c r="I58" i="18"/>
  <c r="I104" i="18"/>
  <c r="I42" i="18"/>
  <c r="I115" i="18"/>
  <c r="I105" i="18"/>
  <c r="I81" i="18"/>
  <c r="I53" i="18"/>
  <c r="I50" i="18"/>
  <c r="I110" i="18"/>
  <c r="I31" i="18"/>
  <c r="I70" i="18"/>
  <c r="I66" i="18"/>
  <c r="I49" i="18"/>
  <c r="I103" i="18"/>
  <c r="I44" i="18"/>
  <c r="I51" i="18"/>
  <c r="I117" i="18"/>
  <c r="I72" i="18"/>
  <c r="I43" i="18"/>
  <c r="I63" i="18"/>
  <c r="I30" i="18"/>
  <c r="I59" i="18"/>
  <c r="G224" i="28"/>
  <c r="L118" i="28"/>
  <c r="E18" i="26"/>
  <c r="C30" i="18"/>
  <c r="C24" i="28"/>
  <c r="H118" i="28"/>
  <c r="C31" i="18"/>
  <c r="C25" i="28"/>
  <c r="C213" i="28"/>
  <c r="H213" i="28"/>
  <c r="C32" i="18"/>
  <c r="C26" i="28"/>
  <c r="E120" i="28"/>
  <c r="I120" i="28"/>
  <c r="C32" i="96"/>
  <c r="C31" i="96"/>
  <c r="C30" i="96"/>
  <c r="D30" i="96"/>
  <c r="G271" i="95"/>
  <c r="I185" i="95"/>
  <c r="I138" i="28"/>
  <c r="H156" i="95"/>
  <c r="H193" i="95"/>
  <c r="H163" i="95"/>
  <c r="H132" i="95"/>
  <c r="H191" i="28"/>
  <c r="G277" i="28"/>
  <c r="J26" i="94"/>
  <c r="H111" i="94"/>
  <c r="I111" i="94"/>
  <c r="H39" i="94"/>
  <c r="I39" i="94"/>
  <c r="I180" i="28"/>
  <c r="I164" i="28"/>
  <c r="E37" i="18"/>
  <c r="E46" i="18"/>
  <c r="H184" i="95"/>
  <c r="H158" i="28"/>
  <c r="H149" i="95"/>
  <c r="I132" i="95"/>
  <c r="I147" i="95"/>
  <c r="H189" i="28"/>
  <c r="H166" i="28"/>
  <c r="H203" i="95"/>
  <c r="H182" i="28"/>
  <c r="H198" i="28"/>
  <c r="G270" i="95"/>
  <c r="G292" i="95"/>
  <c r="E76" i="18"/>
  <c r="E95" i="18"/>
  <c r="E51" i="18"/>
  <c r="E50" i="18"/>
  <c r="E101" i="18"/>
  <c r="E41" i="18"/>
  <c r="E35" i="18"/>
  <c r="F285" i="95"/>
  <c r="J285" i="95"/>
  <c r="G220" i="95"/>
  <c r="I220" i="95"/>
  <c r="H122" i="95"/>
  <c r="G264" i="95"/>
  <c r="I264" i="95"/>
  <c r="J193" i="95"/>
  <c r="I197" i="95"/>
  <c r="H130" i="95"/>
  <c r="G225" i="95"/>
  <c r="H225" i="95"/>
  <c r="J199" i="95"/>
  <c r="J25" i="94"/>
  <c r="H119" i="94"/>
  <c r="I119" i="94"/>
  <c r="H115" i="94"/>
  <c r="I115" i="94"/>
  <c r="H99" i="94"/>
  <c r="I99" i="94"/>
  <c r="H91" i="94"/>
  <c r="I91" i="94"/>
  <c r="H79" i="94"/>
  <c r="I79" i="94"/>
  <c r="H71" i="94"/>
  <c r="I71" i="94"/>
  <c r="H59" i="94"/>
  <c r="I59" i="94"/>
  <c r="H55" i="94"/>
  <c r="I55" i="94"/>
  <c r="I143" i="28"/>
  <c r="I163" i="28"/>
  <c r="I155" i="28"/>
  <c r="F183" i="28"/>
  <c r="J183" i="28"/>
  <c r="I141" i="28"/>
  <c r="I137" i="28"/>
  <c r="G223" i="95"/>
  <c r="I223" i="95"/>
  <c r="J183" i="95"/>
  <c r="H135" i="95"/>
  <c r="H172" i="95"/>
  <c r="J168" i="95"/>
  <c r="J191" i="95"/>
  <c r="J135" i="95"/>
  <c r="H107" i="94"/>
  <c r="I107" i="94"/>
  <c r="H87" i="94"/>
  <c r="I87" i="94"/>
  <c r="H75" i="94"/>
  <c r="I75" i="94"/>
  <c r="H51" i="94"/>
  <c r="I51" i="94"/>
  <c r="H182" i="95"/>
  <c r="H127" i="95"/>
  <c r="G245" i="95"/>
  <c r="H245" i="95"/>
  <c r="I155" i="95"/>
  <c r="G253" i="95"/>
  <c r="H253" i="95"/>
  <c r="I145" i="95"/>
  <c r="I204" i="95"/>
  <c r="G265" i="95"/>
  <c r="H265" i="95"/>
  <c r="G214" i="95"/>
  <c r="I123" i="95"/>
  <c r="J160" i="95"/>
  <c r="I182" i="95"/>
  <c r="I200" i="95"/>
  <c r="G237" i="95"/>
  <c r="I174" i="95"/>
  <c r="I191" i="95"/>
  <c r="F128" i="28"/>
  <c r="J128" i="28"/>
  <c r="G278" i="28"/>
  <c r="H278" i="28"/>
  <c r="G244" i="95"/>
  <c r="H244" i="95"/>
  <c r="G268" i="95"/>
  <c r="H268" i="95"/>
  <c r="I194" i="95"/>
  <c r="F254" i="95"/>
  <c r="J254" i="95"/>
  <c r="F262" i="95"/>
  <c r="F270" i="95"/>
  <c r="J270" i="95"/>
  <c r="F278" i="95"/>
  <c r="J278" i="95"/>
  <c r="F184" i="28"/>
  <c r="J184" i="28"/>
  <c r="F127" i="28"/>
  <c r="J127" i="28"/>
  <c r="G23" i="94"/>
  <c r="H103" i="94"/>
  <c r="I103" i="94"/>
  <c r="H67" i="94"/>
  <c r="I67" i="94"/>
  <c r="F151" i="28"/>
  <c r="J151" i="28"/>
  <c r="F230" i="28"/>
  <c r="F262" i="28"/>
  <c r="F294" i="28"/>
  <c r="H191" i="95"/>
  <c r="G295" i="95"/>
  <c r="I295" i="95"/>
  <c r="J143" i="95"/>
  <c r="H180" i="95"/>
  <c r="G262" i="95"/>
  <c r="H262" i="95"/>
  <c r="G222" i="95"/>
  <c r="H222" i="95"/>
  <c r="J145" i="95"/>
  <c r="I149" i="95"/>
  <c r="I152" i="95"/>
  <c r="F199" i="28"/>
  <c r="J199" i="28"/>
  <c r="F175" i="28"/>
  <c r="J175" i="28"/>
  <c r="F143" i="28"/>
  <c r="J143" i="28"/>
  <c r="H83" i="94"/>
  <c r="I83" i="94"/>
  <c r="H63" i="94"/>
  <c r="I63" i="94"/>
  <c r="H47" i="94"/>
  <c r="I47" i="94"/>
  <c r="G293" i="95"/>
  <c r="H293" i="95"/>
  <c r="F176" i="28"/>
  <c r="J176" i="28"/>
  <c r="G26" i="94"/>
  <c r="H146" i="95"/>
  <c r="I143" i="95"/>
  <c r="I199" i="95"/>
  <c r="F221" i="95"/>
  <c r="J221" i="95"/>
  <c r="F168" i="28"/>
  <c r="J168" i="28"/>
  <c r="F136" i="28"/>
  <c r="J136" i="28"/>
  <c r="F152" i="28"/>
  <c r="J152" i="28"/>
  <c r="H43" i="94"/>
  <c r="I43" i="94"/>
  <c r="H194" i="95"/>
  <c r="F200" i="28"/>
  <c r="G25" i="94"/>
  <c r="G251" i="95"/>
  <c r="H251" i="95"/>
  <c r="H188" i="95"/>
  <c r="I129" i="95"/>
  <c r="I160" i="95"/>
  <c r="G284" i="95"/>
  <c r="H284" i="95"/>
  <c r="I193" i="95"/>
  <c r="I206" i="95"/>
  <c r="F192" i="28"/>
  <c r="J192" i="28"/>
  <c r="F167" i="28"/>
  <c r="J167" i="28"/>
  <c r="F135" i="28"/>
  <c r="J135" i="28"/>
  <c r="J24" i="94"/>
  <c r="E112" i="18"/>
  <c r="E102" i="18"/>
  <c r="E93" i="18"/>
  <c r="E60" i="18"/>
  <c r="E64" i="18"/>
  <c r="E84" i="18"/>
  <c r="E77" i="18"/>
  <c r="E48" i="18"/>
  <c r="E87" i="18"/>
  <c r="E99" i="18"/>
  <c r="E38" i="18"/>
  <c r="E96" i="18"/>
  <c r="E54" i="18"/>
  <c r="F256" i="95"/>
  <c r="E221" i="95"/>
  <c r="I221" i="95"/>
  <c r="F215" i="95"/>
  <c r="J215" i="95"/>
  <c r="E17" i="90"/>
  <c r="E287" i="95"/>
  <c r="I287" i="95"/>
  <c r="F286" i="95"/>
  <c r="E254" i="95"/>
  <c r="I254" i="95"/>
  <c r="F277" i="95"/>
  <c r="J277" i="95"/>
  <c r="F246" i="95"/>
  <c r="J246" i="95"/>
  <c r="F238" i="95"/>
  <c r="J238" i="95"/>
  <c r="F269" i="95"/>
  <c r="E231" i="95"/>
  <c r="I231" i="95"/>
  <c r="E262" i="95"/>
  <c r="I133" i="95"/>
  <c r="I175" i="28"/>
  <c r="I205" i="28"/>
  <c r="I181" i="28"/>
  <c r="R85" i="94"/>
  <c r="S85" i="94"/>
  <c r="L190" i="95"/>
  <c r="M190" i="95"/>
  <c r="M284" i="95"/>
  <c r="L182" i="95"/>
  <c r="L276" i="95"/>
  <c r="L176" i="95"/>
  <c r="N176" i="95"/>
  <c r="N270" i="95"/>
  <c r="L126" i="95"/>
  <c r="L220" i="95"/>
  <c r="L191" i="95"/>
  <c r="N191" i="95"/>
  <c r="N285" i="95"/>
  <c r="R102" i="94"/>
  <c r="S102" i="94"/>
  <c r="L188" i="95"/>
  <c r="L282" i="95"/>
  <c r="L163" i="95"/>
  <c r="M163" i="95"/>
  <c r="M257" i="95"/>
  <c r="L192" i="95"/>
  <c r="L286" i="95"/>
  <c r="L158" i="95"/>
  <c r="N158" i="95"/>
  <c r="N252" i="95"/>
  <c r="L201" i="95"/>
  <c r="M201" i="95"/>
  <c r="M295" i="95"/>
  <c r="R107" i="94"/>
  <c r="S107" i="94"/>
  <c r="L159" i="95"/>
  <c r="O159" i="95"/>
  <c r="O253" i="95"/>
  <c r="L174" i="95"/>
  <c r="N174" i="95"/>
  <c r="N268" i="95"/>
  <c r="L119" i="95"/>
  <c r="L213" i="95"/>
  <c r="L121" i="95"/>
  <c r="N121" i="95"/>
  <c r="L198" i="95"/>
  <c r="N198" i="95"/>
  <c r="N292" i="95"/>
  <c r="L157" i="95"/>
  <c r="M157" i="95"/>
  <c r="M251" i="95"/>
  <c r="L168" i="95"/>
  <c r="L262" i="95"/>
  <c r="L144" i="95"/>
  <c r="N144" i="95"/>
  <c r="N238" i="95"/>
  <c r="L154" i="95"/>
  <c r="M154" i="95"/>
  <c r="M248" i="95"/>
  <c r="L196" i="95"/>
  <c r="L290" i="95"/>
  <c r="L143" i="95"/>
  <c r="L237" i="95"/>
  <c r="L155" i="95"/>
  <c r="M155" i="95"/>
  <c r="M249" i="95"/>
  <c r="K79" i="94"/>
  <c r="R79" i="94"/>
  <c r="S79" i="94"/>
  <c r="L204" i="95"/>
  <c r="M204" i="95"/>
  <c r="M298" i="95"/>
  <c r="L131" i="95"/>
  <c r="M131" i="95"/>
  <c r="M225" i="95"/>
  <c r="L184" i="95"/>
  <c r="M184" i="95"/>
  <c r="M278" i="95"/>
  <c r="L149" i="95"/>
  <c r="L243" i="95"/>
  <c r="L172" i="95"/>
  <c r="N172" i="95"/>
  <c r="N266" i="95"/>
  <c r="L146" i="95"/>
  <c r="L240" i="95"/>
  <c r="L193" i="95"/>
  <c r="L287" i="95"/>
  <c r="L124" i="95"/>
  <c r="L218" i="95"/>
  <c r="L136" i="95"/>
  <c r="O136" i="95"/>
  <c r="O230" i="95"/>
  <c r="L161" i="95"/>
  <c r="M161" i="95"/>
  <c r="M255" i="95"/>
  <c r="Q104" i="94"/>
  <c r="R104" i="94"/>
  <c r="S104" i="94"/>
  <c r="O106" i="94"/>
  <c r="R106" i="94"/>
  <c r="S106" i="94"/>
  <c r="J231" i="95"/>
  <c r="H231" i="95"/>
  <c r="I215" i="95"/>
  <c r="H215" i="95"/>
  <c r="I298" i="95"/>
  <c r="H298" i="95"/>
  <c r="H257" i="95"/>
  <c r="I257" i="95"/>
  <c r="H273" i="95"/>
  <c r="I273" i="95"/>
  <c r="I283" i="95"/>
  <c r="H283" i="95"/>
  <c r="I263" i="95"/>
  <c r="H263" i="95"/>
  <c r="I277" i="95"/>
  <c r="H277" i="95"/>
  <c r="H254" i="95"/>
  <c r="H270" i="95"/>
  <c r="H250" i="95"/>
  <c r="I250" i="95"/>
  <c r="I271" i="95"/>
  <c r="H271" i="95"/>
  <c r="H237" i="95"/>
  <c r="H279" i="95"/>
  <c r="H236" i="95"/>
  <c r="H261" i="95"/>
  <c r="H169" i="95"/>
  <c r="I274" i="95"/>
  <c r="H274" i="95"/>
  <c r="H121" i="94"/>
  <c r="I121" i="94"/>
  <c r="H97" i="94"/>
  <c r="I97" i="94"/>
  <c r="H89" i="94"/>
  <c r="I89" i="94"/>
  <c r="H81" i="94"/>
  <c r="I81" i="94"/>
  <c r="H73" i="94"/>
  <c r="I73" i="94"/>
  <c r="H65" i="94"/>
  <c r="I65" i="94"/>
  <c r="H57" i="94"/>
  <c r="I57" i="94"/>
  <c r="H49" i="94"/>
  <c r="I49" i="94"/>
  <c r="G232" i="95"/>
  <c r="H121" i="95"/>
  <c r="I255" i="95"/>
  <c r="H255" i="95"/>
  <c r="H179" i="95"/>
  <c r="H291" i="95"/>
  <c r="I291" i="95"/>
  <c r="I169" i="95"/>
  <c r="H137" i="95"/>
  <c r="G230" i="95"/>
  <c r="H145" i="95"/>
  <c r="G249" i="95"/>
  <c r="H278" i="95"/>
  <c r="I188" i="95"/>
  <c r="I296" i="95"/>
  <c r="H296" i="95"/>
  <c r="G300" i="95"/>
  <c r="I292" i="95"/>
  <c r="H292" i="95"/>
  <c r="H229" i="95"/>
  <c r="H243" i="95"/>
  <c r="I243" i="95"/>
  <c r="G235" i="95"/>
  <c r="I238" i="95"/>
  <c r="H238" i="95"/>
  <c r="I285" i="95"/>
  <c r="H285" i="95"/>
  <c r="H189" i="95"/>
  <c r="I284" i="95"/>
  <c r="H160" i="95"/>
  <c r="H216" i="95"/>
  <c r="I216" i="95"/>
  <c r="H226" i="95"/>
  <c r="I226" i="95"/>
  <c r="H142" i="95"/>
  <c r="H242" i="95"/>
  <c r="I242" i="95"/>
  <c r="I248" i="95"/>
  <c r="H248" i="95"/>
  <c r="H117" i="94"/>
  <c r="I117" i="94"/>
  <c r="H109" i="94"/>
  <c r="I109" i="94"/>
  <c r="H101" i="94"/>
  <c r="I101" i="94"/>
  <c r="H95" i="94"/>
  <c r="I95" i="94"/>
  <c r="H69" i="94"/>
  <c r="I69" i="94"/>
  <c r="H61" i="94"/>
  <c r="I61" i="94"/>
  <c r="H53" i="94"/>
  <c r="I53" i="94"/>
  <c r="H45" i="94"/>
  <c r="I45" i="94"/>
  <c r="I276" i="95"/>
  <c r="H276" i="95"/>
  <c r="I239" i="95"/>
  <c r="H239" i="95"/>
  <c r="H297" i="95"/>
  <c r="I179" i="95"/>
  <c r="H204" i="95"/>
  <c r="H154" i="95"/>
  <c r="I246" i="95"/>
  <c r="H246" i="95"/>
  <c r="H221" i="95"/>
  <c r="I224" i="95"/>
  <c r="H224" i="95"/>
  <c r="I146" i="95"/>
  <c r="J159" i="95"/>
  <c r="G256" i="95"/>
  <c r="I166" i="95"/>
  <c r="H282" i="95"/>
  <c r="H247" i="95"/>
  <c r="H153" i="95"/>
  <c r="I280" i="95"/>
  <c r="H280" i="95"/>
  <c r="H186" i="95"/>
  <c r="H289" i="95"/>
  <c r="H183" i="95"/>
  <c r="H113" i="94"/>
  <c r="I113" i="94"/>
  <c r="H105" i="94"/>
  <c r="I105" i="94"/>
  <c r="H93" i="94"/>
  <c r="I93" i="94"/>
  <c r="H85" i="94"/>
  <c r="I85" i="94"/>
  <c r="H77" i="94"/>
  <c r="I77" i="94"/>
  <c r="H41" i="94"/>
  <c r="I41" i="94"/>
  <c r="I240" i="95"/>
  <c r="H240" i="95"/>
  <c r="I252" i="95"/>
  <c r="H252" i="95"/>
  <c r="J287" i="95"/>
  <c r="H287" i="95"/>
  <c r="J121" i="95"/>
  <c r="I128" i="95"/>
  <c r="I137" i="95"/>
  <c r="J169" i="95"/>
  <c r="H266" i="95"/>
  <c r="I266" i="95"/>
  <c r="I288" i="95"/>
  <c r="H288" i="95"/>
  <c r="G294" i="95"/>
  <c r="E106" i="18"/>
  <c r="E68" i="18"/>
  <c r="E53" i="18"/>
  <c r="E63" i="18"/>
  <c r="E100" i="18"/>
  <c r="E92" i="18"/>
  <c r="E52" i="18"/>
  <c r="E113" i="18"/>
  <c r="E69" i="18"/>
  <c r="L128" i="28"/>
  <c r="N128" i="28"/>
  <c r="N222" i="28"/>
  <c r="L172" i="28"/>
  <c r="M172" i="28"/>
  <c r="M266" i="28"/>
  <c r="E44" i="18"/>
  <c r="E62" i="18"/>
  <c r="E73" i="18"/>
  <c r="E61" i="18"/>
  <c r="E118" i="18"/>
  <c r="E32" i="18"/>
  <c r="E56" i="18"/>
  <c r="E94" i="18"/>
  <c r="E114" i="18"/>
  <c r="E34" i="18"/>
  <c r="E55" i="18"/>
  <c r="E116" i="18"/>
  <c r="E74" i="18"/>
  <c r="E47" i="18"/>
  <c r="E31" i="18"/>
  <c r="E104" i="18"/>
  <c r="E111" i="18"/>
  <c r="E97" i="18"/>
  <c r="E107" i="18"/>
  <c r="E110" i="18"/>
  <c r="E82" i="18"/>
  <c r="E90" i="18"/>
  <c r="E88" i="18"/>
  <c r="E59" i="18"/>
  <c r="E103" i="18"/>
  <c r="E49" i="18"/>
  <c r="E75" i="18"/>
  <c r="E108" i="18"/>
  <c r="E45" i="18"/>
  <c r="E83" i="18"/>
  <c r="E43" i="18"/>
  <c r="E42" i="18"/>
  <c r="E109" i="18"/>
  <c r="E33" i="18"/>
  <c r="E72" i="18"/>
  <c r="E40" i="18"/>
  <c r="E117" i="18"/>
  <c r="E58" i="18"/>
  <c r="E86" i="18"/>
  <c r="L176" i="28"/>
  <c r="L270" i="28"/>
  <c r="E57" i="18"/>
  <c r="E85" i="18"/>
  <c r="E71" i="18"/>
  <c r="E105" i="18"/>
  <c r="E91" i="18"/>
  <c r="E78" i="18"/>
  <c r="E39" i="18"/>
  <c r="E66" i="18"/>
  <c r="E115" i="18"/>
  <c r="E98" i="18"/>
  <c r="E67" i="18"/>
  <c r="E79" i="18"/>
  <c r="L204" i="28"/>
  <c r="M204" i="28"/>
  <c r="M298" i="28"/>
  <c r="E81" i="18"/>
  <c r="E80" i="18"/>
  <c r="E70" i="18"/>
  <c r="E89" i="18"/>
  <c r="E65" i="18"/>
  <c r="E36" i="18"/>
  <c r="H298" i="28"/>
  <c r="I298" i="28"/>
  <c r="I266" i="28"/>
  <c r="H266" i="28"/>
  <c r="H250" i="28"/>
  <c r="I287" i="28"/>
  <c r="H287" i="28"/>
  <c r="I227" i="28"/>
  <c r="H227" i="28"/>
  <c r="H223" i="28"/>
  <c r="H277" i="28"/>
  <c r="H285" i="28"/>
  <c r="G242" i="28"/>
  <c r="H292" i="28"/>
  <c r="I276" i="28"/>
  <c r="H276" i="28"/>
  <c r="H260" i="28"/>
  <c r="H252" i="28"/>
  <c r="H224" i="28"/>
  <c r="I225" i="28"/>
  <c r="H225" i="28"/>
  <c r="H282" i="28"/>
  <c r="I282" i="28"/>
  <c r="I219" i="28"/>
  <c r="H219" i="28"/>
  <c r="H172" i="28"/>
  <c r="I275" i="28"/>
  <c r="H275" i="28"/>
  <c r="H294" i="28"/>
  <c r="H286" i="28"/>
  <c r="H222" i="28"/>
  <c r="I228" i="28"/>
  <c r="H228" i="28"/>
  <c r="I283" i="28"/>
  <c r="H283" i="28"/>
  <c r="I259" i="28"/>
  <c r="H259" i="28"/>
  <c r="F280" i="28"/>
  <c r="J27" i="94"/>
  <c r="K71" i="94"/>
  <c r="R71" i="94"/>
  <c r="S71" i="94"/>
  <c r="L164" i="95"/>
  <c r="N42" i="94"/>
  <c r="R42" i="94"/>
  <c r="S42" i="94"/>
  <c r="R59" i="94"/>
  <c r="S59" i="94"/>
  <c r="Q70" i="94"/>
  <c r="R70" i="94"/>
  <c r="S70" i="94"/>
  <c r="M73" i="94"/>
  <c r="R73" i="94"/>
  <c r="S73" i="94"/>
  <c r="Q74" i="94"/>
  <c r="R74" i="94"/>
  <c r="S74" i="94"/>
  <c r="M77" i="94"/>
  <c r="R77" i="94"/>
  <c r="S77" i="94"/>
  <c r="L162" i="95"/>
  <c r="O162" i="95"/>
  <c r="O256" i="95"/>
  <c r="N84" i="94"/>
  <c r="R84" i="94"/>
  <c r="S84" i="94"/>
  <c r="M88" i="94"/>
  <c r="R88" i="94"/>
  <c r="S88" i="94"/>
  <c r="O92" i="94"/>
  <c r="R92" i="94"/>
  <c r="S92" i="94"/>
  <c r="P100" i="94"/>
  <c r="R100" i="94"/>
  <c r="S100" i="94"/>
  <c r="L114" i="94"/>
  <c r="R114" i="94"/>
  <c r="S114" i="94"/>
  <c r="H144" i="95"/>
  <c r="J122" i="95"/>
  <c r="I142" i="95"/>
  <c r="J184" i="95"/>
  <c r="G281" i="95"/>
  <c r="H187" i="95"/>
  <c r="G233" i="95"/>
  <c r="E237" i="95"/>
  <c r="I237" i="95"/>
  <c r="F237" i="95"/>
  <c r="J237" i="95"/>
  <c r="J175" i="95"/>
  <c r="G272" i="95"/>
  <c r="G275" i="95"/>
  <c r="H181" i="95"/>
  <c r="F230" i="95"/>
  <c r="E230" i="95"/>
  <c r="E249" i="95"/>
  <c r="E261" i="95"/>
  <c r="I261" i="95"/>
  <c r="F261" i="95"/>
  <c r="J261" i="95"/>
  <c r="G229" i="28"/>
  <c r="G218" i="28"/>
  <c r="K60" i="94"/>
  <c r="R60" i="94"/>
  <c r="S60" i="94"/>
  <c r="L175" i="95"/>
  <c r="O175" i="95"/>
  <c r="O269" i="95"/>
  <c r="L197" i="95"/>
  <c r="L138" i="95"/>
  <c r="M138" i="95"/>
  <c r="M232" i="95"/>
  <c r="F216" i="95"/>
  <c r="J216" i="95"/>
  <c r="L181" i="95"/>
  <c r="L275" i="95"/>
  <c r="Q61" i="94"/>
  <c r="R61" i="94"/>
  <c r="S61" i="94"/>
  <c r="L145" i="95"/>
  <c r="N145" i="95"/>
  <c r="N239" i="95"/>
  <c r="L151" i="95"/>
  <c r="O151" i="95"/>
  <c r="O245" i="95"/>
  <c r="L185" i="95"/>
  <c r="N185" i="95"/>
  <c r="N279" i="95"/>
  <c r="K101" i="94"/>
  <c r="R101" i="94"/>
  <c r="S101" i="94"/>
  <c r="L206" i="95"/>
  <c r="H190" i="28"/>
  <c r="G284" i="28"/>
  <c r="H174" i="28"/>
  <c r="G268" i="28"/>
  <c r="H150" i="28"/>
  <c r="G244" i="28"/>
  <c r="H202" i="95"/>
  <c r="G238" i="28"/>
  <c r="H129" i="28"/>
  <c r="J28" i="94"/>
  <c r="K65" i="94"/>
  <c r="R65" i="94"/>
  <c r="S65" i="94"/>
  <c r="K54" i="94"/>
  <c r="R54" i="94"/>
  <c r="S54" i="94"/>
  <c r="L165" i="95"/>
  <c r="N165" i="95"/>
  <c r="N259" i="95"/>
  <c r="L132" i="95"/>
  <c r="R80" i="94"/>
  <c r="S80" i="94"/>
  <c r="L189" i="95"/>
  <c r="L283" i="95"/>
  <c r="G300" i="28"/>
  <c r="I197" i="28"/>
  <c r="G291" i="28"/>
  <c r="I173" i="28"/>
  <c r="G267" i="28"/>
  <c r="G251" i="28"/>
  <c r="I157" i="28"/>
  <c r="H148" i="95"/>
  <c r="I173" i="95"/>
  <c r="H173" i="95"/>
  <c r="G267" i="95"/>
  <c r="K117" i="94"/>
  <c r="R117" i="94"/>
  <c r="S117" i="94"/>
  <c r="R68" i="94"/>
  <c r="S68" i="94"/>
  <c r="L177" i="95"/>
  <c r="L271" i="95"/>
  <c r="Q57" i="94"/>
  <c r="R57" i="94"/>
  <c r="S57" i="94"/>
  <c r="L141" i="95"/>
  <c r="N141" i="95"/>
  <c r="N235" i="95"/>
  <c r="Q72" i="94"/>
  <c r="R72" i="94"/>
  <c r="S72" i="94"/>
  <c r="L156" i="95"/>
  <c r="M156" i="95"/>
  <c r="M250" i="95"/>
  <c r="L200" i="95"/>
  <c r="O200" i="95"/>
  <c r="O294" i="95"/>
  <c r="L202" i="95"/>
  <c r="N202" i="95"/>
  <c r="N296" i="95"/>
  <c r="G299" i="28"/>
  <c r="H195" i="95"/>
  <c r="G269" i="95"/>
  <c r="I159" i="95"/>
  <c r="H124" i="95"/>
  <c r="G218" i="95"/>
  <c r="I131" i="95"/>
  <c r="H134" i="95"/>
  <c r="G228" i="95"/>
  <c r="I195" i="95"/>
  <c r="H200" i="95"/>
  <c r="I189" i="28"/>
  <c r="H165" i="28"/>
  <c r="H181" i="28"/>
  <c r="L148" i="28"/>
  <c r="L242" i="28"/>
  <c r="L155" i="28"/>
  <c r="N155" i="28"/>
  <c r="N249" i="28"/>
  <c r="L180" i="28"/>
  <c r="L188" i="28"/>
  <c r="N188" i="28"/>
  <c r="N282" i="28"/>
  <c r="R113" i="94"/>
  <c r="S113" i="94"/>
  <c r="L180" i="95"/>
  <c r="L147" i="95"/>
  <c r="L171" i="95"/>
  <c r="N171" i="95"/>
  <c r="N265" i="95"/>
  <c r="R97" i="94"/>
  <c r="S97" i="94"/>
  <c r="E234" i="95"/>
  <c r="H133" i="95"/>
  <c r="H165" i="95"/>
  <c r="G259" i="95"/>
  <c r="G286" i="95"/>
  <c r="H192" i="95"/>
  <c r="E293" i="95"/>
  <c r="F293" i="95"/>
  <c r="E297" i="95"/>
  <c r="I297" i="95"/>
  <c r="K75" i="94"/>
  <c r="R75" i="94"/>
  <c r="S75" i="94"/>
  <c r="L153" i="95"/>
  <c r="O153" i="95"/>
  <c r="O247" i="95"/>
  <c r="L128" i="95"/>
  <c r="O128" i="95"/>
  <c r="O222" i="95"/>
  <c r="H167" i="95"/>
  <c r="G227" i="95"/>
  <c r="G219" i="95"/>
  <c r="H125" i="95"/>
  <c r="J144" i="95"/>
  <c r="I187" i="95"/>
  <c r="F279" i="95"/>
  <c r="J279" i="95"/>
  <c r="E279" i="95"/>
  <c r="I279" i="95"/>
  <c r="G299" i="95"/>
  <c r="G258" i="95"/>
  <c r="I124" i="95"/>
  <c r="I141" i="95"/>
  <c r="I202" i="95"/>
  <c r="I205" i="95"/>
  <c r="H34" i="94"/>
  <c r="H37" i="94"/>
  <c r="I37" i="94"/>
  <c r="I156" i="95"/>
  <c r="J167" i="95"/>
  <c r="I178" i="95"/>
  <c r="I184" i="95"/>
  <c r="J200" i="95"/>
  <c r="I183" i="28"/>
  <c r="I150" i="28"/>
  <c r="I203" i="28"/>
  <c r="I195" i="28"/>
  <c r="F17" i="90"/>
  <c r="E40" i="87"/>
  <c r="F40" i="87"/>
  <c r="H161" i="95"/>
  <c r="E244" i="95"/>
  <c r="G217" i="95"/>
  <c r="G234" i="95"/>
  <c r="G241" i="95"/>
  <c r="G260" i="95"/>
  <c r="G290" i="95"/>
  <c r="J185" i="95"/>
  <c r="G24" i="94"/>
  <c r="C214" i="28"/>
  <c r="F214" i="28"/>
  <c r="R89" i="94"/>
  <c r="S89" i="94"/>
  <c r="L187" i="95"/>
  <c r="D47" i="96"/>
  <c r="D115" i="96"/>
  <c r="L186" i="95"/>
  <c r="N186" i="95"/>
  <c r="N280" i="95"/>
  <c r="I164" i="95"/>
  <c r="I153" i="95"/>
  <c r="I189" i="95"/>
  <c r="F149" i="28"/>
  <c r="J149" i="28"/>
  <c r="L38" i="94"/>
  <c r="R38" i="94"/>
  <c r="S38" i="94"/>
  <c r="L122" i="95"/>
  <c r="N122" i="95"/>
  <c r="N216" i="95"/>
  <c r="L41" i="94"/>
  <c r="R41" i="94"/>
  <c r="S41" i="94"/>
  <c r="L125" i="95"/>
  <c r="N125" i="95"/>
  <c r="N219" i="95"/>
  <c r="R35" i="94"/>
  <c r="L120" i="95"/>
  <c r="K36" i="94"/>
  <c r="R36" i="94"/>
  <c r="R46" i="94"/>
  <c r="S46" i="94"/>
  <c r="O50" i="94"/>
  <c r="R50" i="94"/>
  <c r="S50" i="94"/>
  <c r="L134" i="95"/>
  <c r="N134" i="95"/>
  <c r="N228" i="95"/>
  <c r="K51" i="94"/>
  <c r="R51" i="94"/>
  <c r="S51" i="94"/>
  <c r="L135" i="95"/>
  <c r="L133" i="95"/>
  <c r="L34" i="94"/>
  <c r="R34" i="94"/>
  <c r="L118" i="95"/>
  <c r="L123" i="95"/>
  <c r="N123" i="95"/>
  <c r="N217" i="95"/>
  <c r="K39" i="94"/>
  <c r="R39" i="94"/>
  <c r="S39" i="94"/>
  <c r="L127" i="95"/>
  <c r="O127" i="95"/>
  <c r="O221" i="95"/>
  <c r="L129" i="95"/>
  <c r="O129" i="95"/>
  <c r="O223" i="95"/>
  <c r="K45" i="94"/>
  <c r="R45" i="94"/>
  <c r="S45" i="94"/>
  <c r="P53" i="94"/>
  <c r="R53" i="94"/>
  <c r="S53" i="94"/>
  <c r="L137" i="95"/>
  <c r="R56" i="94"/>
  <c r="S56" i="94"/>
  <c r="K109" i="94"/>
  <c r="R109" i="94"/>
  <c r="S109" i="94"/>
  <c r="K118" i="94"/>
  <c r="R118" i="94"/>
  <c r="S118" i="94"/>
  <c r="L150" i="95"/>
  <c r="L199" i="95"/>
  <c r="O199" i="95"/>
  <c r="O293" i="95"/>
  <c r="L167" i="95"/>
  <c r="N167" i="95"/>
  <c r="N261" i="95"/>
  <c r="L169" i="95"/>
  <c r="O169" i="95"/>
  <c r="O263" i="95"/>
  <c r="L148" i="95"/>
  <c r="N148" i="95"/>
  <c r="N242" i="95"/>
  <c r="L205" i="95"/>
  <c r="N205" i="95"/>
  <c r="N299" i="95"/>
  <c r="L173" i="95"/>
  <c r="R43" i="94"/>
  <c r="S43" i="94"/>
  <c r="L139" i="95"/>
  <c r="N139" i="95"/>
  <c r="N233" i="95"/>
  <c r="R115" i="94"/>
  <c r="S115" i="94"/>
  <c r="R83" i="94"/>
  <c r="S83" i="94"/>
  <c r="K105" i="94"/>
  <c r="R105" i="94"/>
  <c r="S105" i="94"/>
  <c r="R44" i="94"/>
  <c r="S44" i="94"/>
  <c r="L142" i="95"/>
  <c r="N142" i="95"/>
  <c r="N236" i="95"/>
  <c r="L160" i="95"/>
  <c r="L140" i="95"/>
  <c r="N140" i="95"/>
  <c r="N234" i="95"/>
  <c r="L130" i="95"/>
  <c r="R48" i="94"/>
  <c r="S48" i="94"/>
  <c r="R111" i="94"/>
  <c r="S111" i="94"/>
  <c r="R95" i="94"/>
  <c r="S95" i="94"/>
  <c r="R63" i="94"/>
  <c r="S63" i="94"/>
  <c r="R47" i="94"/>
  <c r="S47" i="94"/>
  <c r="R120" i="94"/>
  <c r="S120" i="94"/>
  <c r="R69" i="94"/>
  <c r="S69" i="94"/>
  <c r="R112" i="94"/>
  <c r="S112" i="94"/>
  <c r="L166" i="95"/>
  <c r="L183" i="95"/>
  <c r="N183" i="95"/>
  <c r="N277" i="95"/>
  <c r="L152" i="95"/>
  <c r="O152" i="95"/>
  <c r="O246" i="95"/>
  <c r="R52" i="94"/>
  <c r="S52" i="94"/>
  <c r="R55" i="94"/>
  <c r="S55" i="94"/>
  <c r="R64" i="94"/>
  <c r="S64" i="94"/>
  <c r="L170" i="95"/>
  <c r="N170" i="95"/>
  <c r="N264" i="95"/>
  <c r="R94" i="94"/>
  <c r="S94" i="94"/>
  <c r="L110" i="94"/>
  <c r="R110" i="94"/>
  <c r="S110" i="94"/>
  <c r="L194" i="95"/>
  <c r="N194" i="95"/>
  <c r="N288" i="95"/>
  <c r="R122" i="94"/>
  <c r="S122" i="94"/>
  <c r="L179" i="95"/>
  <c r="R98" i="94"/>
  <c r="S98" i="94"/>
  <c r="L195" i="95"/>
  <c r="N195" i="95"/>
  <c r="N289" i="95"/>
  <c r="L178" i="95"/>
  <c r="N178" i="95"/>
  <c r="N272" i="95"/>
  <c r="R99" i="94"/>
  <c r="S99" i="94"/>
  <c r="L119" i="94"/>
  <c r="R119" i="94"/>
  <c r="S119" i="94"/>
  <c r="L203" i="95"/>
  <c r="R121" i="94"/>
  <c r="S121" i="94"/>
  <c r="O161" i="95"/>
  <c r="O255" i="95"/>
  <c r="L124" i="28"/>
  <c r="M124" i="28"/>
  <c r="M218" i="28"/>
  <c r="L132" i="28"/>
  <c r="M132" i="28"/>
  <c r="M226" i="28"/>
  <c r="L136" i="28"/>
  <c r="L144" i="28"/>
  <c r="L238" i="28"/>
  <c r="L152" i="28"/>
  <c r="L246" i="28"/>
  <c r="L168" i="28"/>
  <c r="M168" i="28"/>
  <c r="M262" i="28"/>
  <c r="L184" i="28"/>
  <c r="L278" i="28"/>
  <c r="L192" i="28"/>
  <c r="L286" i="28"/>
  <c r="L193" i="28"/>
  <c r="N193" i="28"/>
  <c r="N287" i="28"/>
  <c r="L200" i="28"/>
  <c r="N200" i="28"/>
  <c r="N294" i="28"/>
  <c r="F235" i="28"/>
  <c r="I124" i="28"/>
  <c r="G290" i="28"/>
  <c r="G258" i="28"/>
  <c r="G215" i="28"/>
  <c r="H204" i="28"/>
  <c r="H188" i="28"/>
  <c r="H164" i="28"/>
  <c r="H156" i="28"/>
  <c r="H175" i="28"/>
  <c r="G253" i="28"/>
  <c r="J157" i="28"/>
  <c r="I121" i="28"/>
  <c r="I130" i="28"/>
  <c r="H125" i="28"/>
  <c r="H192" i="28"/>
  <c r="H180" i="28"/>
  <c r="G274" i="28"/>
  <c r="G262" i="28"/>
  <c r="I198" i="28"/>
  <c r="I165" i="28"/>
  <c r="I158" i="28"/>
  <c r="I151" i="28"/>
  <c r="I125" i="28"/>
  <c r="F295" i="95"/>
  <c r="E299" i="95"/>
  <c r="R91" i="94"/>
  <c r="S91" i="94"/>
  <c r="R108" i="94"/>
  <c r="S108" i="94"/>
  <c r="R81" i="94"/>
  <c r="S81" i="94"/>
  <c r="R49" i="94"/>
  <c r="S49" i="94"/>
  <c r="H122" i="94"/>
  <c r="I122" i="94"/>
  <c r="H120" i="94"/>
  <c r="I120" i="94"/>
  <c r="H118" i="94"/>
  <c r="I118" i="94"/>
  <c r="H116" i="94"/>
  <c r="I116" i="94"/>
  <c r="H114" i="94"/>
  <c r="I114" i="94"/>
  <c r="H112" i="94"/>
  <c r="I112" i="94"/>
  <c r="H110" i="94"/>
  <c r="I110" i="94"/>
  <c r="H108" i="94"/>
  <c r="I108" i="94"/>
  <c r="H106" i="94"/>
  <c r="I106" i="94"/>
  <c r="H104" i="94"/>
  <c r="I104" i="94"/>
  <c r="H102" i="94"/>
  <c r="I102" i="94"/>
  <c r="H100" i="94"/>
  <c r="I100" i="94"/>
  <c r="H98" i="94"/>
  <c r="I98" i="94"/>
  <c r="H96" i="94"/>
  <c r="I96" i="94"/>
  <c r="H94" i="94"/>
  <c r="I94" i="94"/>
  <c r="H92" i="94"/>
  <c r="I92" i="94"/>
  <c r="H90" i="94"/>
  <c r="I90" i="94"/>
  <c r="H88" i="94"/>
  <c r="I88" i="94"/>
  <c r="H86" i="94"/>
  <c r="I86" i="94"/>
  <c r="H84" i="94"/>
  <c r="I84" i="94"/>
  <c r="H82" i="94"/>
  <c r="I82" i="94"/>
  <c r="H80" i="94"/>
  <c r="I80" i="94"/>
  <c r="H78" i="94"/>
  <c r="I78" i="94"/>
  <c r="H76" i="94"/>
  <c r="I76" i="94"/>
  <c r="H74" i="94"/>
  <c r="I74" i="94"/>
  <c r="H72" i="94"/>
  <c r="I72" i="94"/>
  <c r="H70" i="94"/>
  <c r="I70" i="94"/>
  <c r="H68" i="94"/>
  <c r="I68" i="94"/>
  <c r="H66" i="94"/>
  <c r="I66" i="94"/>
  <c r="H64" i="94"/>
  <c r="I64" i="94"/>
  <c r="H62" i="94"/>
  <c r="I62" i="94"/>
  <c r="H60" i="94"/>
  <c r="I60" i="94"/>
  <c r="H58" i="94"/>
  <c r="I58" i="94"/>
  <c r="H56" i="94"/>
  <c r="I56" i="94"/>
  <c r="H54" i="94"/>
  <c r="I54" i="94"/>
  <c r="H52" i="94"/>
  <c r="I52" i="94"/>
  <c r="H50" i="94"/>
  <c r="I50" i="94"/>
  <c r="H48" i="94"/>
  <c r="I48" i="94"/>
  <c r="H46" i="94"/>
  <c r="I46" i="94"/>
  <c r="H44" i="94"/>
  <c r="I44" i="94"/>
  <c r="H42" i="94"/>
  <c r="I42" i="94"/>
  <c r="H40" i="94"/>
  <c r="I40" i="94"/>
  <c r="H38" i="94"/>
  <c r="I38" i="94"/>
  <c r="E247" i="95"/>
  <c r="I247" i="95"/>
  <c r="E251" i="95"/>
  <c r="E259" i="95"/>
  <c r="E270" i="95"/>
  <c r="I270" i="95"/>
  <c r="F255" i="95"/>
  <c r="J255" i="95"/>
  <c r="E225" i="95"/>
  <c r="I225" i="95"/>
  <c r="F229" i="95"/>
  <c r="J229" i="95"/>
  <c r="E229" i="95"/>
  <c r="I229" i="95"/>
  <c r="E236" i="95"/>
  <c r="I236" i="95"/>
  <c r="E275" i="95"/>
  <c r="E289" i="95"/>
  <c r="I289" i="95"/>
  <c r="R62" i="94"/>
  <c r="S62" i="94"/>
  <c r="F245" i="95"/>
  <c r="E245" i="95"/>
  <c r="R103" i="94"/>
  <c r="S103" i="94"/>
  <c r="R86" i="94"/>
  <c r="S86" i="94"/>
  <c r="R67" i="94"/>
  <c r="S67" i="94"/>
  <c r="R78" i="94"/>
  <c r="S78" i="94"/>
  <c r="R87" i="94"/>
  <c r="S87" i="94"/>
  <c r="R93" i="94"/>
  <c r="S93" i="94"/>
  <c r="H35" i="94"/>
  <c r="H36" i="94"/>
  <c r="I140" i="95"/>
  <c r="I157" i="95"/>
  <c r="F222" i="95"/>
  <c r="F271" i="95"/>
  <c r="J271" i="95"/>
  <c r="E282" i="95"/>
  <c r="I282" i="95"/>
  <c r="R37" i="94"/>
  <c r="S37" i="94"/>
  <c r="R82" i="94"/>
  <c r="S82" i="94"/>
  <c r="R76" i="94"/>
  <c r="S76" i="94"/>
  <c r="R40" i="94"/>
  <c r="S40" i="94"/>
  <c r="R58" i="94"/>
  <c r="S58" i="94"/>
  <c r="R66" i="94"/>
  <c r="S66" i="94"/>
  <c r="R90" i="94"/>
  <c r="S90" i="94"/>
  <c r="R96" i="94"/>
  <c r="S96" i="94"/>
  <c r="R116" i="94"/>
  <c r="S116" i="94"/>
  <c r="F283" i="95"/>
  <c r="J283" i="95"/>
  <c r="E268" i="95"/>
  <c r="F263" i="95"/>
  <c r="J263" i="95"/>
  <c r="F239" i="95"/>
  <c r="J239" i="95"/>
  <c r="E253" i="95"/>
  <c r="E278" i="95"/>
  <c r="I278" i="95"/>
  <c r="F294" i="95"/>
  <c r="D37" i="96"/>
  <c r="F288" i="95"/>
  <c r="I171" i="95"/>
  <c r="J177" i="95"/>
  <c r="J153" i="95"/>
  <c r="J129" i="95"/>
  <c r="I179" i="28"/>
  <c r="I133" i="28"/>
  <c r="H138" i="28"/>
  <c r="F273" i="28"/>
  <c r="H203" i="28"/>
  <c r="G246" i="28"/>
  <c r="G216" i="28"/>
  <c r="G240" i="28"/>
  <c r="H137" i="28"/>
  <c r="J129" i="28"/>
  <c r="H200" i="28"/>
  <c r="G245" i="28"/>
  <c r="I122" i="95"/>
  <c r="F247" i="95"/>
  <c r="J247" i="95"/>
  <c r="I167" i="95"/>
  <c r="J201" i="95"/>
  <c r="I177" i="95"/>
  <c r="F223" i="95"/>
  <c r="F169" i="28"/>
  <c r="F153" i="28"/>
  <c r="J153" i="28"/>
  <c r="F137" i="28"/>
  <c r="J137" i="28"/>
  <c r="F120" i="28"/>
  <c r="J120" i="28"/>
  <c r="I190" i="28"/>
  <c r="I171" i="28"/>
  <c r="H155" i="28"/>
  <c r="M118" i="28"/>
  <c r="L121" i="28"/>
  <c r="N121" i="28"/>
  <c r="N215" i="28"/>
  <c r="L122" i="28"/>
  <c r="O122" i="28"/>
  <c r="O216" i="28"/>
  <c r="L125" i="28"/>
  <c r="N125" i="28"/>
  <c r="N219" i="28"/>
  <c r="L126" i="28"/>
  <c r="M126" i="28"/>
  <c r="M220" i="28"/>
  <c r="L127" i="28"/>
  <c r="M127" i="28"/>
  <c r="M221" i="28"/>
  <c r="L129" i="28"/>
  <c r="L223" i="28"/>
  <c r="L130" i="28"/>
  <c r="N130" i="28"/>
  <c r="N224" i="28"/>
  <c r="L133" i="28"/>
  <c r="M133" i="28"/>
  <c r="M227" i="28"/>
  <c r="L134" i="28"/>
  <c r="N134" i="28"/>
  <c r="N228" i="28"/>
  <c r="L135" i="28"/>
  <c r="L137" i="28"/>
  <c r="M137" i="28"/>
  <c r="M231" i="28"/>
  <c r="L138" i="28"/>
  <c r="M138" i="28"/>
  <c r="M232" i="28"/>
  <c r="L139" i="28"/>
  <c r="M139" i="28"/>
  <c r="M233" i="28"/>
  <c r="L141" i="28"/>
  <c r="M141" i="28"/>
  <c r="M235" i="28"/>
  <c r="L142" i="28"/>
  <c r="N142" i="28"/>
  <c r="N236" i="28"/>
  <c r="L143" i="28"/>
  <c r="L145" i="28"/>
  <c r="L239" i="28"/>
  <c r="L146" i="28"/>
  <c r="L240" i="28"/>
  <c r="L147" i="28"/>
  <c r="L241" i="28"/>
  <c r="L151" i="28"/>
  <c r="M151" i="28"/>
  <c r="M245" i="28"/>
  <c r="L153" i="28"/>
  <c r="L154" i="28"/>
  <c r="N154" i="28"/>
  <c r="N248" i="28"/>
  <c r="L158" i="28"/>
  <c r="M158" i="28"/>
  <c r="M252" i="28"/>
  <c r="L159" i="28"/>
  <c r="M159" i="28"/>
  <c r="M253" i="28"/>
  <c r="L161" i="28"/>
  <c r="N161" i="28"/>
  <c r="N255" i="28"/>
  <c r="L162" i="28"/>
  <c r="M162" i="28"/>
  <c r="M256" i="28"/>
  <c r="L163" i="28"/>
  <c r="L257" i="28"/>
  <c r="L165" i="28"/>
  <c r="N165" i="28"/>
  <c r="N259" i="28"/>
  <c r="L167" i="28"/>
  <c r="M167" i="28"/>
  <c r="M261" i="28"/>
  <c r="L169" i="28"/>
  <c r="L263" i="28"/>
  <c r="L170" i="28"/>
  <c r="N170" i="28"/>
  <c r="N264" i="28"/>
  <c r="L171" i="28"/>
  <c r="N171" i="28"/>
  <c r="N265" i="28"/>
  <c r="L173" i="28"/>
  <c r="N173" i="28"/>
  <c r="N267" i="28"/>
  <c r="L174" i="28"/>
  <c r="L268" i="28"/>
  <c r="L175" i="28"/>
  <c r="N175" i="28"/>
  <c r="N269" i="28"/>
  <c r="L177" i="28"/>
  <c r="L271" i="28"/>
  <c r="L178" i="28"/>
  <c r="N178" i="28"/>
  <c r="N272" i="28"/>
  <c r="L179" i="28"/>
  <c r="M179" i="28"/>
  <c r="M273" i="28"/>
  <c r="L183" i="28"/>
  <c r="N183" i="28"/>
  <c r="N277" i="28"/>
  <c r="L185" i="28"/>
  <c r="M185" i="28"/>
  <c r="M279" i="28"/>
  <c r="L186" i="28"/>
  <c r="N186" i="28"/>
  <c r="N280" i="28"/>
  <c r="L187" i="28"/>
  <c r="N187" i="28"/>
  <c r="N281" i="28"/>
  <c r="L191" i="28"/>
  <c r="N191" i="28"/>
  <c r="N285" i="28"/>
  <c r="L194" i="28"/>
  <c r="N194" i="28"/>
  <c r="N288" i="28"/>
  <c r="L195" i="28"/>
  <c r="M195" i="28"/>
  <c r="M289" i="28"/>
  <c r="L199" i="28"/>
  <c r="L293" i="28"/>
  <c r="L201" i="28"/>
  <c r="L295" i="28"/>
  <c r="L202" i="28"/>
  <c r="N202" i="28"/>
  <c r="N296" i="28"/>
  <c r="L206" i="28"/>
  <c r="N206" i="28"/>
  <c r="N300" i="28"/>
  <c r="G254" i="28"/>
  <c r="I175" i="95"/>
  <c r="F201" i="28"/>
  <c r="J201" i="28"/>
  <c r="I182" i="28"/>
  <c r="G231" i="28"/>
  <c r="I206" i="28"/>
  <c r="G239" i="28"/>
  <c r="G230" i="28"/>
  <c r="H146" i="28"/>
  <c r="H145" i="28"/>
  <c r="F223" i="28"/>
  <c r="J223" i="28"/>
  <c r="F239" i="28"/>
  <c r="F263" i="28"/>
  <c r="F279" i="28"/>
  <c r="D54" i="18"/>
  <c r="H163" i="28"/>
  <c r="H151" i="28"/>
  <c r="F178" i="28"/>
  <c r="J178" i="28"/>
  <c r="F161" i="28"/>
  <c r="J161" i="28"/>
  <c r="F145" i="28"/>
  <c r="J145" i="28"/>
  <c r="I187" i="28"/>
  <c r="I174" i="28"/>
  <c r="I129" i="28"/>
  <c r="H141" i="28"/>
  <c r="H133" i="28"/>
  <c r="G235" i="28"/>
  <c r="G214" i="28"/>
  <c r="H195" i="28"/>
  <c r="L120" i="28"/>
  <c r="M120" i="28"/>
  <c r="M214" i="28"/>
  <c r="L140" i="28"/>
  <c r="N140" i="28"/>
  <c r="N234" i="28"/>
  <c r="L156" i="28"/>
  <c r="L160" i="28"/>
  <c r="N160" i="28"/>
  <c r="N254" i="28"/>
  <c r="L164" i="28"/>
  <c r="N164" i="28"/>
  <c r="N258" i="28"/>
  <c r="L196" i="28"/>
  <c r="I204" i="28"/>
  <c r="I196" i="28"/>
  <c r="I188" i="28"/>
  <c r="I172" i="28"/>
  <c r="I156" i="28"/>
  <c r="F194" i="28"/>
  <c r="J194" i="28"/>
  <c r="F177" i="28"/>
  <c r="F160" i="28"/>
  <c r="J160" i="28"/>
  <c r="F144" i="28"/>
  <c r="J144" i="28"/>
  <c r="I166" i="28"/>
  <c r="G296" i="28"/>
  <c r="G288" i="28"/>
  <c r="I194" i="28"/>
  <c r="G280" i="28"/>
  <c r="I186" i="28"/>
  <c r="G272" i="28"/>
  <c r="H178" i="28"/>
  <c r="G248" i="28"/>
  <c r="I154" i="28"/>
  <c r="H154" i="28"/>
  <c r="F206" i="28"/>
  <c r="J206" i="28"/>
  <c r="F190" i="28"/>
  <c r="J190" i="28"/>
  <c r="F126" i="28"/>
  <c r="J126" i="28"/>
  <c r="G279" i="28"/>
  <c r="H185" i="28"/>
  <c r="H161" i="28"/>
  <c r="I161" i="28"/>
  <c r="G255" i="28"/>
  <c r="F236" i="28"/>
  <c r="F244" i="28"/>
  <c r="F260" i="28"/>
  <c r="F284" i="28"/>
  <c r="G241" i="28"/>
  <c r="I147" i="28"/>
  <c r="I139" i="28"/>
  <c r="H139" i="28"/>
  <c r="G233" i="28"/>
  <c r="J185" i="28"/>
  <c r="F174" i="28"/>
  <c r="J174" i="28"/>
  <c r="F202" i="28"/>
  <c r="J202" i="28"/>
  <c r="F186" i="28"/>
  <c r="F272" i="95"/>
  <c r="F178" i="95"/>
  <c r="J178" i="95"/>
  <c r="F170" i="28"/>
  <c r="J170" i="28"/>
  <c r="J162" i="95"/>
  <c r="F154" i="28"/>
  <c r="J154" i="28"/>
  <c r="F146" i="28"/>
  <c r="J146" i="28"/>
  <c r="F138" i="28"/>
  <c r="F224" i="95"/>
  <c r="F130" i="95"/>
  <c r="J130" i="95"/>
  <c r="I136" i="95"/>
  <c r="J152" i="95"/>
  <c r="I185" i="28"/>
  <c r="M121" i="28"/>
  <c r="M215" i="28"/>
  <c r="G256" i="28"/>
  <c r="J162" i="28"/>
  <c r="H162" i="28"/>
  <c r="F182" i="28"/>
  <c r="J182" i="28"/>
  <c r="G295" i="28"/>
  <c r="I201" i="28"/>
  <c r="H201" i="28"/>
  <c r="H169" i="28"/>
  <c r="I169" i="28"/>
  <c r="G263" i="28"/>
  <c r="E118" i="28"/>
  <c r="I118" i="28"/>
  <c r="C212" i="28"/>
  <c r="F212" i="28"/>
  <c r="F118" i="28"/>
  <c r="F228" i="28"/>
  <c r="F252" i="28"/>
  <c r="F292" i="28"/>
  <c r="H202" i="28"/>
  <c r="E215" i="28"/>
  <c r="F215" i="28"/>
  <c r="F247" i="28"/>
  <c r="E247" i="28"/>
  <c r="F295" i="28"/>
  <c r="E295" i="28"/>
  <c r="F130" i="28"/>
  <c r="J130" i="28"/>
  <c r="I178" i="28"/>
  <c r="G264" i="28"/>
  <c r="H170" i="28"/>
  <c r="F198" i="28"/>
  <c r="J198" i="28"/>
  <c r="F174" i="95"/>
  <c r="J174" i="95"/>
  <c r="F268" i="95"/>
  <c r="F166" i="28"/>
  <c r="J166" i="28"/>
  <c r="F158" i="28"/>
  <c r="J158" i="28"/>
  <c r="F150" i="28"/>
  <c r="J150" i="28"/>
  <c r="F142" i="28"/>
  <c r="J142" i="28"/>
  <c r="F134" i="28"/>
  <c r="J134" i="28"/>
  <c r="H186" i="28"/>
  <c r="J193" i="28"/>
  <c r="I193" i="28"/>
  <c r="H193" i="28"/>
  <c r="I177" i="28"/>
  <c r="G271" i="28"/>
  <c r="H177" i="28"/>
  <c r="G247" i="28"/>
  <c r="H153" i="28"/>
  <c r="I153" i="28"/>
  <c r="I170" i="28"/>
  <c r="H194" i="28"/>
  <c r="F220" i="28"/>
  <c r="F300" i="28"/>
  <c r="I162" i="28"/>
  <c r="F203" i="28"/>
  <c r="J203" i="28"/>
  <c r="F195" i="28"/>
  <c r="J195" i="28"/>
  <c r="F187" i="28"/>
  <c r="F179" i="28"/>
  <c r="J179" i="28"/>
  <c r="F171" i="28"/>
  <c r="F163" i="28"/>
  <c r="F155" i="28"/>
  <c r="J155" i="28"/>
  <c r="F147" i="28"/>
  <c r="F139" i="28"/>
  <c r="J139" i="28"/>
  <c r="F131" i="28"/>
  <c r="J131" i="28"/>
  <c r="F123" i="28"/>
  <c r="J123" i="28"/>
  <c r="F232" i="28"/>
  <c r="F216" i="28"/>
  <c r="E216" i="28"/>
  <c r="F224" i="28"/>
  <c r="E224" i="28"/>
  <c r="I224" i="28"/>
  <c r="E240" i="28"/>
  <c r="F240" i="28"/>
  <c r="F248" i="28"/>
  <c r="E248" i="28"/>
  <c r="F256" i="28"/>
  <c r="F264" i="28"/>
  <c r="E264" i="28"/>
  <c r="F272" i="28"/>
  <c r="E272" i="28"/>
  <c r="F288" i="28"/>
  <c r="F296" i="28"/>
  <c r="E296" i="28"/>
  <c r="F194" i="95"/>
  <c r="J194" i="95"/>
  <c r="I202" i="28"/>
  <c r="F205" i="28"/>
  <c r="J205" i="28"/>
  <c r="F299" i="28"/>
  <c r="F197" i="28"/>
  <c r="J197" i="28"/>
  <c r="F181" i="28"/>
  <c r="J181" i="28"/>
  <c r="F173" i="28"/>
  <c r="J173" i="28"/>
  <c r="F165" i="28"/>
  <c r="J165" i="28"/>
  <c r="F251" i="28"/>
  <c r="F149" i="95"/>
  <c r="J149" i="95"/>
  <c r="F243" i="95"/>
  <c r="F141" i="28"/>
  <c r="J141" i="28"/>
  <c r="F133" i="28"/>
  <c r="J133" i="28"/>
  <c r="F219" i="28"/>
  <c r="F227" i="28"/>
  <c r="I123" i="28"/>
  <c r="G217" i="28"/>
  <c r="H123" i="28"/>
  <c r="I131" i="28"/>
  <c r="H131" i="28"/>
  <c r="H143" i="28"/>
  <c r="G237" i="28"/>
  <c r="H134" i="28"/>
  <c r="I134" i="28"/>
  <c r="F275" i="28"/>
  <c r="F189" i="28"/>
  <c r="J189" i="28"/>
  <c r="F125" i="28"/>
  <c r="J125" i="28"/>
  <c r="I144" i="28"/>
  <c r="I149" i="28"/>
  <c r="H149" i="28"/>
  <c r="G243" i="28"/>
  <c r="G232" i="28"/>
  <c r="I136" i="28"/>
  <c r="L119" i="28"/>
  <c r="L150" i="28"/>
  <c r="L166" i="28"/>
  <c r="L182" i="28"/>
  <c r="L190" i="28"/>
  <c r="L198" i="28"/>
  <c r="H119" i="28"/>
  <c r="J127" i="95"/>
  <c r="F259" i="28"/>
  <c r="I126" i="28"/>
  <c r="H126" i="28"/>
  <c r="G220" i="28"/>
  <c r="I140" i="28"/>
  <c r="G234" i="28"/>
  <c r="H140" i="28"/>
  <c r="G236" i="28"/>
  <c r="I142" i="28"/>
  <c r="D41" i="18"/>
  <c r="D49" i="18"/>
  <c r="D57" i="18"/>
  <c r="D81" i="18"/>
  <c r="D89" i="18"/>
  <c r="D105" i="18"/>
  <c r="I122" i="28"/>
  <c r="L123" i="28"/>
  <c r="L131" i="28"/>
  <c r="L149" i="28"/>
  <c r="L157" i="28"/>
  <c r="L181" i="28"/>
  <c r="L189" i="28"/>
  <c r="L197" i="28"/>
  <c r="L203" i="28"/>
  <c r="L205" i="28"/>
  <c r="I154" i="95"/>
  <c r="G221" i="28"/>
  <c r="H127" i="28"/>
  <c r="I127" i="28"/>
  <c r="I132" i="28"/>
  <c r="G226" i="28"/>
  <c r="I128" i="28"/>
  <c r="H128" i="28"/>
  <c r="F204" i="28"/>
  <c r="F196" i="28"/>
  <c r="J196" i="28"/>
  <c r="F290" i="28"/>
  <c r="F188" i="28"/>
  <c r="F180" i="28"/>
  <c r="J180" i="28"/>
  <c r="F172" i="28"/>
  <c r="F164" i="28"/>
  <c r="J164" i="28"/>
  <c r="F258" i="28"/>
  <c r="F156" i="28"/>
  <c r="J156" i="28"/>
  <c r="F148" i="28"/>
  <c r="J148" i="28"/>
  <c r="F140" i="28"/>
  <c r="F132" i="28"/>
  <c r="J132" i="28"/>
  <c r="F124" i="28"/>
  <c r="F218" i="28"/>
  <c r="I200" i="28"/>
  <c r="I192" i="28"/>
  <c r="I184" i="28"/>
  <c r="I176" i="28"/>
  <c r="G270" i="28"/>
  <c r="I168" i="28"/>
  <c r="I160" i="28"/>
  <c r="I152" i="28"/>
  <c r="J176" i="95"/>
  <c r="I199" i="28"/>
  <c r="G293" i="28"/>
  <c r="J191" i="28"/>
  <c r="I191" i="28"/>
  <c r="G269" i="28"/>
  <c r="I167" i="28"/>
  <c r="G261" i="28"/>
  <c r="J159" i="28"/>
  <c r="I159" i="28"/>
  <c r="I127" i="95"/>
  <c r="F217" i="28"/>
  <c r="F225" i="28"/>
  <c r="F233" i="28"/>
  <c r="F241" i="28"/>
  <c r="F249" i="28"/>
  <c r="F265" i="28"/>
  <c r="F281" i="28"/>
  <c r="F289" i="28"/>
  <c r="I148" i="28"/>
  <c r="F226" i="28"/>
  <c r="F234" i="28"/>
  <c r="F242" i="28"/>
  <c r="F250" i="28"/>
  <c r="F274" i="28"/>
  <c r="F282" i="28"/>
  <c r="F298" i="28"/>
  <c r="J122" i="28"/>
  <c r="I145" i="28"/>
  <c r="F243" i="28"/>
  <c r="F267" i="28"/>
  <c r="F283" i="28"/>
  <c r="F291" i="28"/>
  <c r="G297" i="28"/>
  <c r="G289" i="28"/>
  <c r="G281" i="28"/>
  <c r="G273" i="28"/>
  <c r="G265" i="28"/>
  <c r="G257" i="28"/>
  <c r="G249" i="28"/>
  <c r="I138" i="95"/>
  <c r="J121" i="28"/>
  <c r="I135" i="28"/>
  <c r="I192" i="95"/>
  <c r="J189" i="95"/>
  <c r="I172" i="95"/>
  <c r="J161" i="95"/>
  <c r="D74" i="18"/>
  <c r="D98" i="18"/>
  <c r="D34" i="18"/>
  <c r="D112" i="18"/>
  <c r="D104" i="18"/>
  <c r="D80" i="18"/>
  <c r="D72" i="18"/>
  <c r="D64" i="18"/>
  <c r="D48" i="18"/>
  <c r="D40" i="18"/>
  <c r="I158" i="95"/>
  <c r="D35" i="18"/>
  <c r="D51" i="18"/>
  <c r="D59" i="18"/>
  <c r="D67" i="18"/>
  <c r="D75" i="18"/>
  <c r="D83" i="18"/>
  <c r="D91" i="18"/>
  <c r="D107" i="18"/>
  <c r="D115" i="18"/>
  <c r="D71" i="18"/>
  <c r="D63" i="18"/>
  <c r="I198" i="95"/>
  <c r="E249" i="28"/>
  <c r="E239" i="28"/>
  <c r="E279" i="28"/>
  <c r="E226" i="28"/>
  <c r="I126" i="95"/>
  <c r="I165" i="95"/>
  <c r="I201" i="95"/>
  <c r="I161" i="95"/>
  <c r="E294" i="28"/>
  <c r="I294" i="28"/>
  <c r="E217" i="28"/>
  <c r="I180" i="95"/>
  <c r="I186" i="95"/>
  <c r="E250" i="28"/>
  <c r="I250" i="28"/>
  <c r="F287" i="28"/>
  <c r="J287" i="28"/>
  <c r="F257" i="28"/>
  <c r="I203" i="95"/>
  <c r="I196" i="95"/>
  <c r="J137" i="95"/>
  <c r="J151" i="95"/>
  <c r="F297" i="28"/>
  <c r="E241" i="28"/>
  <c r="E223" i="28"/>
  <c r="I223" i="28"/>
  <c r="I148" i="95"/>
  <c r="I181" i="95"/>
  <c r="E281" i="28"/>
  <c r="J192" i="95"/>
  <c r="D44" i="96"/>
  <c r="D52" i="96"/>
  <c r="D60" i="96"/>
  <c r="D68" i="96"/>
  <c r="D76" i="96"/>
  <c r="D84" i="96"/>
  <c r="D92" i="96"/>
  <c r="D100" i="96"/>
  <c r="D108" i="96"/>
  <c r="D116" i="96"/>
  <c r="D34" i="96"/>
  <c r="D42" i="96"/>
  <c r="D50" i="96"/>
  <c r="D58" i="96"/>
  <c r="D66" i="96"/>
  <c r="D74" i="96"/>
  <c r="D82" i="96"/>
  <c r="D90" i="96"/>
  <c r="D98" i="96"/>
  <c r="D106" i="96"/>
  <c r="D114" i="96"/>
  <c r="E31" i="96"/>
  <c r="E46" i="96"/>
  <c r="D48" i="96"/>
  <c r="E51" i="96"/>
  <c r="E53" i="96"/>
  <c r="D56" i="96"/>
  <c r="E59" i="96"/>
  <c r="D64" i="96"/>
  <c r="E66" i="96"/>
  <c r="E71" i="96"/>
  <c r="D72" i="96"/>
  <c r="E78" i="96"/>
  <c r="E83" i="96"/>
  <c r="E88" i="96"/>
  <c r="E106" i="96"/>
  <c r="D32" i="96"/>
  <c r="E35" i="96"/>
  <c r="E39" i="96"/>
  <c r="E43" i="96"/>
  <c r="E48" i="96"/>
  <c r="E55" i="96"/>
  <c r="E62" i="96"/>
  <c r="E67" i="96"/>
  <c r="E70" i="96"/>
  <c r="E73" i="96"/>
  <c r="D80" i="96"/>
  <c r="E84" i="96"/>
  <c r="E86" i="96"/>
  <c r="D88" i="96"/>
  <c r="E91" i="96"/>
  <c r="D96" i="96"/>
  <c r="E99" i="96"/>
  <c r="E101" i="96"/>
  <c r="E103" i="96"/>
  <c r="E107" i="96"/>
  <c r="E111" i="96"/>
  <c r="E118" i="96"/>
  <c r="E33" i="96"/>
  <c r="D40" i="96"/>
  <c r="E42" i="96"/>
  <c r="E47" i="96"/>
  <c r="E50" i="96"/>
  <c r="E52" i="96"/>
  <c r="E63" i="96"/>
  <c r="E72" i="96"/>
  <c r="E75" i="96"/>
  <c r="E79" i="96"/>
  <c r="E82" i="96"/>
  <c r="E87" i="96"/>
  <c r="E89" i="96"/>
  <c r="E95" i="96"/>
  <c r="E98" i="96"/>
  <c r="D104" i="96"/>
  <c r="D112" i="96"/>
  <c r="E115" i="96"/>
  <c r="E116" i="96"/>
  <c r="D63" i="96"/>
  <c r="D95" i="96"/>
  <c r="E44" i="96"/>
  <c r="D51" i="96"/>
  <c r="D59" i="96"/>
  <c r="D67" i="96"/>
  <c r="D75" i="96"/>
  <c r="D83" i="96"/>
  <c r="D91" i="96"/>
  <c r="D99" i="96"/>
  <c r="D107" i="96"/>
  <c r="E40" i="96"/>
  <c r="D38" i="96"/>
  <c r="D46" i="96"/>
  <c r="D62" i="96"/>
  <c r="D70" i="96"/>
  <c r="D78" i="96"/>
  <c r="D86" i="96"/>
  <c r="D94" i="96"/>
  <c r="D110" i="96"/>
  <c r="D118" i="96"/>
  <c r="E114" i="96"/>
  <c r="D71" i="96"/>
  <c r="D111" i="96"/>
  <c r="E36" i="96"/>
  <c r="E104" i="96"/>
  <c r="E32" i="96"/>
  <c r="E96" i="96"/>
  <c r="E100" i="96"/>
  <c r="E108" i="96"/>
  <c r="D35" i="96"/>
  <c r="E56" i="96"/>
  <c r="E60" i="96"/>
  <c r="E64" i="96"/>
  <c r="E68" i="96"/>
  <c r="E76" i="96"/>
  <c r="E80" i="96"/>
  <c r="E92" i="96"/>
  <c r="E112" i="96"/>
  <c r="D43" i="96"/>
  <c r="D69" i="96"/>
  <c r="D93" i="96"/>
  <c r="D45" i="96"/>
  <c r="D53" i="96"/>
  <c r="D61" i="96"/>
  <c r="D77" i="96"/>
  <c r="D85" i="96"/>
  <c r="D117" i="96"/>
  <c r="D31" i="96"/>
  <c r="E37" i="96"/>
  <c r="D39" i="96"/>
  <c r="E41" i="96"/>
  <c r="E45" i="96"/>
  <c r="E49" i="96"/>
  <c r="D54" i="96"/>
  <c r="E57" i="96"/>
  <c r="E61" i="96"/>
  <c r="E65" i="96"/>
  <c r="E69" i="96"/>
  <c r="E77" i="96"/>
  <c r="D79" i="96"/>
  <c r="E81" i="96"/>
  <c r="E85" i="96"/>
  <c r="D87" i="96"/>
  <c r="E93" i="96"/>
  <c r="E97" i="96"/>
  <c r="D103" i="96"/>
  <c r="E105" i="96"/>
  <c r="E109" i="96"/>
  <c r="E113" i="96"/>
  <c r="E117" i="96"/>
  <c r="E30" i="96"/>
  <c r="E34" i="96"/>
  <c r="E38" i="96"/>
  <c r="E54" i="96"/>
  <c r="E58" i="96"/>
  <c r="E74" i="96"/>
  <c r="E90" i="96"/>
  <c r="E94" i="96"/>
  <c r="E102" i="96"/>
  <c r="E110" i="96"/>
  <c r="D109" i="96"/>
  <c r="D102" i="96"/>
  <c r="D55" i="96"/>
  <c r="D101" i="96"/>
  <c r="D36" i="96"/>
  <c r="D52" i="18"/>
  <c r="D60" i="18"/>
  <c r="D84" i="18"/>
  <c r="D92" i="18"/>
  <c r="D100" i="18"/>
  <c r="D118" i="18"/>
  <c r="D110" i="18"/>
  <c r="D102" i="18"/>
  <c r="D94" i="18"/>
  <c r="D86" i="18"/>
  <c r="D78" i="18"/>
  <c r="D70" i="18"/>
  <c r="D62" i="18"/>
  <c r="D46" i="18"/>
  <c r="D38" i="18"/>
  <c r="D85" i="18"/>
  <c r="D76" i="18"/>
  <c r="D99" i="18"/>
  <c r="D43" i="18"/>
  <c r="D117" i="18"/>
  <c r="D101" i="18"/>
  <c r="D93" i="18"/>
  <c r="D69" i="18"/>
  <c r="D61" i="18"/>
  <c r="D53" i="18"/>
  <c r="D45" i="18"/>
  <c r="D37" i="18"/>
  <c r="D106" i="18"/>
  <c r="D77" i="18"/>
  <c r="D109" i="18"/>
  <c r="D116" i="18"/>
  <c r="D108" i="18"/>
  <c r="D68" i="18"/>
  <c r="D44" i="18"/>
  <c r="D36" i="18"/>
  <c r="D32" i="18"/>
  <c r="D39" i="18"/>
  <c r="D55" i="18"/>
  <c r="D79" i="18"/>
  <c r="D95" i="18"/>
  <c r="D111" i="18"/>
  <c r="D56" i="18"/>
  <c r="D88" i="18"/>
  <c r="D96" i="18"/>
  <c r="D114" i="18"/>
  <c r="D90" i="18"/>
  <c r="D82" i="18"/>
  <c r="D66" i="18"/>
  <c r="D58" i="18"/>
  <c r="D50" i="18"/>
  <c r="D47" i="18"/>
  <c r="D87" i="18"/>
  <c r="D103" i="18"/>
  <c r="E30" i="18"/>
  <c r="D42" i="18"/>
  <c r="D113" i="18"/>
  <c r="D97" i="18"/>
  <c r="D73" i="18"/>
  <c r="D65" i="18"/>
  <c r="D33" i="18"/>
  <c r="D30" i="18"/>
  <c r="E252" i="28"/>
  <c r="I252" i="28"/>
  <c r="F268" i="28"/>
  <c r="E260" i="28"/>
  <c r="I260" i="28"/>
  <c r="E292" i="28"/>
  <c r="I292" i="28"/>
  <c r="E262" i="28"/>
  <c r="E236" i="28"/>
  <c r="E284" i="28"/>
  <c r="E263" i="28"/>
  <c r="F276" i="28"/>
  <c r="E300" i="28"/>
  <c r="E230" i="28"/>
  <c r="E233" i="28"/>
  <c r="E220" i="28"/>
  <c r="F254" i="28"/>
  <c r="E244" i="28"/>
  <c r="F255" i="28"/>
  <c r="F231" i="28"/>
  <c r="F271" i="28"/>
  <c r="E213" i="28"/>
  <c r="F221" i="28"/>
  <c r="E221" i="28"/>
  <c r="F229" i="28"/>
  <c r="E229" i="28"/>
  <c r="F237" i="28"/>
  <c r="E237" i="28"/>
  <c r="F245" i="28"/>
  <c r="E245" i="28"/>
  <c r="F269" i="28"/>
  <c r="E269" i="28"/>
  <c r="F277" i="28"/>
  <c r="E277" i="28"/>
  <c r="I277" i="28"/>
  <c r="F285" i="28"/>
  <c r="J285" i="28"/>
  <c r="E285" i="28"/>
  <c r="I285" i="28"/>
  <c r="F261" i="28"/>
  <c r="F222" i="28"/>
  <c r="E222" i="28"/>
  <c r="I222" i="28"/>
  <c r="F238" i="28"/>
  <c r="E238" i="28"/>
  <c r="F246" i="28"/>
  <c r="E246" i="28"/>
  <c r="E270" i="28"/>
  <c r="F270" i="28"/>
  <c r="F278" i="28"/>
  <c r="E278" i="28"/>
  <c r="I278" i="28"/>
  <c r="F286" i="28"/>
  <c r="E286" i="28"/>
  <c r="I286" i="28"/>
  <c r="E253" i="28"/>
  <c r="F293" i="28"/>
  <c r="E242" i="28"/>
  <c r="E234" i="28"/>
  <c r="F266" i="28"/>
  <c r="J128" i="95"/>
  <c r="J136" i="95"/>
  <c r="I151" i="95"/>
  <c r="I134" i="95"/>
  <c r="I125" i="95"/>
  <c r="I163" i="95"/>
  <c r="I190" i="95"/>
  <c r="I162" i="95"/>
  <c r="I150" i="95"/>
  <c r="I139" i="95"/>
  <c r="I176" i="95"/>
  <c r="I168" i="95"/>
  <c r="I130" i="95"/>
  <c r="I121" i="95"/>
  <c r="I183" i="95"/>
  <c r="I135" i="95"/>
  <c r="I144" i="95"/>
  <c r="I170" i="95"/>
  <c r="F213" i="28"/>
  <c r="F119" i="28"/>
  <c r="J119" i="28"/>
  <c r="D31" i="18"/>
  <c r="E119" i="28"/>
  <c r="I119" i="28"/>
  <c r="I117" i="28"/>
  <c r="H13" i="28"/>
  <c r="E16" i="100"/>
  <c r="E17" i="100"/>
  <c r="H120" i="28"/>
  <c r="C24" i="95"/>
  <c r="C34" i="94"/>
  <c r="S34" i="94"/>
  <c r="C35" i="94"/>
  <c r="S35" i="94"/>
  <c r="C25" i="95"/>
  <c r="C36" i="94"/>
  <c r="I36" i="94"/>
  <c r="C26" i="95"/>
  <c r="J293" i="95"/>
  <c r="J286" i="28"/>
  <c r="L248" i="95"/>
  <c r="N161" i="95"/>
  <c r="N255" i="95"/>
  <c r="J295" i="95"/>
  <c r="I251" i="95"/>
  <c r="H295" i="95"/>
  <c r="N145" i="28"/>
  <c r="N239" i="28"/>
  <c r="L218" i="28"/>
  <c r="J223" i="95"/>
  <c r="I222" i="95"/>
  <c r="J224" i="28"/>
  <c r="H223" i="95"/>
  <c r="L267" i="28"/>
  <c r="J222" i="95"/>
  <c r="L284" i="95"/>
  <c r="H264" i="95"/>
  <c r="H220" i="95"/>
  <c r="J253" i="95"/>
  <c r="L222" i="28"/>
  <c r="M193" i="95"/>
  <c r="M287" i="95"/>
  <c r="J243" i="95"/>
  <c r="F23" i="96"/>
  <c r="J288" i="95"/>
  <c r="J259" i="28"/>
  <c r="J250" i="28"/>
  <c r="J292" i="28"/>
  <c r="J277" i="28"/>
  <c r="J227" i="28"/>
  <c r="J266" i="28"/>
  <c r="J278" i="28"/>
  <c r="J283" i="28"/>
  <c r="J228" i="28"/>
  <c r="J282" i="28"/>
  <c r="J294" i="28"/>
  <c r="N157" i="95"/>
  <c r="N251" i="95"/>
  <c r="N190" i="95"/>
  <c r="N284" i="95"/>
  <c r="L252" i="95"/>
  <c r="L225" i="95"/>
  <c r="I268" i="95"/>
  <c r="I293" i="95"/>
  <c r="I245" i="95"/>
  <c r="I265" i="95"/>
  <c r="I253" i="95"/>
  <c r="J245" i="95"/>
  <c r="J224" i="95"/>
  <c r="L252" i="28"/>
  <c r="N201" i="95"/>
  <c r="N295" i="95"/>
  <c r="L270" i="95"/>
  <c r="J262" i="95"/>
  <c r="I262" i="95"/>
  <c r="J200" i="28"/>
  <c r="J219" i="28"/>
  <c r="N175" i="95"/>
  <c r="N269" i="95"/>
  <c r="M176" i="95"/>
  <c r="M270" i="95"/>
  <c r="L255" i="95"/>
  <c r="J222" i="28"/>
  <c r="M129" i="28"/>
  <c r="M223" i="28"/>
  <c r="N136" i="95"/>
  <c r="N230" i="95"/>
  <c r="O135" i="28"/>
  <c r="O229" i="28"/>
  <c r="L250" i="95"/>
  <c r="M136" i="95"/>
  <c r="M230" i="95"/>
  <c r="F22" i="96"/>
  <c r="F18" i="96"/>
  <c r="F21" i="96"/>
  <c r="J268" i="95"/>
  <c r="O136" i="28"/>
  <c r="O230" i="28"/>
  <c r="N199" i="95"/>
  <c r="N293" i="95"/>
  <c r="J298" i="28"/>
  <c r="J275" i="28"/>
  <c r="O168" i="95"/>
  <c r="O262" i="95"/>
  <c r="M152" i="28"/>
  <c r="M246" i="28"/>
  <c r="I244" i="95"/>
  <c r="L230" i="95"/>
  <c r="F22" i="18"/>
  <c r="N131" i="95"/>
  <c r="N225" i="95"/>
  <c r="J260" i="28"/>
  <c r="N199" i="28"/>
  <c r="N293" i="28"/>
  <c r="O143" i="28"/>
  <c r="O237" i="28"/>
  <c r="O152" i="28"/>
  <c r="O246" i="28"/>
  <c r="O201" i="95"/>
  <c r="O295" i="95"/>
  <c r="L249" i="95"/>
  <c r="L251" i="95"/>
  <c r="E214" i="28"/>
  <c r="I214" i="28"/>
  <c r="F18" i="18"/>
  <c r="E27" i="100"/>
  <c r="AF56" i="100"/>
  <c r="E212" i="28"/>
  <c r="I212" i="28"/>
  <c r="O180" i="28"/>
  <c r="O274" i="28"/>
  <c r="O196" i="28"/>
  <c r="O290" i="28"/>
  <c r="J225" i="28"/>
  <c r="J276" i="28"/>
  <c r="J252" i="28"/>
  <c r="H212" i="28"/>
  <c r="F23" i="18"/>
  <c r="M172" i="95"/>
  <c r="M266" i="95"/>
  <c r="M158" i="95"/>
  <c r="M252" i="95"/>
  <c r="N182" i="95"/>
  <c r="N276" i="95"/>
  <c r="N153" i="95"/>
  <c r="N247" i="95"/>
  <c r="N181" i="95"/>
  <c r="N275" i="95"/>
  <c r="N126" i="95"/>
  <c r="N220" i="95"/>
  <c r="M143" i="95"/>
  <c r="M237" i="95"/>
  <c r="L238" i="95"/>
  <c r="O176" i="95"/>
  <c r="O270" i="95"/>
  <c r="M168" i="95"/>
  <c r="M262" i="95"/>
  <c r="O167" i="95"/>
  <c r="O261" i="95"/>
  <c r="N156" i="95"/>
  <c r="N250" i="95"/>
  <c r="N149" i="95"/>
  <c r="N243" i="95"/>
  <c r="N168" i="95"/>
  <c r="N262" i="95"/>
  <c r="M202" i="95"/>
  <c r="M296" i="95"/>
  <c r="M126" i="95"/>
  <c r="M220" i="95"/>
  <c r="M146" i="95"/>
  <c r="M240" i="95"/>
  <c r="L266" i="95"/>
  <c r="M181" i="95"/>
  <c r="M275" i="95"/>
  <c r="O144" i="95"/>
  <c r="O238" i="95"/>
  <c r="O191" i="95"/>
  <c r="O285" i="95"/>
  <c r="N154" i="95"/>
  <c r="N248" i="95"/>
  <c r="M149" i="95"/>
  <c r="M243" i="95"/>
  <c r="L295" i="95"/>
  <c r="M191" i="95"/>
  <c r="M285" i="95"/>
  <c r="M182" i="95"/>
  <c r="M276" i="95"/>
  <c r="N188" i="95"/>
  <c r="N282" i="95"/>
  <c r="N143" i="95"/>
  <c r="N237" i="95"/>
  <c r="L285" i="95"/>
  <c r="M119" i="95"/>
  <c r="M213" i="95"/>
  <c r="O174" i="95"/>
  <c r="O268" i="95"/>
  <c r="L257" i="95"/>
  <c r="L296" i="95"/>
  <c r="M188" i="95"/>
  <c r="M282" i="95"/>
  <c r="N192" i="95"/>
  <c r="N286" i="95"/>
  <c r="L253" i="95"/>
  <c r="M196" i="95"/>
  <c r="M290" i="95"/>
  <c r="M192" i="95"/>
  <c r="M286" i="95"/>
  <c r="M121" i="95"/>
  <c r="M215" i="95"/>
  <c r="N196" i="95"/>
  <c r="N290" i="95"/>
  <c r="N163" i="95"/>
  <c r="N257" i="95"/>
  <c r="O183" i="95"/>
  <c r="O277" i="95"/>
  <c r="O192" i="95"/>
  <c r="O286" i="95"/>
  <c r="L215" i="95"/>
  <c r="O121" i="95"/>
  <c r="O215" i="95"/>
  <c r="O184" i="95"/>
  <c r="O278" i="95"/>
  <c r="N184" i="95"/>
  <c r="N278" i="95"/>
  <c r="N162" i="95"/>
  <c r="N256" i="95"/>
  <c r="N124" i="95"/>
  <c r="N218" i="95"/>
  <c r="M144" i="95"/>
  <c r="M238" i="95"/>
  <c r="L278" i="95"/>
  <c r="M174" i="95"/>
  <c r="M268" i="95"/>
  <c r="L268" i="95"/>
  <c r="M124" i="95"/>
  <c r="M218" i="95"/>
  <c r="O193" i="95"/>
  <c r="O287" i="95"/>
  <c r="L232" i="95"/>
  <c r="N146" i="95"/>
  <c r="N240" i="95"/>
  <c r="O143" i="95"/>
  <c r="O237" i="95"/>
  <c r="M159" i="95"/>
  <c r="M253" i="95"/>
  <c r="N159" i="95"/>
  <c r="N253" i="95"/>
  <c r="M198" i="95"/>
  <c r="M292" i="95"/>
  <c r="N138" i="95"/>
  <c r="N232" i="95"/>
  <c r="N193" i="95"/>
  <c r="N287" i="95"/>
  <c r="L292" i="95"/>
  <c r="N155" i="95"/>
  <c r="N249" i="95"/>
  <c r="N204" i="95"/>
  <c r="N298" i="95"/>
  <c r="L298" i="95"/>
  <c r="I217" i="95"/>
  <c r="H217" i="95"/>
  <c r="I281" i="95"/>
  <c r="H281" i="95"/>
  <c r="J272" i="95"/>
  <c r="I272" i="95"/>
  <c r="H272" i="95"/>
  <c r="I256" i="95"/>
  <c r="J256" i="95"/>
  <c r="H256" i="95"/>
  <c r="I290" i="95"/>
  <c r="H290" i="95"/>
  <c r="I258" i="95"/>
  <c r="H258" i="95"/>
  <c r="I300" i="95"/>
  <c r="H300" i="95"/>
  <c r="H249" i="95"/>
  <c r="I249" i="95"/>
  <c r="H259" i="95"/>
  <c r="I259" i="95"/>
  <c r="I218" i="95"/>
  <c r="H218" i="95"/>
  <c r="I260" i="95"/>
  <c r="H260" i="95"/>
  <c r="H299" i="95"/>
  <c r="I299" i="95"/>
  <c r="H227" i="95"/>
  <c r="I227" i="95"/>
  <c r="I228" i="95"/>
  <c r="H228" i="95"/>
  <c r="I235" i="95"/>
  <c r="H235" i="95"/>
  <c r="H267" i="95"/>
  <c r="I267" i="95"/>
  <c r="J294" i="95"/>
  <c r="I294" i="95"/>
  <c r="H294" i="95"/>
  <c r="H219" i="95"/>
  <c r="I219" i="95"/>
  <c r="J269" i="95"/>
  <c r="I269" i="95"/>
  <c r="H269" i="95"/>
  <c r="I241" i="95"/>
  <c r="H241" i="95"/>
  <c r="J230" i="95"/>
  <c r="I230" i="95"/>
  <c r="H230" i="95"/>
  <c r="H275" i="95"/>
  <c r="I275" i="95"/>
  <c r="I234" i="95"/>
  <c r="H234" i="95"/>
  <c r="J286" i="95"/>
  <c r="I286" i="95"/>
  <c r="H286" i="95"/>
  <c r="I233" i="95"/>
  <c r="H233" i="95"/>
  <c r="H232" i="95"/>
  <c r="I232" i="95"/>
  <c r="O204" i="28"/>
  <c r="O298" i="28"/>
  <c r="O176" i="28"/>
  <c r="O270" i="28"/>
  <c r="M176" i="28"/>
  <c r="M270" i="28"/>
  <c r="L298" i="28"/>
  <c r="O137" i="28"/>
  <c r="O231" i="28"/>
  <c r="N204" i="28"/>
  <c r="N298" i="28"/>
  <c r="N138" i="28"/>
  <c r="N232" i="28"/>
  <c r="M128" i="28"/>
  <c r="M222" i="28"/>
  <c r="M183" i="28"/>
  <c r="M277" i="28"/>
  <c r="N135" i="28"/>
  <c r="N229" i="28"/>
  <c r="O172" i="28"/>
  <c r="O266" i="28"/>
  <c r="L266" i="28"/>
  <c r="N172" i="28"/>
  <c r="N266" i="28"/>
  <c r="O163" i="28"/>
  <c r="O257" i="28"/>
  <c r="O128" i="28"/>
  <c r="O222" i="28"/>
  <c r="L288" i="28"/>
  <c r="O177" i="28"/>
  <c r="O271" i="28"/>
  <c r="M163" i="28"/>
  <c r="M257" i="28"/>
  <c r="M147" i="28"/>
  <c r="M241" i="28"/>
  <c r="N180" i="28"/>
  <c r="N274" i="28"/>
  <c r="L296" i="28"/>
  <c r="L231" i="28"/>
  <c r="N163" i="28"/>
  <c r="N257" i="28"/>
  <c r="M143" i="28"/>
  <c r="M237" i="28"/>
  <c r="N124" i="28"/>
  <c r="N218" i="28"/>
  <c r="L219" i="28"/>
  <c r="M187" i="28"/>
  <c r="M281" i="28"/>
  <c r="O175" i="28"/>
  <c r="O269" i="28"/>
  <c r="M175" i="28"/>
  <c r="M269" i="28"/>
  <c r="M144" i="28"/>
  <c r="M238" i="28"/>
  <c r="O199" i="28"/>
  <c r="O293" i="28"/>
  <c r="M154" i="28"/>
  <c r="M248" i="28"/>
  <c r="N144" i="28"/>
  <c r="N238" i="28"/>
  <c r="M199" i="28"/>
  <c r="M293" i="28"/>
  <c r="L248" i="28"/>
  <c r="N176" i="28"/>
  <c r="N270" i="28"/>
  <c r="N141" i="28"/>
  <c r="N235" i="28"/>
  <c r="M174" i="28"/>
  <c r="M268" i="28"/>
  <c r="O129" i="28"/>
  <c r="O223" i="28"/>
  <c r="M169" i="28"/>
  <c r="M263" i="28"/>
  <c r="M148" i="28"/>
  <c r="M242" i="28"/>
  <c r="N129" i="28"/>
  <c r="N223" i="28"/>
  <c r="N169" i="28"/>
  <c r="N263" i="28"/>
  <c r="N148" i="28"/>
  <c r="N242" i="28"/>
  <c r="M180" i="28"/>
  <c r="M274" i="28"/>
  <c r="O188" i="28"/>
  <c r="O282" i="28"/>
  <c r="O184" i="28"/>
  <c r="O278" i="28"/>
  <c r="L269" i="28"/>
  <c r="N147" i="28"/>
  <c r="N241" i="28"/>
  <c r="O147" i="28"/>
  <c r="O241" i="28"/>
  <c r="L249" i="28"/>
  <c r="N152" i="28"/>
  <c r="N246" i="28"/>
  <c r="L262" i="28"/>
  <c r="O162" i="28"/>
  <c r="O256" i="28"/>
  <c r="N177" i="28"/>
  <c r="N271" i="28"/>
  <c r="L285" i="28"/>
  <c r="L245" i="28"/>
  <c r="O146" i="28"/>
  <c r="O240" i="28"/>
  <c r="L228" i="28"/>
  <c r="M145" i="28"/>
  <c r="M239" i="28"/>
  <c r="M155" i="28"/>
  <c r="M249" i="28"/>
  <c r="N136" i="28"/>
  <c r="N230" i="28"/>
  <c r="M184" i="28"/>
  <c r="M278" i="28"/>
  <c r="N137" i="28"/>
  <c r="N231" i="28"/>
  <c r="M125" i="28"/>
  <c r="M219" i="28"/>
  <c r="O168" i="28"/>
  <c r="O262" i="28"/>
  <c r="N162" i="28"/>
  <c r="N256" i="28"/>
  <c r="O151" i="28"/>
  <c r="O245" i="28"/>
  <c r="O144" i="28"/>
  <c r="O238" i="28"/>
  <c r="L274" i="28"/>
  <c r="N184" i="28"/>
  <c r="N278" i="28"/>
  <c r="L259" i="28"/>
  <c r="N168" i="28"/>
  <c r="N262" i="28"/>
  <c r="M165" i="28"/>
  <c r="M259" i="28"/>
  <c r="N146" i="28"/>
  <c r="N240" i="28"/>
  <c r="O145" i="28"/>
  <c r="O239" i="28"/>
  <c r="O186" i="28"/>
  <c r="O280" i="28"/>
  <c r="L232" i="28"/>
  <c r="J249" i="28"/>
  <c r="I249" i="28"/>
  <c r="H249" i="28"/>
  <c r="J232" i="28"/>
  <c r="I232" i="28"/>
  <c r="H232" i="28"/>
  <c r="J235" i="28"/>
  <c r="I235" i="28"/>
  <c r="H235" i="28"/>
  <c r="H215" i="28"/>
  <c r="J215" i="28"/>
  <c r="I215" i="28"/>
  <c r="J300" i="28"/>
  <c r="I300" i="28"/>
  <c r="H300" i="28"/>
  <c r="J220" i="28"/>
  <c r="I220" i="28"/>
  <c r="H220" i="28"/>
  <c r="H256" i="28"/>
  <c r="J256" i="28"/>
  <c r="I256" i="28"/>
  <c r="J258" i="28"/>
  <c r="I258" i="28"/>
  <c r="H258" i="28"/>
  <c r="J299" i="28"/>
  <c r="I299" i="28"/>
  <c r="H299" i="28"/>
  <c r="J268" i="28"/>
  <c r="I268" i="28"/>
  <c r="H268" i="28"/>
  <c r="J293" i="28"/>
  <c r="I293" i="28"/>
  <c r="H293" i="28"/>
  <c r="J262" i="28"/>
  <c r="I262" i="28"/>
  <c r="H262" i="28"/>
  <c r="J290" i="28"/>
  <c r="I290" i="28"/>
  <c r="H290" i="28"/>
  <c r="H117" i="28"/>
  <c r="H12" i="28"/>
  <c r="I247" i="28"/>
  <c r="H247" i="28"/>
  <c r="J247" i="28"/>
  <c r="H264" i="28"/>
  <c r="J264" i="28"/>
  <c r="I264" i="28"/>
  <c r="H280" i="28"/>
  <c r="J280" i="28"/>
  <c r="I280" i="28"/>
  <c r="J257" i="28"/>
  <c r="I257" i="28"/>
  <c r="H257" i="28"/>
  <c r="J243" i="28"/>
  <c r="I243" i="28"/>
  <c r="H243" i="28"/>
  <c r="J241" i="28"/>
  <c r="I241" i="28"/>
  <c r="H241" i="28"/>
  <c r="H265" i="28"/>
  <c r="J265" i="28"/>
  <c r="I265" i="28"/>
  <c r="J261" i="28"/>
  <c r="I261" i="28"/>
  <c r="H261" i="28"/>
  <c r="H288" i="28"/>
  <c r="J288" i="28"/>
  <c r="I288" i="28"/>
  <c r="J240" i="28"/>
  <c r="I240" i="28"/>
  <c r="H240" i="28"/>
  <c r="J253" i="28"/>
  <c r="I253" i="28"/>
  <c r="H253" i="28"/>
  <c r="J273" i="28"/>
  <c r="I273" i="28"/>
  <c r="H273" i="28"/>
  <c r="J226" i="28"/>
  <c r="I226" i="28"/>
  <c r="H226" i="28"/>
  <c r="J279" i="28"/>
  <c r="I279" i="28"/>
  <c r="H279" i="28"/>
  <c r="H296" i="28"/>
  <c r="J296" i="28"/>
  <c r="I296" i="28"/>
  <c r="J254" i="28"/>
  <c r="I254" i="28"/>
  <c r="H254" i="28"/>
  <c r="J245" i="28"/>
  <c r="I245" i="28"/>
  <c r="H245" i="28"/>
  <c r="J216" i="28"/>
  <c r="I216" i="28"/>
  <c r="H216" i="28"/>
  <c r="J274" i="28"/>
  <c r="I274" i="28"/>
  <c r="H274" i="28"/>
  <c r="J251" i="28"/>
  <c r="I251" i="28"/>
  <c r="H251" i="28"/>
  <c r="J284" i="28"/>
  <c r="I284" i="28"/>
  <c r="H284" i="28"/>
  <c r="H281" i="28"/>
  <c r="J281" i="28"/>
  <c r="I281" i="28"/>
  <c r="J295" i="28"/>
  <c r="I295" i="28"/>
  <c r="H295" i="28"/>
  <c r="I248" i="28"/>
  <c r="H248" i="28"/>
  <c r="J248" i="28"/>
  <c r="J230" i="28"/>
  <c r="I230" i="28"/>
  <c r="H230" i="28"/>
  <c r="J246" i="28"/>
  <c r="I246" i="28"/>
  <c r="H246" i="28"/>
  <c r="J267" i="28"/>
  <c r="I267" i="28"/>
  <c r="H267" i="28"/>
  <c r="J238" i="28"/>
  <c r="I238" i="28"/>
  <c r="H238" i="28"/>
  <c r="H242" i="28"/>
  <c r="J242" i="28"/>
  <c r="I242" i="28"/>
  <c r="I289" i="28"/>
  <c r="H289" i="28"/>
  <c r="J289" i="28"/>
  <c r="J269" i="28"/>
  <c r="I269" i="28"/>
  <c r="H269" i="28"/>
  <c r="J236" i="28"/>
  <c r="I236" i="28"/>
  <c r="H236" i="28"/>
  <c r="J217" i="28"/>
  <c r="I217" i="28"/>
  <c r="H217" i="28"/>
  <c r="I271" i="28"/>
  <c r="J271" i="28"/>
  <c r="H271" i="28"/>
  <c r="J233" i="28"/>
  <c r="I233" i="28"/>
  <c r="H233" i="28"/>
  <c r="J239" i="28"/>
  <c r="I239" i="28"/>
  <c r="H239" i="28"/>
  <c r="J218" i="28"/>
  <c r="I218" i="28"/>
  <c r="H218" i="28"/>
  <c r="H297" i="28"/>
  <c r="J297" i="28"/>
  <c r="I297" i="28"/>
  <c r="J270" i="28"/>
  <c r="I270" i="28"/>
  <c r="H270" i="28"/>
  <c r="J263" i="28"/>
  <c r="H263" i="28"/>
  <c r="I263" i="28"/>
  <c r="J272" i="28"/>
  <c r="I272" i="28"/>
  <c r="H272" i="28"/>
  <c r="J291" i="28"/>
  <c r="I291" i="28"/>
  <c r="H291" i="28"/>
  <c r="J229" i="28"/>
  <c r="I229" i="28"/>
  <c r="H229" i="28"/>
  <c r="J221" i="28"/>
  <c r="I221" i="28"/>
  <c r="H221" i="28"/>
  <c r="J234" i="28"/>
  <c r="I234" i="28"/>
  <c r="H234" i="28"/>
  <c r="J237" i="28"/>
  <c r="I237" i="28"/>
  <c r="H237" i="28"/>
  <c r="J255" i="28"/>
  <c r="I255" i="28"/>
  <c r="H255" i="28"/>
  <c r="J214" i="28"/>
  <c r="H214" i="28"/>
  <c r="H231" i="28"/>
  <c r="J231" i="28"/>
  <c r="I231" i="28"/>
  <c r="J244" i="28"/>
  <c r="I244" i="28"/>
  <c r="H244" i="28"/>
  <c r="J212" i="28"/>
  <c r="J186" i="28"/>
  <c r="N189" i="95"/>
  <c r="N283" i="95"/>
  <c r="M187" i="95"/>
  <c r="M281" i="95"/>
  <c r="L281" i="95"/>
  <c r="L245" i="95"/>
  <c r="M151" i="95"/>
  <c r="M245" i="95"/>
  <c r="N187" i="95"/>
  <c r="N281" i="95"/>
  <c r="N152" i="95"/>
  <c r="N246" i="95"/>
  <c r="L294" i="28"/>
  <c r="O185" i="28"/>
  <c r="O279" i="28"/>
  <c r="M200" i="28"/>
  <c r="M294" i="28"/>
  <c r="M189" i="95"/>
  <c r="M283" i="95"/>
  <c r="O120" i="28"/>
  <c r="O214" i="28"/>
  <c r="N151" i="95"/>
  <c r="N245" i="95"/>
  <c r="O124" i="28"/>
  <c r="O218" i="28"/>
  <c r="J177" i="28"/>
  <c r="O183" i="28"/>
  <c r="O277" i="28"/>
  <c r="N158" i="28"/>
  <c r="N252" i="28"/>
  <c r="L237" i="28"/>
  <c r="L212" i="28"/>
  <c r="O161" i="28"/>
  <c r="O255" i="28"/>
  <c r="O177" i="95"/>
  <c r="O271" i="95"/>
  <c r="L230" i="28"/>
  <c r="M177" i="95"/>
  <c r="M271" i="95"/>
  <c r="L241" i="95"/>
  <c r="M147" i="95"/>
  <c r="M241" i="95"/>
  <c r="N147" i="95"/>
  <c r="N241" i="95"/>
  <c r="L300" i="95"/>
  <c r="M206" i="95"/>
  <c r="M300" i="95"/>
  <c r="N206" i="95"/>
  <c r="N300" i="95"/>
  <c r="L235" i="95"/>
  <c r="M141" i="95"/>
  <c r="M235" i="95"/>
  <c r="N143" i="28"/>
  <c r="N237" i="28"/>
  <c r="M202" i="28"/>
  <c r="M296" i="28"/>
  <c r="N133" i="28"/>
  <c r="N227" i="28"/>
  <c r="O195" i="28"/>
  <c r="O289" i="28"/>
  <c r="O189" i="95"/>
  <c r="O283" i="95"/>
  <c r="L222" i="95"/>
  <c r="M128" i="95"/>
  <c r="M222" i="95"/>
  <c r="M132" i="95"/>
  <c r="M226" i="95"/>
  <c r="L226" i="95"/>
  <c r="O145" i="95"/>
  <c r="O239" i="95"/>
  <c r="L239" i="95"/>
  <c r="M145" i="95"/>
  <c r="M239" i="95"/>
  <c r="L256" i="95"/>
  <c r="M162" i="95"/>
  <c r="M256" i="95"/>
  <c r="L282" i="28"/>
  <c r="L224" i="28"/>
  <c r="N185" i="28"/>
  <c r="N279" i="28"/>
  <c r="M142" i="28"/>
  <c r="M236" i="28"/>
  <c r="M193" i="28"/>
  <c r="M287" i="28"/>
  <c r="M130" i="28"/>
  <c r="M224" i="28"/>
  <c r="O200" i="28"/>
  <c r="O294" i="28"/>
  <c r="M201" i="28"/>
  <c r="M295" i="28"/>
  <c r="O201" i="28"/>
  <c r="O295" i="28"/>
  <c r="L264" i="28"/>
  <c r="O173" i="28"/>
  <c r="O267" i="28"/>
  <c r="N159" i="28"/>
  <c r="N253" i="28"/>
  <c r="L235" i="28"/>
  <c r="N177" i="95"/>
  <c r="N271" i="95"/>
  <c r="L280" i="95"/>
  <c r="M186" i="95"/>
  <c r="M280" i="95"/>
  <c r="L247" i="95"/>
  <c r="M153" i="95"/>
  <c r="M247" i="95"/>
  <c r="L259" i="95"/>
  <c r="M165" i="95"/>
  <c r="M259" i="95"/>
  <c r="L274" i="95"/>
  <c r="M180" i="95"/>
  <c r="M274" i="95"/>
  <c r="L227" i="28"/>
  <c r="M185" i="95"/>
  <c r="M279" i="95"/>
  <c r="L279" i="95"/>
  <c r="L279" i="28"/>
  <c r="O130" i="28"/>
  <c r="O224" i="28"/>
  <c r="L236" i="28"/>
  <c r="L253" i="28"/>
  <c r="O178" i="28"/>
  <c r="O272" i="28"/>
  <c r="O153" i="28"/>
  <c r="O247" i="28"/>
  <c r="N132" i="95"/>
  <c r="N226" i="95"/>
  <c r="J163" i="28"/>
  <c r="M188" i="28"/>
  <c r="M282" i="28"/>
  <c r="L273" i="28"/>
  <c r="O193" i="28"/>
  <c r="O287" i="28"/>
  <c r="N132" i="28"/>
  <c r="N226" i="28"/>
  <c r="L277" i="28"/>
  <c r="M192" i="28"/>
  <c r="M286" i="28"/>
  <c r="N201" i="28"/>
  <c r="N295" i="28"/>
  <c r="O170" i="28"/>
  <c r="O264" i="28"/>
  <c r="M170" i="28"/>
  <c r="M264" i="28"/>
  <c r="L265" i="28"/>
  <c r="O159" i="28"/>
  <c r="O253" i="28"/>
  <c r="L233" i="28"/>
  <c r="M136" i="28"/>
  <c r="M230" i="28"/>
  <c r="L294" i="95"/>
  <c r="M200" i="95"/>
  <c r="M294" i="95"/>
  <c r="N200" i="95"/>
  <c r="N294" i="95"/>
  <c r="M197" i="95"/>
  <c r="M291" i="95"/>
  <c r="L291" i="95"/>
  <c r="N197" i="95"/>
  <c r="N291" i="95"/>
  <c r="O185" i="95"/>
  <c r="O279" i="95"/>
  <c r="O171" i="28"/>
  <c r="O265" i="28"/>
  <c r="L258" i="95"/>
  <c r="M164" i="95"/>
  <c r="M258" i="95"/>
  <c r="L287" i="28"/>
  <c r="N180" i="95"/>
  <c r="N274" i="95"/>
  <c r="N128" i="95"/>
  <c r="N222" i="95"/>
  <c r="O192" i="28"/>
  <c r="O286" i="28"/>
  <c r="N179" i="28"/>
  <c r="N273" i="28"/>
  <c r="L226" i="28"/>
  <c r="N192" i="28"/>
  <c r="N286" i="28"/>
  <c r="M171" i="28"/>
  <c r="M265" i="28"/>
  <c r="N164" i="95"/>
  <c r="N258" i="95"/>
  <c r="L265" i="95"/>
  <c r="M171" i="95"/>
  <c r="M265" i="95"/>
  <c r="M175" i="95"/>
  <c r="M269" i="95"/>
  <c r="L269" i="95"/>
  <c r="L254" i="95"/>
  <c r="M160" i="95"/>
  <c r="M254" i="95"/>
  <c r="M150" i="95"/>
  <c r="M244" i="95"/>
  <c r="L244" i="95"/>
  <c r="L231" i="95"/>
  <c r="M137" i="95"/>
  <c r="M231" i="95"/>
  <c r="N160" i="95"/>
  <c r="N254" i="95"/>
  <c r="N137" i="95"/>
  <c r="N231" i="95"/>
  <c r="M203" i="95"/>
  <c r="M297" i="95"/>
  <c r="L297" i="95"/>
  <c r="M178" i="95"/>
  <c r="M272" i="95"/>
  <c r="L272" i="95"/>
  <c r="L264" i="95"/>
  <c r="M170" i="95"/>
  <c r="M264" i="95"/>
  <c r="L224" i="95"/>
  <c r="M130" i="95"/>
  <c r="M224" i="95"/>
  <c r="L236" i="95"/>
  <c r="M142" i="95"/>
  <c r="M236" i="95"/>
  <c r="N130" i="95"/>
  <c r="N224" i="95"/>
  <c r="L267" i="95"/>
  <c r="N173" i="95"/>
  <c r="N267" i="95"/>
  <c r="M173" i="95"/>
  <c r="M267" i="95"/>
  <c r="L263" i="95"/>
  <c r="N169" i="95"/>
  <c r="N263" i="95"/>
  <c r="M169" i="95"/>
  <c r="M263" i="95"/>
  <c r="M179" i="95"/>
  <c r="M273" i="95"/>
  <c r="L273" i="95"/>
  <c r="L260" i="95"/>
  <c r="M166" i="95"/>
  <c r="M260" i="95"/>
  <c r="L221" i="95"/>
  <c r="M127" i="95"/>
  <c r="M221" i="95"/>
  <c r="L212" i="95"/>
  <c r="M118" i="95"/>
  <c r="L229" i="95"/>
  <c r="M135" i="95"/>
  <c r="M229" i="95"/>
  <c r="O135" i="95"/>
  <c r="O229" i="95"/>
  <c r="L216" i="95"/>
  <c r="M122" i="95"/>
  <c r="M216" i="95"/>
  <c r="N150" i="95"/>
  <c r="N244" i="95"/>
  <c r="N127" i="95"/>
  <c r="N221" i="95"/>
  <c r="O137" i="95"/>
  <c r="O231" i="95"/>
  <c r="M195" i="95"/>
  <c r="M289" i="95"/>
  <c r="L289" i="95"/>
  <c r="L288" i="95"/>
  <c r="M194" i="95"/>
  <c r="M288" i="95"/>
  <c r="M152" i="95"/>
  <c r="M246" i="95"/>
  <c r="L246" i="95"/>
  <c r="L234" i="95"/>
  <c r="M140" i="95"/>
  <c r="M234" i="95"/>
  <c r="M205" i="95"/>
  <c r="M299" i="95"/>
  <c r="L299" i="95"/>
  <c r="L261" i="95"/>
  <c r="M167" i="95"/>
  <c r="M261" i="95"/>
  <c r="L217" i="95"/>
  <c r="M123" i="95"/>
  <c r="M217" i="95"/>
  <c r="N133" i="95"/>
  <c r="N227" i="95"/>
  <c r="L227" i="95"/>
  <c r="M133" i="95"/>
  <c r="M227" i="95"/>
  <c r="L228" i="95"/>
  <c r="M134" i="95"/>
  <c r="M228" i="95"/>
  <c r="L214" i="95"/>
  <c r="M120" i="95"/>
  <c r="M214" i="95"/>
  <c r="M125" i="95"/>
  <c r="M219" i="95"/>
  <c r="L219" i="95"/>
  <c r="O122" i="95"/>
  <c r="O216" i="95"/>
  <c r="O160" i="95"/>
  <c r="O254" i="95"/>
  <c r="N166" i="95"/>
  <c r="N260" i="95"/>
  <c r="N179" i="95"/>
  <c r="N273" i="95"/>
  <c r="N135" i="95"/>
  <c r="N229" i="95"/>
  <c r="L277" i="95"/>
  <c r="M183" i="95"/>
  <c r="M277" i="95"/>
  <c r="M139" i="95"/>
  <c r="M233" i="95"/>
  <c r="L233" i="95"/>
  <c r="M148" i="95"/>
  <c r="M242" i="95"/>
  <c r="L242" i="95"/>
  <c r="L293" i="95"/>
  <c r="M199" i="95"/>
  <c r="M293" i="95"/>
  <c r="N203" i="95"/>
  <c r="N297" i="95"/>
  <c r="L223" i="95"/>
  <c r="M129" i="95"/>
  <c r="M223" i="95"/>
  <c r="N129" i="95"/>
  <c r="N223" i="95"/>
  <c r="O160" i="28"/>
  <c r="O254" i="28"/>
  <c r="O169" i="28"/>
  <c r="O263" i="28"/>
  <c r="O148" i="28"/>
  <c r="O242" i="28"/>
  <c r="L289" i="28"/>
  <c r="L281" i="28"/>
  <c r="O167" i="28"/>
  <c r="O261" i="28"/>
  <c r="N139" i="28"/>
  <c r="N233" i="28"/>
  <c r="M164" i="28"/>
  <c r="M258" i="28"/>
  <c r="L258" i="28"/>
  <c r="O121" i="28"/>
  <c r="O215" i="28"/>
  <c r="L256" i="28"/>
  <c r="N127" i="28"/>
  <c r="N221" i="28"/>
  <c r="L215" i="28"/>
  <c r="N151" i="28"/>
  <c r="N245" i="28"/>
  <c r="M186" i="28"/>
  <c r="M280" i="28"/>
  <c r="N195" i="28"/>
  <c r="N289" i="28"/>
  <c r="N167" i="28"/>
  <c r="N261" i="28"/>
  <c r="O154" i="28"/>
  <c r="O248" i="28"/>
  <c r="M160" i="28"/>
  <c r="M254" i="28"/>
  <c r="L254" i="28"/>
  <c r="O191" i="28"/>
  <c r="O285" i="28"/>
  <c r="M191" i="28"/>
  <c r="M285" i="28"/>
  <c r="L221" i="28"/>
  <c r="M122" i="28"/>
  <c r="M216" i="28"/>
  <c r="N122" i="28"/>
  <c r="N216" i="28"/>
  <c r="O187" i="28"/>
  <c r="O281" i="28"/>
  <c r="O133" i="28"/>
  <c r="O227" i="28"/>
  <c r="L234" i="28"/>
  <c r="M140" i="28"/>
  <c r="M234" i="28"/>
  <c r="J124" i="28"/>
  <c r="L247" i="28"/>
  <c r="L220" i="28"/>
  <c r="O127" i="28"/>
  <c r="O221" i="28"/>
  <c r="L272" i="28"/>
  <c r="M206" i="28"/>
  <c r="M300" i="28"/>
  <c r="M194" i="28"/>
  <c r="M288" i="28"/>
  <c r="N174" i="28"/>
  <c r="N268" i="28"/>
  <c r="L255" i="28"/>
  <c r="L229" i="28"/>
  <c r="N120" i="28"/>
  <c r="N214" i="28"/>
  <c r="L214" i="28"/>
  <c r="L290" i="28"/>
  <c r="M196" i="28"/>
  <c r="M290" i="28"/>
  <c r="L261" i="28"/>
  <c r="M156" i="28"/>
  <c r="M250" i="28"/>
  <c r="L250" i="28"/>
  <c r="J172" i="28"/>
  <c r="M153" i="28"/>
  <c r="M247" i="28"/>
  <c r="O164" i="28"/>
  <c r="O258" i="28"/>
  <c r="L216" i="28"/>
  <c r="N153" i="28"/>
  <c r="N247" i="28"/>
  <c r="N126" i="28"/>
  <c r="N220" i="28"/>
  <c r="O132" i="28"/>
  <c r="O226" i="28"/>
  <c r="O138" i="28"/>
  <c r="O232" i="28"/>
  <c r="M178" i="28"/>
  <c r="M272" i="28"/>
  <c r="L300" i="28"/>
  <c r="O194" i="28"/>
  <c r="O288" i="28"/>
  <c r="M173" i="28"/>
  <c r="M267" i="28"/>
  <c r="M161" i="28"/>
  <c r="M255" i="28"/>
  <c r="O141" i="28"/>
  <c r="O235" i="28"/>
  <c r="M135" i="28"/>
  <c r="M229" i="28"/>
  <c r="J169" i="28"/>
  <c r="O142" i="28"/>
  <c r="O236" i="28"/>
  <c r="O149" i="95"/>
  <c r="O243" i="95"/>
  <c r="J204" i="28"/>
  <c r="O140" i="28"/>
  <c r="O234" i="28"/>
  <c r="N196" i="28"/>
  <c r="N290" i="28"/>
  <c r="N156" i="28"/>
  <c r="N250" i="28"/>
  <c r="M134" i="28"/>
  <c r="M228" i="28"/>
  <c r="O134" i="28"/>
  <c r="O228" i="28"/>
  <c r="M177" i="28"/>
  <c r="M271" i="28"/>
  <c r="M146" i="28"/>
  <c r="M240" i="28"/>
  <c r="O126" i="28"/>
  <c r="O220" i="28"/>
  <c r="L280" i="28"/>
  <c r="O158" i="28"/>
  <c r="O252" i="28"/>
  <c r="O130" i="95"/>
  <c r="O224" i="95"/>
  <c r="F250" i="95"/>
  <c r="F156" i="95"/>
  <c r="O190" i="28"/>
  <c r="O284" i="28"/>
  <c r="N190" i="28"/>
  <c r="N284" i="28"/>
  <c r="L284" i="28"/>
  <c r="M190" i="28"/>
  <c r="M284" i="28"/>
  <c r="F157" i="95"/>
  <c r="F251" i="95"/>
  <c r="F171" i="95"/>
  <c r="F265" i="95"/>
  <c r="F297" i="95"/>
  <c r="F203" i="95"/>
  <c r="J171" i="28"/>
  <c r="O182" i="28"/>
  <c r="O276" i="28"/>
  <c r="N182" i="28"/>
  <c r="N276" i="28"/>
  <c r="M182" i="28"/>
  <c r="M276" i="28"/>
  <c r="L276" i="28"/>
  <c r="O139" i="28"/>
  <c r="O233" i="28"/>
  <c r="O181" i="28"/>
  <c r="O275" i="28"/>
  <c r="M181" i="28"/>
  <c r="M275" i="28"/>
  <c r="L275" i="28"/>
  <c r="N181" i="28"/>
  <c r="N275" i="28"/>
  <c r="O166" i="28"/>
  <c r="O260" i="28"/>
  <c r="N166" i="28"/>
  <c r="N260" i="28"/>
  <c r="L260" i="28"/>
  <c r="M166" i="28"/>
  <c r="M260" i="28"/>
  <c r="F147" i="95"/>
  <c r="F241" i="95"/>
  <c r="F166" i="95"/>
  <c r="F260" i="95"/>
  <c r="O179" i="28"/>
  <c r="O273" i="28"/>
  <c r="F264" i="95"/>
  <c r="F170" i="95"/>
  <c r="F300" i="95"/>
  <c r="F206" i="95"/>
  <c r="J140" i="28"/>
  <c r="J138" i="28"/>
  <c r="F299" i="95"/>
  <c r="F205" i="95"/>
  <c r="O206" i="28"/>
  <c r="O300" i="28"/>
  <c r="O125" i="28"/>
  <c r="O219" i="28"/>
  <c r="F234" i="95"/>
  <c r="F140" i="95"/>
  <c r="F290" i="95"/>
  <c r="F196" i="95"/>
  <c r="O149" i="28"/>
  <c r="O243" i="28"/>
  <c r="N149" i="28"/>
  <c r="N243" i="28"/>
  <c r="L243" i="28"/>
  <c r="M149" i="28"/>
  <c r="M243" i="28"/>
  <c r="L213" i="28"/>
  <c r="M119" i="28"/>
  <c r="M213" i="28"/>
  <c r="F141" i="95"/>
  <c r="F235" i="95"/>
  <c r="F173" i="95"/>
  <c r="F267" i="95"/>
  <c r="F217" i="95"/>
  <c r="F123" i="95"/>
  <c r="F155" i="95"/>
  <c r="F249" i="95"/>
  <c r="F281" i="95"/>
  <c r="F187" i="95"/>
  <c r="F236" i="95"/>
  <c r="F142" i="95"/>
  <c r="O118" i="28"/>
  <c r="O212" i="28"/>
  <c r="J118" i="28"/>
  <c r="F240" i="95"/>
  <c r="F146" i="95"/>
  <c r="O155" i="28"/>
  <c r="O249" i="28"/>
  <c r="M212" i="28"/>
  <c r="F274" i="95"/>
  <c r="F180" i="95"/>
  <c r="N203" i="28"/>
  <c r="N297" i="28"/>
  <c r="M203" i="28"/>
  <c r="M297" i="28"/>
  <c r="O203" i="28"/>
  <c r="O297" i="28"/>
  <c r="L297" i="28"/>
  <c r="O156" i="28"/>
  <c r="O250" i="28"/>
  <c r="F197" i="95"/>
  <c r="F291" i="95"/>
  <c r="F139" i="95"/>
  <c r="F233" i="95"/>
  <c r="F158" i="95"/>
  <c r="F252" i="95"/>
  <c r="F282" i="95"/>
  <c r="F188" i="95"/>
  <c r="O189" i="28"/>
  <c r="O283" i="28"/>
  <c r="N189" i="28"/>
  <c r="N283" i="28"/>
  <c r="M189" i="28"/>
  <c r="M283" i="28"/>
  <c r="L283" i="28"/>
  <c r="O165" i="28"/>
  <c r="O259" i="28"/>
  <c r="J147" i="28"/>
  <c r="J188" i="28"/>
  <c r="F132" i="95"/>
  <c r="F226" i="95"/>
  <c r="F227" i="95"/>
  <c r="F133" i="95"/>
  <c r="F228" i="95"/>
  <c r="F134" i="95"/>
  <c r="O202" i="28"/>
  <c r="O296" i="28"/>
  <c r="O157" i="28"/>
  <c r="O251" i="28"/>
  <c r="L251" i="28"/>
  <c r="M157" i="28"/>
  <c r="M251" i="28"/>
  <c r="N157" i="28"/>
  <c r="N251" i="28"/>
  <c r="O174" i="28"/>
  <c r="O268" i="28"/>
  <c r="O194" i="95"/>
  <c r="O288" i="95"/>
  <c r="O178" i="95"/>
  <c r="O272" i="95"/>
  <c r="J187" i="28"/>
  <c r="F266" i="95"/>
  <c r="F172" i="95"/>
  <c r="O131" i="28"/>
  <c r="O225" i="28"/>
  <c r="M131" i="28"/>
  <c r="M225" i="28"/>
  <c r="L225" i="28"/>
  <c r="N131" i="28"/>
  <c r="N225" i="28"/>
  <c r="O198" i="28"/>
  <c r="O292" i="28"/>
  <c r="M198" i="28"/>
  <c r="M292" i="28"/>
  <c r="L292" i="28"/>
  <c r="N198" i="28"/>
  <c r="N292" i="28"/>
  <c r="F276" i="95"/>
  <c r="F182" i="95"/>
  <c r="F218" i="95"/>
  <c r="F124" i="95"/>
  <c r="O197" i="28"/>
  <c r="O291" i="28"/>
  <c r="N197" i="28"/>
  <c r="N291" i="28"/>
  <c r="M197" i="28"/>
  <c r="M291" i="28"/>
  <c r="L291" i="28"/>
  <c r="F219" i="95"/>
  <c r="F125" i="95"/>
  <c r="F202" i="95"/>
  <c r="F296" i="95"/>
  <c r="F190" i="95"/>
  <c r="F284" i="95"/>
  <c r="O150" i="28"/>
  <c r="O244" i="28"/>
  <c r="N150" i="28"/>
  <c r="N244" i="28"/>
  <c r="L244" i="28"/>
  <c r="M150" i="28"/>
  <c r="M244" i="28"/>
  <c r="F259" i="95"/>
  <c r="F165" i="95"/>
  <c r="F179" i="95"/>
  <c r="F273" i="95"/>
  <c r="F232" i="95"/>
  <c r="F138" i="95"/>
  <c r="F164" i="95"/>
  <c r="F258" i="95"/>
  <c r="F148" i="95"/>
  <c r="F242" i="95"/>
  <c r="F298" i="95"/>
  <c r="F204" i="95"/>
  <c r="O205" i="28"/>
  <c r="O299" i="28"/>
  <c r="N205" i="28"/>
  <c r="N299" i="28"/>
  <c r="L299" i="28"/>
  <c r="M205" i="28"/>
  <c r="M299" i="28"/>
  <c r="N123" i="28"/>
  <c r="N217" i="28"/>
  <c r="M123" i="28"/>
  <c r="M217" i="28"/>
  <c r="L217" i="28"/>
  <c r="O123" i="28"/>
  <c r="O217" i="28"/>
  <c r="F181" i="95"/>
  <c r="F275" i="95"/>
  <c r="F131" i="95"/>
  <c r="F225" i="95"/>
  <c r="F257" i="95"/>
  <c r="F163" i="95"/>
  <c r="F195" i="95"/>
  <c r="F289" i="95"/>
  <c r="F244" i="95"/>
  <c r="F150" i="95"/>
  <c r="F292" i="95"/>
  <c r="F198" i="95"/>
  <c r="F248" i="95"/>
  <c r="F154" i="95"/>
  <c r="F280" i="95"/>
  <c r="F186" i="95"/>
  <c r="F126" i="95"/>
  <c r="F220" i="95"/>
  <c r="N118" i="28"/>
  <c r="N215" i="95"/>
  <c r="O119" i="28"/>
  <c r="O213" i="28"/>
  <c r="J213" i="28"/>
  <c r="J211" i="28"/>
  <c r="M14" i="28"/>
  <c r="N119" i="28"/>
  <c r="N213" i="28"/>
  <c r="I213" i="28"/>
  <c r="I34" i="94"/>
  <c r="I35" i="94"/>
  <c r="I33" i="94"/>
  <c r="D20" i="94"/>
  <c r="D22" i="94"/>
  <c r="D19" i="94"/>
  <c r="E120" i="95"/>
  <c r="F120" i="95"/>
  <c r="H120" i="95"/>
  <c r="C214" i="95"/>
  <c r="C213" i="95"/>
  <c r="F119" i="95"/>
  <c r="E119" i="95"/>
  <c r="H119" i="95"/>
  <c r="F118" i="95"/>
  <c r="C212" i="95"/>
  <c r="H118" i="95"/>
  <c r="E118" i="95"/>
  <c r="S36" i="94"/>
  <c r="S33" i="94"/>
  <c r="E20" i="94"/>
  <c r="E22" i="94"/>
  <c r="E19" i="94"/>
  <c r="F24" i="18"/>
  <c r="J15" i="28"/>
  <c r="J267" i="95"/>
  <c r="J219" i="95"/>
  <c r="F17" i="18"/>
  <c r="J232" i="95"/>
  <c r="J290" i="95"/>
  <c r="J242" i="95"/>
  <c r="J296" i="95"/>
  <c r="J233" i="95"/>
  <c r="J265" i="95"/>
  <c r="J280" i="95"/>
  <c r="J240" i="95"/>
  <c r="J299" i="95"/>
  <c r="J300" i="95"/>
  <c r="J234" i="95"/>
  <c r="J225" i="95"/>
  <c r="J258" i="95"/>
  <c r="J227" i="95"/>
  <c r="J291" i="95"/>
  <c r="J274" i="95"/>
  <c r="J236" i="95"/>
  <c r="F24" i="96"/>
  <c r="J15" i="95"/>
  <c r="J259" i="95"/>
  <c r="J275" i="95"/>
  <c r="J281" i="95"/>
  <c r="J249" i="95"/>
  <c r="J241" i="95"/>
  <c r="J228" i="95"/>
  <c r="J217" i="95"/>
  <c r="J218" i="95"/>
  <c r="J289" i="95"/>
  <c r="J273" i="95"/>
  <c r="J284" i="95"/>
  <c r="J252" i="95"/>
  <c r="F17" i="96"/>
  <c r="J260" i="95"/>
  <c r="J235" i="95"/>
  <c r="J244" i="95"/>
  <c r="J266" i="95"/>
  <c r="J282" i="95"/>
  <c r="J297" i="95"/>
  <c r="J248" i="95"/>
  <c r="J257" i="95"/>
  <c r="J264" i="95"/>
  <c r="J250" i="95"/>
  <c r="J251" i="95"/>
  <c r="J298" i="95"/>
  <c r="J220" i="95"/>
  <c r="J292" i="95"/>
  <c r="J276" i="95"/>
  <c r="J226" i="95"/>
  <c r="H211" i="28"/>
  <c r="M12" i="28"/>
  <c r="M117" i="95"/>
  <c r="I12" i="95"/>
  <c r="M212" i="95"/>
  <c r="M211" i="95"/>
  <c r="N12" i="95"/>
  <c r="F21" i="18"/>
  <c r="C19" i="105"/>
  <c r="E19" i="105"/>
  <c r="E17" i="105"/>
  <c r="O211" i="28"/>
  <c r="N14" i="28"/>
  <c r="I211" i="28"/>
  <c r="M13" i="28"/>
  <c r="J117" i="28"/>
  <c r="H14" i="28"/>
  <c r="J148" i="95"/>
  <c r="O148" i="95"/>
  <c r="O242" i="95"/>
  <c r="J139" i="95"/>
  <c r="O139" i="95"/>
  <c r="O233" i="95"/>
  <c r="O179" i="95"/>
  <c r="O273" i="95"/>
  <c r="J179" i="95"/>
  <c r="J141" i="95"/>
  <c r="O141" i="95"/>
  <c r="O235" i="95"/>
  <c r="J203" i="95"/>
  <c r="O203" i="95"/>
  <c r="O297" i="95"/>
  <c r="J164" i="95"/>
  <c r="O164" i="95"/>
  <c r="O258" i="95"/>
  <c r="J155" i="95"/>
  <c r="O155" i="95"/>
  <c r="O249" i="95"/>
  <c r="J154" i="95"/>
  <c r="O154" i="95"/>
  <c r="O248" i="95"/>
  <c r="J181" i="95"/>
  <c r="O181" i="95"/>
  <c r="O275" i="95"/>
  <c r="J134" i="95"/>
  <c r="O134" i="95"/>
  <c r="O228" i="95"/>
  <c r="J132" i="95"/>
  <c r="O132" i="95"/>
  <c r="O226" i="95"/>
  <c r="M211" i="28"/>
  <c r="N12" i="28"/>
  <c r="J123" i="95"/>
  <c r="O123" i="95"/>
  <c r="O140" i="95"/>
  <c r="O234" i="95"/>
  <c r="J140" i="95"/>
  <c r="J156" i="95"/>
  <c r="O156" i="95"/>
  <c r="O250" i="95"/>
  <c r="J195" i="95"/>
  <c r="O195" i="95"/>
  <c r="O289" i="95"/>
  <c r="O190" i="95"/>
  <c r="O284" i="95"/>
  <c r="J190" i="95"/>
  <c r="O142" i="95"/>
  <c r="O236" i="95"/>
  <c r="J142" i="95"/>
  <c r="J171" i="95"/>
  <c r="O171" i="95"/>
  <c r="O265" i="95"/>
  <c r="J126" i="95"/>
  <c r="O126" i="95"/>
  <c r="O220" i="95"/>
  <c r="O131" i="95"/>
  <c r="O225" i="95"/>
  <c r="J131" i="95"/>
  <c r="O125" i="95"/>
  <c r="O219" i="95"/>
  <c r="J125" i="95"/>
  <c r="O170" i="95"/>
  <c r="O264" i="95"/>
  <c r="J170" i="95"/>
  <c r="O150" i="95"/>
  <c r="O244" i="95"/>
  <c r="J150" i="95"/>
  <c r="J165" i="95"/>
  <c r="O165" i="95"/>
  <c r="O259" i="95"/>
  <c r="O197" i="95"/>
  <c r="O291" i="95"/>
  <c r="J197" i="95"/>
  <c r="J188" i="95"/>
  <c r="O188" i="95"/>
  <c r="O282" i="95"/>
  <c r="O204" i="95"/>
  <c r="O298" i="95"/>
  <c r="J204" i="95"/>
  <c r="N117" i="28"/>
  <c r="I13" i="28"/>
  <c r="N212" i="28"/>
  <c r="N211" i="28"/>
  <c r="N13" i="28"/>
  <c r="O138" i="95"/>
  <c r="O232" i="95"/>
  <c r="J138" i="95"/>
  <c r="J124" i="95"/>
  <c r="O124" i="95"/>
  <c r="O218" i="95"/>
  <c r="O133" i="95"/>
  <c r="O227" i="95"/>
  <c r="J133" i="95"/>
  <c r="J158" i="95"/>
  <c r="O158" i="95"/>
  <c r="O252" i="95"/>
  <c r="O205" i="95"/>
  <c r="O299" i="95"/>
  <c r="J205" i="95"/>
  <c r="J206" i="95"/>
  <c r="O206" i="95"/>
  <c r="O300" i="95"/>
  <c r="J157" i="95"/>
  <c r="O157" i="95"/>
  <c r="O251" i="95"/>
  <c r="O180" i="95"/>
  <c r="O274" i="95"/>
  <c r="J180" i="95"/>
  <c r="O186" i="95"/>
  <c r="O280" i="95"/>
  <c r="J186" i="95"/>
  <c r="J196" i="95"/>
  <c r="O196" i="95"/>
  <c r="O290" i="95"/>
  <c r="O182" i="95"/>
  <c r="O276" i="95"/>
  <c r="J182" i="95"/>
  <c r="M117" i="28"/>
  <c r="I12" i="28"/>
  <c r="O163" i="95"/>
  <c r="O257" i="95"/>
  <c r="J163" i="95"/>
  <c r="O146" i="95"/>
  <c r="O240" i="95"/>
  <c r="J146" i="95"/>
  <c r="J166" i="95"/>
  <c r="O166" i="95"/>
  <c r="O260" i="95"/>
  <c r="O117" i="28"/>
  <c r="J198" i="95"/>
  <c r="O198" i="95"/>
  <c r="O292" i="95"/>
  <c r="O202" i="95"/>
  <c r="O296" i="95"/>
  <c r="J202" i="95"/>
  <c r="J172" i="95"/>
  <c r="O172" i="95"/>
  <c r="O266" i="95"/>
  <c r="O187" i="95"/>
  <c r="O281" i="95"/>
  <c r="J187" i="95"/>
  <c r="J173" i="95"/>
  <c r="O173" i="95"/>
  <c r="O267" i="95"/>
  <c r="J147" i="95"/>
  <c r="O147" i="95"/>
  <c r="O241" i="95"/>
  <c r="J118" i="95"/>
  <c r="O118" i="95"/>
  <c r="O212" i="95"/>
  <c r="F213" i="95"/>
  <c r="J213" i="95"/>
  <c r="E213" i="95"/>
  <c r="I213" i="95"/>
  <c r="H213" i="95"/>
  <c r="I120" i="95"/>
  <c r="N120" i="95"/>
  <c r="N214" i="95"/>
  <c r="I118" i="95"/>
  <c r="N118" i="95"/>
  <c r="H214" i="95"/>
  <c r="F214" i="95"/>
  <c r="J214" i="95"/>
  <c r="E214" i="95"/>
  <c r="I214" i="95"/>
  <c r="H117" i="95"/>
  <c r="H12" i="95"/>
  <c r="I119" i="95"/>
  <c r="N119" i="95"/>
  <c r="N213" i="95"/>
  <c r="F22" i="94"/>
  <c r="F19" i="94"/>
  <c r="F212" i="95"/>
  <c r="J212" i="95"/>
  <c r="E212" i="95"/>
  <c r="I212" i="95"/>
  <c r="H212" i="95"/>
  <c r="J119" i="95"/>
  <c r="O119" i="95"/>
  <c r="O213" i="95"/>
  <c r="J120" i="95"/>
  <c r="O120" i="95"/>
  <c r="O214" i="95"/>
  <c r="O14" i="28"/>
  <c r="O13" i="28"/>
  <c r="I14" i="28"/>
  <c r="J14" i="28"/>
  <c r="O217" i="95"/>
  <c r="J13" i="28"/>
  <c r="E24" i="87"/>
  <c r="F24" i="87"/>
  <c r="H211" i="95"/>
  <c r="M12" i="95"/>
  <c r="J22" i="94"/>
  <c r="J19" i="94"/>
  <c r="E30" i="87"/>
  <c r="G22" i="94"/>
  <c r="J117" i="95"/>
  <c r="H14" i="95"/>
  <c r="I211" i="95"/>
  <c r="M13" i="95"/>
  <c r="O211" i="95"/>
  <c r="N14" i="95"/>
  <c r="J211" i="95"/>
  <c r="M14" i="95"/>
  <c r="O117" i="95"/>
  <c r="I14" i="95"/>
  <c r="I117" i="95"/>
  <c r="H13" i="95"/>
  <c r="N212" i="95"/>
  <c r="N211" i="95"/>
  <c r="N13" i="95"/>
  <c r="N117" i="95"/>
  <c r="I13" i="95"/>
  <c r="J11" i="28"/>
  <c r="J16" i="28"/>
  <c r="E22" i="100"/>
  <c r="Y49" i="100"/>
  <c r="Z49" i="100"/>
  <c r="AA49" i="100"/>
  <c r="AB49" i="100"/>
  <c r="AC49" i="100"/>
  <c r="O11" i="28"/>
  <c r="O13" i="95"/>
  <c r="J14" i="95"/>
  <c r="O14" i="95"/>
  <c r="J13" i="95"/>
  <c r="J11" i="95"/>
  <c r="J16" i="95"/>
  <c r="E27" i="87"/>
  <c r="O11" i="95"/>
  <c r="E31" i="87"/>
  <c r="F27" i="87" l="1"/>
  <c r="H15" i="106"/>
  <c r="I15" i="106" s="1"/>
  <c r="F31" i="87"/>
  <c r="F29" i="87"/>
  <c r="E23" i="100"/>
  <c r="F28" i="87"/>
  <c r="F30" i="87"/>
  <c r="L169" i="106"/>
  <c r="L202" i="106"/>
  <c r="L38" i="106"/>
  <c r="L161" i="106"/>
  <c r="E18" i="100"/>
  <c r="E15" i="100" s="1"/>
  <c r="E24" i="100" l="1"/>
  <c r="AA51" i="100" s="1"/>
  <c r="AB51" i="100" s="1"/>
  <c r="AC51" i="100" s="1"/>
  <c r="Z50" i="100"/>
  <c r="AA50" i="100" s="1"/>
  <c r="AB50" i="100" s="1"/>
  <c r="AC50" i="100" s="1"/>
  <c r="L141" i="106"/>
  <c r="L18" i="106" s="1"/>
  <c r="E17" i="87"/>
  <c r="E20" i="87"/>
  <c r="F21" i="87" l="1"/>
  <c r="F17" i="87"/>
  <c r="E21" i="100"/>
  <c r="E34" i="87"/>
  <c r="F18" i="87"/>
  <c r="E42" i="87"/>
  <c r="L15" i="106"/>
  <c r="M15" i="106" s="1"/>
  <c r="F20" i="87"/>
  <c r="F34" i="87" l="1"/>
  <c r="E25" i="100"/>
  <c r="E20" i="100" s="1"/>
  <c r="X48" i="100"/>
  <c r="Y48" i="100" s="1"/>
  <c r="Z48" i="100" s="1"/>
  <c r="AA48" i="100" s="1"/>
  <c r="AB48" i="100" s="1"/>
  <c r="AC48" i="100" s="1"/>
  <c r="AB52" i="100" l="1"/>
  <c r="AC52" i="100" s="1"/>
  <c r="E43" i="87"/>
  <c r="AE55" i="100"/>
  <c r="E29" i="100"/>
  <c r="AD54" i="100" l="1"/>
  <c r="AD53" i="10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Wong</author>
  </authors>
  <commentList>
    <comment ref="G16" authorId="0" shapeId="0" xr:uid="{00000000-0006-0000-0400-000001000000}">
      <text>
        <r>
          <rPr>
            <sz val="9"/>
            <color indexed="81"/>
            <rFont val="Tahoma"/>
            <family val="2"/>
          </rPr>
          <t>Please input number of outstanding receivables for the corresponding risk factor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Caroline.Wong</author>
    <author>Caroline Wong</author>
  </authors>
  <commentList>
    <comment ref="F19" authorId="0" shapeId="0" xr:uid="{00000000-0006-0000-0700-000001000000}">
      <text>
        <r>
          <rPr>
            <sz val="10"/>
            <color indexed="81"/>
            <rFont val="Calibri"/>
            <family val="2"/>
            <scheme val="minor"/>
          </rPr>
          <t>Based on fixed margins of adverse deviations as prescribed by the IC in the Valuation Circular</t>
        </r>
      </text>
    </comment>
    <comment ref="C28" authorId="1" shapeId="0" xr:uid="{00000000-0006-0000-0700-000002000000}">
      <text>
        <r>
          <rPr>
            <sz val="9"/>
            <color indexed="81"/>
            <rFont val="Tahoma"/>
            <family val="2"/>
          </rPr>
          <t>Kindly refer and update for the Peso spot rates published by the IC at each Reporting Date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Caroline.Wong</author>
    <author>Caroline Wong</author>
  </authors>
  <commentList>
    <comment ref="F19" authorId="0" shapeId="0" xr:uid="{00000000-0006-0000-0800-000001000000}">
      <text>
        <r>
          <rPr>
            <sz val="10"/>
            <color indexed="81"/>
            <rFont val="Calibri"/>
            <family val="2"/>
            <scheme val="minor"/>
          </rPr>
          <t>Based on fixed margins of adverse deviations as prescribed by the IC in the Valuation Circular</t>
        </r>
      </text>
    </comment>
    <comment ref="C28" authorId="1" shapeId="0" xr:uid="{00000000-0006-0000-0800-000002000000}">
      <text>
        <r>
          <rPr>
            <sz val="9"/>
            <color indexed="81"/>
            <rFont val="Tahoma"/>
            <family val="2"/>
          </rPr>
          <t>Kindly refer and update for the Dollar spot rates published by the IC at each Reporting Date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Caroline Wong</author>
  </authors>
  <commentList>
    <comment ref="J21" authorId="0" shapeId="0" xr:uid="{00000000-0006-0000-0900-000001000000}">
      <text>
        <r>
          <rPr>
            <sz val="9"/>
            <color indexed="81"/>
            <rFont val="Tahoma"/>
            <family val="2"/>
          </rPr>
          <t>(Cash-flows including coupon / interest payments and redemption amounts)</t>
        </r>
      </text>
    </comment>
    <comment ref="C22" authorId="1" shapeId="0" xr:uid="{00000000-0006-0000-0900-000002000000}">
      <text>
        <r>
          <rPr>
            <sz val="9"/>
            <color indexed="81"/>
            <rFont val="Tahoma"/>
            <family val="2"/>
          </rPr>
          <t>Kindly refer and update for the Peso spot rates published by the IC at each Reporting Date</t>
        </r>
      </text>
    </comment>
    <comment ref="J115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  <comment ref="G209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Caroline Wong</author>
  </authors>
  <commentList>
    <comment ref="J21" authorId="0" shapeId="0" xr:uid="{00000000-0006-0000-0A00-000001000000}">
      <text>
        <r>
          <rPr>
            <sz val="9"/>
            <color indexed="81"/>
            <rFont val="Tahoma"/>
            <family val="2"/>
          </rPr>
          <t>(Cash-flows including coupon / interest payments and redemption amounts)</t>
        </r>
      </text>
    </comment>
    <comment ref="C22" authorId="1" shapeId="0" xr:uid="{00000000-0006-0000-0A00-000002000000}">
      <text>
        <r>
          <rPr>
            <sz val="9"/>
            <color indexed="81"/>
            <rFont val="Tahoma"/>
            <family val="2"/>
          </rPr>
          <t>Kindly refer and update for the Dollar spot rates published by the IC at each Reporting Date</t>
        </r>
      </text>
    </comment>
    <comment ref="G11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  <comment ref="G20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Wong</author>
  </authors>
  <commentList>
    <comment ref="C32" authorId="0" shapeId="0" xr:uid="{00000000-0006-0000-0B00-000001000000}">
      <text>
        <r>
          <rPr>
            <sz val="9"/>
            <color indexed="81"/>
            <rFont val="Tahoma"/>
            <family val="2"/>
          </rPr>
          <t>Kindly refer and update for the Dollar spot rates published by the IC at each Reporting Date</t>
        </r>
      </text>
    </comment>
  </commentList>
</comments>
</file>

<file path=xl/sharedStrings.xml><?xml version="1.0" encoding="utf-8"?>
<sst xmlns="http://schemas.openxmlformats.org/spreadsheetml/2006/main" count="1573" uniqueCount="651">
  <si>
    <t>Republic of the Philippines</t>
  </si>
  <si>
    <t>Department of Finance</t>
  </si>
  <si>
    <t xml:space="preserve">Template no: </t>
  </si>
  <si>
    <t>2020 v.0</t>
  </si>
  <si>
    <t>INSURANCE COMMISSION</t>
  </si>
  <si>
    <t>Release date:</t>
  </si>
  <si>
    <t>January 31, 2020</t>
  </si>
  <si>
    <t>Life Template for the Risk-based Capital 2 Framework</t>
  </si>
  <si>
    <t>Insurance Commission</t>
  </si>
  <si>
    <t>Cover</t>
  </si>
  <si>
    <t>Company:</t>
  </si>
  <si>
    <t>(Please input Company Name for identification purposes)</t>
  </si>
  <si>
    <t>Reporting date:</t>
  </si>
  <si>
    <t>(Please input reporting date in DD/MM/YYYY format)</t>
  </si>
  <si>
    <t>Submission date:</t>
  </si>
  <si>
    <t>(Please input submission date in DD/MM/YYYY format)</t>
  </si>
  <si>
    <t>Please sign over printed name</t>
  </si>
  <si>
    <t>Prepared by:</t>
  </si>
  <si>
    <t>Countersigned by:</t>
  </si>
  <si>
    <t>Name:</t>
  </si>
  <si>
    <t>Designation:</t>
  </si>
  <si>
    <t>Chief Financial Officer</t>
  </si>
  <si>
    <t>Tabs in this template</t>
  </si>
  <si>
    <t>The table below summarises the tabs contained in this spreadsheet:</t>
  </si>
  <si>
    <t>Tab name</t>
  </si>
  <si>
    <t>Description</t>
  </si>
  <si>
    <t>Capital Adequacy</t>
  </si>
  <si>
    <t>CAR</t>
  </si>
  <si>
    <t>Summary of results</t>
  </si>
  <si>
    <t>RBC Requirement</t>
  </si>
  <si>
    <t>Components of RBC Requirements</t>
  </si>
  <si>
    <t>Notes</t>
  </si>
  <si>
    <t>Additional comments from the Company</t>
  </si>
  <si>
    <t xml:space="preserve">Data Inputs &amp; </t>
  </si>
  <si>
    <t>Input_Capital</t>
  </si>
  <si>
    <t>Calculation of Total Available Capital</t>
  </si>
  <si>
    <t xml:space="preserve">Calculation of Risk </t>
  </si>
  <si>
    <t>Input_Asset</t>
  </si>
  <si>
    <t>Calculation of Risk Charges on Balance Sheet Assets</t>
  </si>
  <si>
    <t>Charges</t>
  </si>
  <si>
    <t>Input_Liability (PHP)</t>
  </si>
  <si>
    <t>Calculation of Insurance Risk charges and Summary of Insurance Liabilities (All currencies other than USD)</t>
  </si>
  <si>
    <t>Input_Liability (USD)</t>
  </si>
  <si>
    <t>Calculation of Insurance Risk charges and Summary of Insurance Liabilities (USD only)</t>
  </si>
  <si>
    <t>Input_ALM (PHP)</t>
  </si>
  <si>
    <t>Calculation of Interest Risk and Credit Spread Risk Charges (All currencies other than USD)</t>
  </si>
  <si>
    <t>Input_ALM (USD)</t>
  </si>
  <si>
    <t>Calculation of Interest Risk and Credit Spread risk charges (USD only)</t>
  </si>
  <si>
    <t>Input_Currency</t>
  </si>
  <si>
    <t>Calculation of Currency Risk Charge</t>
  </si>
  <si>
    <t>Input_Operational</t>
  </si>
  <si>
    <t>Calculation of Operational Risk Charge</t>
  </si>
  <si>
    <t>Input_Catastrophe</t>
  </si>
  <si>
    <t>Calculation of Catastrophe Risk Charge</t>
  </si>
  <si>
    <t>Input_Surrender</t>
  </si>
  <si>
    <t>Calculation of Surrender Risk Charge</t>
  </si>
  <si>
    <t>Parameters</t>
  </si>
  <si>
    <t>RC%_Receivables</t>
  </si>
  <si>
    <t>List of Risk Factors by Number of Outstanding Count for Receivables/Policies</t>
  </si>
  <si>
    <t>Instructions for filling in the template</t>
  </si>
  <si>
    <t>1) All submissions shall be made to the Insurance Commission.</t>
  </si>
  <si>
    <t xml:space="preserve">2) Please input data and information required to compute the Capital Adequacy Ratio in the yellow colour cells. </t>
  </si>
  <si>
    <t>3) The following colour key applies through this spreadsheet:</t>
  </si>
  <si>
    <t>Cell colour</t>
  </si>
  <si>
    <t>Instruction</t>
  </si>
  <si>
    <t>Example</t>
  </si>
  <si>
    <t>Additional data / input required</t>
  </si>
  <si>
    <t>Data in these cells are linked from other sources within the template.  No action is required.</t>
  </si>
  <si>
    <t>Data in these cells are assumptions made in relation to the calculation of the risk charges</t>
  </si>
  <si>
    <t>Not Available / Applicable</t>
  </si>
  <si>
    <t>As of the date:</t>
  </si>
  <si>
    <t>Item</t>
  </si>
  <si>
    <t>1)</t>
  </si>
  <si>
    <t>RBC2 framework</t>
  </si>
  <si>
    <t>Total Available Capital (TAC)</t>
  </si>
  <si>
    <t>Tier 1 Capital</t>
  </si>
  <si>
    <t>Tier 2 Capital</t>
  </si>
  <si>
    <t>Deductions</t>
  </si>
  <si>
    <t>C1</t>
  </si>
  <si>
    <t>Credit Risk Capital Charge</t>
  </si>
  <si>
    <t>C2</t>
  </si>
  <si>
    <t>Insurance Liability Risk Capital Charge</t>
  </si>
  <si>
    <t>C3(E)</t>
  </si>
  <si>
    <t>Market Risk Capital Charge - Equities</t>
  </si>
  <si>
    <t>C3(O)</t>
  </si>
  <si>
    <t>Market Risk Capital Charge - Others</t>
  </si>
  <si>
    <t>C4</t>
  </si>
  <si>
    <t>Operational Risk Capital Charge</t>
  </si>
  <si>
    <t>C5</t>
  </si>
  <si>
    <t>Catastrophe Risk Capital Charge</t>
  </si>
  <si>
    <t>C6</t>
  </si>
  <si>
    <t>Surrender Risk Capital Charge</t>
  </si>
  <si>
    <t>Capital Adequacy Ratio (CAR)</t>
  </si>
  <si>
    <t>Minimum Statutory CAR</t>
  </si>
  <si>
    <t>Data for Chart</t>
  </si>
  <si>
    <t>Amount</t>
  </si>
  <si>
    <t>C3 Equities</t>
  </si>
  <si>
    <t>C3 Others</t>
  </si>
  <si>
    <t>Div benefit</t>
  </si>
  <si>
    <t>Total Capital Required</t>
  </si>
  <si>
    <t>RBC2 Framework</t>
  </si>
  <si>
    <t>RBC</t>
  </si>
  <si>
    <t>Proportion of</t>
  </si>
  <si>
    <t>Requirement</t>
  </si>
  <si>
    <t>capital charges</t>
  </si>
  <si>
    <t>Component of Credit Risk Capital Charge</t>
  </si>
  <si>
    <t>Asset Default Risk</t>
  </si>
  <si>
    <t>Debt Instruments &amp; Bonds</t>
  </si>
  <si>
    <t>Other</t>
  </si>
  <si>
    <t>Counterparty Risk</t>
  </si>
  <si>
    <t>Amounts Receivables</t>
  </si>
  <si>
    <t>Reinsurance</t>
  </si>
  <si>
    <t>Component of Insurance Risk Capital Charge</t>
  </si>
  <si>
    <t>Liability Risk</t>
  </si>
  <si>
    <t>C3</t>
  </si>
  <si>
    <t>Component of Market Risk Capital Charge</t>
  </si>
  <si>
    <t>Interest rate risk</t>
  </si>
  <si>
    <t>Equity risk</t>
  </si>
  <si>
    <t>Property risk</t>
  </si>
  <si>
    <t>Currency risk</t>
  </si>
  <si>
    <t>Credit spread risk</t>
  </si>
  <si>
    <t>Component of Operational Risk Capital Charge</t>
  </si>
  <si>
    <t>Operational Risk</t>
  </si>
  <si>
    <t>Component of Catastrophe Risk Capital Charge</t>
  </si>
  <si>
    <t>Catastrophe Risk</t>
  </si>
  <si>
    <t>Component of Surrender Risk Capital Charge</t>
  </si>
  <si>
    <t>Surrender Risk</t>
  </si>
  <si>
    <t>Company</t>
  </si>
  <si>
    <t>As of the date</t>
  </si>
  <si>
    <t>Key</t>
  </si>
  <si>
    <t>Please use the yellow boxes for numerical input</t>
  </si>
  <si>
    <t>Data is linked from other sources within the template</t>
  </si>
  <si>
    <t>For Calculation</t>
  </si>
  <si>
    <t xml:space="preserve">No. of outstanding </t>
  </si>
  <si>
    <t>Market Value of Assets</t>
  </si>
  <si>
    <t>Calculation of capital charges</t>
  </si>
  <si>
    <t>No</t>
  </si>
  <si>
    <t>Asset Breakdown</t>
  </si>
  <si>
    <t>receivables / policies</t>
  </si>
  <si>
    <t>Admitted</t>
  </si>
  <si>
    <t>Non-Admitted</t>
  </si>
  <si>
    <t>Risk charge %</t>
  </si>
  <si>
    <t>Risk charge</t>
  </si>
  <si>
    <t>RBC2</t>
  </si>
  <si>
    <t>Sum of Main Asset Class</t>
  </si>
  <si>
    <t>Total Assets</t>
  </si>
  <si>
    <t>O</t>
  </si>
  <si>
    <t>TT</t>
  </si>
  <si>
    <t>Cash on hand</t>
  </si>
  <si>
    <t>Cash in banks (Incl. Investment Income Due &amp; Accrued)</t>
  </si>
  <si>
    <t xml:space="preserve">AAA to AA-  </t>
  </si>
  <si>
    <t xml:space="preserve">A+ to A-  </t>
  </si>
  <si>
    <t xml:space="preserve">BBB+ to BBB-  </t>
  </si>
  <si>
    <t xml:space="preserve">BB+ to B-  </t>
  </si>
  <si>
    <t xml:space="preserve">CCC or worse  </t>
  </si>
  <si>
    <t>Unrated</t>
  </si>
  <si>
    <t>2.6.1</t>
  </si>
  <si>
    <t>In good standing</t>
  </si>
  <si>
    <t>2.6.2</t>
  </si>
  <si>
    <t>Others</t>
  </si>
  <si>
    <t>Time Deposits (Incl. Investment Income Due &amp; Accrued)</t>
  </si>
  <si>
    <t>3.6.1</t>
  </si>
  <si>
    <t>3.6.2</t>
  </si>
  <si>
    <t>AR</t>
  </si>
  <si>
    <t>Premium due and uncollected</t>
  </si>
  <si>
    <t>For less than 3 months</t>
  </si>
  <si>
    <t>For more than 3 but less than 6 months</t>
  </si>
  <si>
    <t>For more than 6 but less than 9 months</t>
  </si>
  <si>
    <t>For more than 9 but less than 12 months</t>
  </si>
  <si>
    <t>For more than 12 but less than 15 months</t>
  </si>
  <si>
    <t>For more than 15 but less than 18 months</t>
  </si>
  <si>
    <t>For more than 18 months</t>
  </si>
  <si>
    <t>Due from Ceding Companies (Treaty &amp; Facultative)</t>
  </si>
  <si>
    <t>5.6.1</t>
  </si>
  <si>
    <t>5.6.2</t>
  </si>
  <si>
    <t xml:space="preserve"> Funds Held By Ceding Companies</t>
  </si>
  <si>
    <t>6.6.1</t>
  </si>
  <si>
    <t>6.6.2</t>
  </si>
  <si>
    <t>Loss Reserve Withheld by Ceding Companies (Treaty &amp; Facultative)</t>
  </si>
  <si>
    <t>7.6.1</t>
  </si>
  <si>
    <t>7.6.2</t>
  </si>
  <si>
    <t>RI</t>
  </si>
  <si>
    <t>Amounts Recoverable from Reinsurers (Paid &amp; Unpaid Losses, Treaty &amp; Facultative)</t>
  </si>
  <si>
    <t>8.6.1</t>
  </si>
  <si>
    <t>8.6.2</t>
  </si>
  <si>
    <t>Other Reinsurance Accounts Receivable</t>
  </si>
  <si>
    <t>9.6.1</t>
  </si>
  <si>
    <t>9.6.2</t>
  </si>
  <si>
    <t>Surety Losses Recoverable</t>
  </si>
  <si>
    <t>Financial Assets (designated at Fair Value to P&amp;L, Held For Trading and Available For Sale, Held to Maturity) including investment income due and accrued</t>
  </si>
  <si>
    <t>DB</t>
  </si>
  <si>
    <t>Debt securities - Government (including allowance for impairment losses, if any)</t>
  </si>
  <si>
    <t>11.1.1</t>
  </si>
  <si>
    <t>Local currency</t>
  </si>
  <si>
    <t>11.1.2</t>
  </si>
  <si>
    <t>Foreign currency</t>
  </si>
  <si>
    <t>Debt securities - Private (including allowance for impairment losses, if any)</t>
  </si>
  <si>
    <t>11.2.1</t>
  </si>
  <si>
    <t>Long term commercial bonds</t>
  </si>
  <si>
    <t>11.2.1.1</t>
  </si>
  <si>
    <t>11.2.1.2</t>
  </si>
  <si>
    <t xml:space="preserve">A+ to A- </t>
  </si>
  <si>
    <t>11.2.1.3</t>
  </si>
  <si>
    <t>11.2.1.4</t>
  </si>
  <si>
    <t>11.2.1.5</t>
  </si>
  <si>
    <t xml:space="preserve">CCC or worse </t>
  </si>
  <si>
    <t>11.2.1.6</t>
  </si>
  <si>
    <t>11.2.1.6.1</t>
  </si>
  <si>
    <t>In Good Standing</t>
  </si>
  <si>
    <t>11.2.1.6.2</t>
  </si>
  <si>
    <t>11.2.2</t>
  </si>
  <si>
    <t>Short term commercial bonds</t>
  </si>
  <si>
    <t>11.2.2.1</t>
  </si>
  <si>
    <t>11.2.2.2</t>
  </si>
  <si>
    <t>11.2.2.3</t>
  </si>
  <si>
    <t>11.2.2.4</t>
  </si>
  <si>
    <t>11.2.2.5</t>
  </si>
  <si>
    <t>11.2.2.6</t>
  </si>
  <si>
    <t>11.2.2.6.1</t>
  </si>
  <si>
    <t>11.2.2.6.2</t>
  </si>
  <si>
    <t>EQ</t>
  </si>
  <si>
    <t>Equity securities (including allowance for impairment losses, if any)</t>
  </si>
  <si>
    <t>11.3.1</t>
  </si>
  <si>
    <t>Common stocks</t>
  </si>
  <si>
    <t>11.3.1.1</t>
  </si>
  <si>
    <t>Listed</t>
  </si>
  <si>
    <t>11.3.1.2</t>
  </si>
  <si>
    <t>Unlisted</t>
  </si>
  <si>
    <t>11.3.2</t>
  </si>
  <si>
    <t>Preferred stocks</t>
  </si>
  <si>
    <t>11.3.2.1</t>
  </si>
  <si>
    <t>11.3.2.2</t>
  </si>
  <si>
    <t>Mutual funds and unit investment trust</t>
  </si>
  <si>
    <t>11.4.1</t>
  </si>
  <si>
    <t>Government Securities</t>
  </si>
  <si>
    <t>11.4.1.1</t>
  </si>
  <si>
    <t>11.4.1.2</t>
  </si>
  <si>
    <t>11.4.2</t>
  </si>
  <si>
    <t>Money market instruments, Cash</t>
  </si>
  <si>
    <t>11.4.3</t>
  </si>
  <si>
    <t>Debt securities</t>
  </si>
  <si>
    <t>11.4.3.1</t>
  </si>
  <si>
    <t>Investment grade</t>
  </si>
  <si>
    <t>11.4.3.2</t>
  </si>
  <si>
    <t>Below Investment grade</t>
  </si>
  <si>
    <t>11.4.4</t>
  </si>
  <si>
    <t>Shares/Equities</t>
  </si>
  <si>
    <t>Real Estate Investment trust</t>
  </si>
  <si>
    <t>Other funds/ investments</t>
  </si>
  <si>
    <t>Loans and receivables (Including Investment Income Due &amp; Accrued)</t>
  </si>
  <si>
    <t>Real Estate Mortgage Loans</t>
  </si>
  <si>
    <t>12.1.1</t>
  </si>
  <si>
    <t>12.1.2</t>
  </si>
  <si>
    <t>12.1.3</t>
  </si>
  <si>
    <t>12.1.4</t>
  </si>
  <si>
    <t>12.1.5</t>
  </si>
  <si>
    <t>12.1.6</t>
  </si>
  <si>
    <t>12.1.6.1</t>
  </si>
  <si>
    <t>12.1.6.2</t>
  </si>
  <si>
    <t>Others / Individual</t>
  </si>
  <si>
    <t>Collateral, Guaranteed, and Other Loans (including Housing Loans, Car Loans, Low Cost Housing and Salary Loans)</t>
  </si>
  <si>
    <t>12.2.1</t>
  </si>
  <si>
    <t>12.2.2</t>
  </si>
  <si>
    <t>12.2.3</t>
  </si>
  <si>
    <t>12.2.4</t>
  </si>
  <si>
    <t>12.2.5</t>
  </si>
  <si>
    <t>12.2.6</t>
  </si>
  <si>
    <t>12.2.6.1</t>
  </si>
  <si>
    <t>12.2.6.2</t>
  </si>
  <si>
    <t>Policy loans</t>
  </si>
  <si>
    <t>Unearned Interest Income</t>
  </si>
  <si>
    <t>12.4.1</t>
  </si>
  <si>
    <t>12.4.2</t>
  </si>
  <si>
    <t>12.4.3</t>
  </si>
  <si>
    <t>12.4.4</t>
  </si>
  <si>
    <t>12.4.5</t>
  </si>
  <si>
    <t>12.4.6</t>
  </si>
  <si>
    <t>12.4.6.1</t>
  </si>
  <si>
    <t>Notes Receivable, Sales Contract Receivables, Other Loan Receivables</t>
  </si>
  <si>
    <t>12.5.1</t>
  </si>
  <si>
    <t>12.5.2</t>
  </si>
  <si>
    <t>12.5.3</t>
  </si>
  <si>
    <t>12.5.4</t>
  </si>
  <si>
    <t>12.5.5</t>
  </si>
  <si>
    <t>12.5.6</t>
  </si>
  <si>
    <t>12.5.7</t>
  </si>
  <si>
    <t>Purchase money mortgages</t>
  </si>
  <si>
    <t>12.6.1</t>
  </si>
  <si>
    <t>12.6.2</t>
  </si>
  <si>
    <t>12.6.3</t>
  </si>
  <si>
    <t>12.6.4</t>
  </si>
  <si>
    <t>12.6.5</t>
  </si>
  <si>
    <t>12.6.6</t>
  </si>
  <si>
    <t>12.6.6.1</t>
  </si>
  <si>
    <t>12.6.6.2</t>
  </si>
  <si>
    <t>Unquoted Debt Securities</t>
  </si>
  <si>
    <t>12.7.1</t>
  </si>
  <si>
    <t>12.7.2</t>
  </si>
  <si>
    <t>12.7.3</t>
  </si>
  <si>
    <t>12.7.4</t>
  </si>
  <si>
    <t>12.7.5</t>
  </si>
  <si>
    <t>12.7.6</t>
  </si>
  <si>
    <t>12.7.6.1</t>
  </si>
  <si>
    <t>12.7.6.2</t>
  </si>
  <si>
    <t>Accrued Dividends Receivable - Equity securities</t>
  </si>
  <si>
    <t>12.8.1</t>
  </si>
  <si>
    <t>12.8.1.1</t>
  </si>
  <si>
    <t>12.8.1.2</t>
  </si>
  <si>
    <t>12.8.2</t>
  </si>
  <si>
    <t>12.8.2.1</t>
  </si>
  <si>
    <t>12.8.2.2</t>
  </si>
  <si>
    <t>Accounts Receivables (Operating Lease Receivables, Allowance for Impairment Losses)</t>
  </si>
  <si>
    <t>Investments in Subsidiaries, Associates and Joint Ventures</t>
  </si>
  <si>
    <t>Insurance-related &amp; IC-regulated</t>
  </si>
  <si>
    <t>Non insurance-related &amp; non IC-regulated</t>
  </si>
  <si>
    <t>BSP-Regulated</t>
  </si>
  <si>
    <t>14.3.1</t>
  </si>
  <si>
    <t xml:space="preserve">         Universal Banks</t>
  </si>
  <si>
    <t>14.3.2</t>
  </si>
  <si>
    <t xml:space="preserve">         Commercial Banks</t>
  </si>
  <si>
    <t>14.3.3</t>
  </si>
  <si>
    <t xml:space="preserve">         Rural and Thrift Banks</t>
  </si>
  <si>
    <t>14.3.4</t>
  </si>
  <si>
    <t xml:space="preserve">         Savings and Loans Associations</t>
  </si>
  <si>
    <t>14.3.5</t>
  </si>
  <si>
    <t xml:space="preserve">         Others</t>
  </si>
  <si>
    <t>Non-BSP Regulated</t>
  </si>
  <si>
    <t>Segregated Fund Assets</t>
  </si>
  <si>
    <t>P</t>
  </si>
  <si>
    <t>Property and equipment</t>
  </si>
  <si>
    <t>Land, Building and Building Improvements (including accumulated depreciation, revaluation increment and accumulated impairment losses)</t>
  </si>
  <si>
    <t>16.1.1</t>
  </si>
  <si>
    <t>Occupied</t>
  </si>
  <si>
    <t>16.1.1.1</t>
  </si>
  <si>
    <t>Up to quota</t>
  </si>
  <si>
    <t>16.1.1.2</t>
  </si>
  <si>
    <t>Above quota</t>
  </si>
  <si>
    <t>16.1.2</t>
  </si>
  <si>
    <t>Acquired in satisfaction of debt / Foreclosed</t>
  </si>
  <si>
    <t>Leasehold Improvements</t>
  </si>
  <si>
    <t>IT equipment (including electronic data processing system)</t>
  </si>
  <si>
    <t>Transportation equipment</t>
  </si>
  <si>
    <t>Office furniture, furnishing, fixtures and equipment</t>
  </si>
  <si>
    <t>Investment Property</t>
  </si>
  <si>
    <t>17-A</t>
  </si>
  <si>
    <t>Right-of-Use Asset</t>
  </si>
  <si>
    <t>Non-current Assets Held for Sale</t>
  </si>
  <si>
    <t>Receivable from Life Insurance Pools</t>
  </si>
  <si>
    <t>Subscription Receivable</t>
  </si>
  <si>
    <t>Security fund contribution</t>
  </si>
  <si>
    <t>Pension asset</t>
  </si>
  <si>
    <t>Derivative assets held for hedging</t>
  </si>
  <si>
    <t>Deferred acquisition costs</t>
  </si>
  <si>
    <t>Deferred reinsurance premiums</t>
  </si>
  <si>
    <t>Deferred tax assets</t>
  </si>
  <si>
    <t xml:space="preserve">Other assets </t>
  </si>
  <si>
    <t>Goodwill, trade names, and other intangible assets</t>
  </si>
  <si>
    <t>Advances to officers, employees, agents etc. (other than policy loans)</t>
  </si>
  <si>
    <t>Prepaid or Deferred Charges</t>
  </si>
  <si>
    <t>Components of Total Available Capital</t>
  </si>
  <si>
    <t>Value</t>
  </si>
  <si>
    <t>Total Available Capital</t>
  </si>
  <si>
    <t>Capital Stock</t>
  </si>
  <si>
    <t>Statutory Deposit</t>
  </si>
  <si>
    <t>Capital Stock Subscribed</t>
  </si>
  <si>
    <t>Contributed surplus</t>
  </si>
  <si>
    <t>Contingency surplus / Home office inward remittance</t>
  </si>
  <si>
    <t>Capital Paid In Excess of Par</t>
  </si>
  <si>
    <t>Retained Earnings / Home office account</t>
  </si>
  <si>
    <t>Unappropriated Surplus</t>
  </si>
  <si>
    <t>Appropriated Surplus - Negative Reserves</t>
  </si>
  <si>
    <t>Appropriated Surplus - Others</t>
  </si>
  <si>
    <t>Cost of Share-Based Payment</t>
  </si>
  <si>
    <t>Reserve Accounts</t>
  </si>
  <si>
    <t>Reserve for AFS Securities</t>
  </si>
  <si>
    <t>Reserve for Cash Flow Hedge</t>
  </si>
  <si>
    <t>Reserve for Hedge of a Net Investment in Foreign Operation</t>
  </si>
  <si>
    <t>Cumulative Foreign Currency Translation</t>
  </si>
  <si>
    <t>Treasury Stock</t>
  </si>
  <si>
    <t>Excess Capital from subsidiaries, associates and joint ventures</t>
  </si>
  <si>
    <t>50% of value of non-guaranteed benefits</t>
  </si>
  <si>
    <t>Reserve for Appraisal Increment - Property and Equipment</t>
  </si>
  <si>
    <t>Remeasurement Gains (Losses) on Retirement Pension Asset (Obligation)</t>
  </si>
  <si>
    <t>Change in  Reserve Estimates due to change in interest rate assumption</t>
  </si>
  <si>
    <t>Cumulative irredeemable preferred stocks</t>
  </si>
  <si>
    <t>Mandatory capital loan stock and other similar capital instruments</t>
  </si>
  <si>
    <t>Irredeemable subordinated debts</t>
  </si>
  <si>
    <t>Revenue reserves</t>
  </si>
  <si>
    <t>Subordinated term debts</t>
  </si>
  <si>
    <t>Investments in subsidiaries, associates and joint ventures (Insurance related and IC regulated)</t>
  </si>
  <si>
    <t>Excess of Tier 2 Capital and Non-Admitted Assets combined from Tier 1 Capital</t>
  </si>
  <si>
    <t xml:space="preserve">** All  items which are already deducted from Capital are not subject to any risk charge except for operational risk capital charge. </t>
  </si>
  <si>
    <t>Legend/Instruction</t>
  </si>
  <si>
    <t>To calculate the liability risk capital charge, the following scenarios are required for RBC2 purposes:</t>
  </si>
  <si>
    <r>
      <t xml:space="preserve">1) </t>
    </r>
    <r>
      <rPr>
        <b/>
        <sz val="11"/>
        <color theme="1"/>
        <rFont val="Calibri"/>
        <family val="2"/>
      </rPr>
      <t>Unpadded Scenario</t>
    </r>
    <r>
      <rPr>
        <sz val="11"/>
        <color theme="1"/>
        <rFont val="Calibri"/>
        <family val="2"/>
        <scheme val="minor"/>
      </rPr>
      <t xml:space="preserve"> - liability cashflow on a central estimate basis, excluding non-guaranteed benefits</t>
    </r>
  </si>
  <si>
    <r>
      <t xml:space="preserve">2) </t>
    </r>
    <r>
      <rPr>
        <b/>
        <sz val="11"/>
        <color theme="1"/>
        <rFont val="Calibri"/>
        <family val="2"/>
      </rPr>
      <t>Interim Stress Scenario</t>
    </r>
    <r>
      <rPr>
        <sz val="11"/>
        <color theme="1"/>
        <rFont val="Calibri"/>
        <family val="2"/>
        <scheme val="minor"/>
      </rPr>
      <t xml:space="preserve"> - liability cashflow on on a central estimate plus MfAD of 10% on all assumptions, except for the MfAD on the discount rate and excluding non-guaranteed benefits</t>
    </r>
  </si>
  <si>
    <r>
      <t xml:space="preserve">3) </t>
    </r>
    <r>
      <rPr>
        <b/>
        <sz val="11"/>
        <color theme="1"/>
        <rFont val="Calibri"/>
        <family val="2"/>
      </rPr>
      <t>RBC Stress Scenario</t>
    </r>
    <r>
      <rPr>
        <sz val="11"/>
        <color theme="1"/>
        <rFont val="Calibri"/>
        <family val="2"/>
        <scheme val="minor"/>
      </rPr>
      <t xml:space="preserve"> - liability cashflow on a CE plus risk margins under RBC stress, excluding non-guaranteed benefits</t>
    </r>
  </si>
  <si>
    <t>Component</t>
  </si>
  <si>
    <t>The RBC2 stress factors are provided in the table below:</t>
  </si>
  <si>
    <t>Insurance Liability Risk Charge</t>
  </si>
  <si>
    <t>Level of sufficiency</t>
  </si>
  <si>
    <t>RBC stress factor</t>
  </si>
  <si>
    <t>Reserves under Unpadded Scenario (Central Estimate)</t>
  </si>
  <si>
    <t>Interest</t>
  </si>
  <si>
    <t>N/A</t>
  </si>
  <si>
    <t>Total additional reserves due to MfAD</t>
  </si>
  <si>
    <t>Mortality</t>
  </si>
  <si>
    <t>+/-25%</t>
  </si>
  <si>
    <t>Value of non-guaranteed benefits</t>
  </si>
  <si>
    <t>Lapse</t>
  </si>
  <si>
    <t>+/-40%</t>
  </si>
  <si>
    <t>Total reported reserves</t>
  </si>
  <si>
    <t>Expenses</t>
  </si>
  <si>
    <t>+/-20%</t>
  </si>
  <si>
    <t>Reserves under Interim Stress Scenario</t>
  </si>
  <si>
    <t>Inflation</t>
  </si>
  <si>
    <t>Reserves under RBC Stress Scenario (Central Estimate + RBC Risk Margin)</t>
  </si>
  <si>
    <t>Other/Morbidity</t>
  </si>
  <si>
    <t>Adjustment to Interest Rate Risk Charge</t>
  </si>
  <si>
    <t>Liability Cash Flow Information (Local or PHP business only, including liabilities in foreign currency other than USD)</t>
  </si>
  <si>
    <t>Whole Life Participating</t>
  </si>
  <si>
    <t>Whole Life Non-Participating</t>
  </si>
  <si>
    <t>Liability Cashflow</t>
  </si>
  <si>
    <t>Positive mortality risk</t>
  </si>
  <si>
    <t>Negative mortality risk</t>
  </si>
  <si>
    <t>Endowment Participating</t>
  </si>
  <si>
    <t>Endowment Non Participating</t>
  </si>
  <si>
    <t>Term</t>
  </si>
  <si>
    <t>Traditional Riders attached to VUL Policies</t>
  </si>
  <si>
    <t>Non Unit Reserves</t>
  </si>
  <si>
    <t>Year</t>
  </si>
  <si>
    <t>Discount Rate as at Reporting Date</t>
  </si>
  <si>
    <t>Discount factor</t>
  </si>
  <si>
    <t>Unpadded Central Estimate assumptions</t>
  </si>
  <si>
    <t>Interim Stress Scenario</t>
  </si>
  <si>
    <t>Under Stressed Scenario (RBC) assumptions</t>
  </si>
  <si>
    <t>Liability Cash Flow Information (USD or dollar business only, denominated in PHP)</t>
  </si>
  <si>
    <t>Calculation of Interest Rate Risk Charge</t>
  </si>
  <si>
    <t>Calculation of Credit Spread Risk Charge</t>
  </si>
  <si>
    <t>Scenario</t>
  </si>
  <si>
    <t>Change in Present Value of Asset</t>
  </si>
  <si>
    <t>Change in Present Value of Liab</t>
  </si>
  <si>
    <t>Change in Present Value of Surplus (Net)</t>
  </si>
  <si>
    <t>Interest Rate Risk Charge</t>
  </si>
  <si>
    <t>Credit Spread Risk Charge</t>
  </si>
  <si>
    <t>Base</t>
  </si>
  <si>
    <t>Up Shock</t>
  </si>
  <si>
    <t>Down Shock</t>
  </si>
  <si>
    <t>Final Interest Rate Risk Charge</t>
  </si>
  <si>
    <t>Average Corporate Bond Spread (basis points)</t>
  </si>
  <si>
    <t>Asset and Liability Cash Flow Information (Local or PHP business only, including liabilities in foreign currency other than USD)</t>
  </si>
  <si>
    <t>Asset Cashflow (include all fixed interest income asset cashflow)</t>
  </si>
  <si>
    <t>Total Liability Cashflow under Unpadded Central Estimate assumptions, without Non-Guaranteed Benefits</t>
  </si>
  <si>
    <t>Liability Cashflow Whole Life Participating positive mortality risk</t>
  </si>
  <si>
    <t>Liability Cashflow Whole Life Non Participating positive mortality risk</t>
  </si>
  <si>
    <t>Liability Cashflow Whole Life Participating negative mortality risk</t>
  </si>
  <si>
    <t>Liability Cashflow Whole Life Non Participating negative mortality risk</t>
  </si>
  <si>
    <t>Liability Cashflow Endowment Participating</t>
  </si>
  <si>
    <t>Liability Cashflow Endowment Non-Participating</t>
  </si>
  <si>
    <t>Liability Cashflow Term</t>
  </si>
  <si>
    <t>Liability Cashflow Traditional Riders attached to VUL Policies</t>
  </si>
  <si>
    <t>Liability Cashflow Non Unit Reserves</t>
  </si>
  <si>
    <t>Residual term to maturity</t>
  </si>
  <si>
    <t>Corporate Bonds</t>
  </si>
  <si>
    <t>Other Credit Risk bearing securities (if any)</t>
  </si>
  <si>
    <t>Time Deposit</t>
  </si>
  <si>
    <t>Premium</t>
  </si>
  <si>
    <t>Commission</t>
  </si>
  <si>
    <t>Maintenance</t>
  </si>
  <si>
    <t>Death Benefits</t>
  </si>
  <si>
    <t>Maturity Benefits/ Annuity paymnets</t>
  </si>
  <si>
    <t>Other Outgo</t>
  </si>
  <si>
    <t>Other income</t>
  </si>
  <si>
    <t>Maturity Benefits/ Annuity payments</t>
  </si>
  <si>
    <t>Maturity Benefits</t>
  </si>
  <si>
    <t>Premium -Expense margin</t>
  </si>
  <si>
    <t>0 &lt; X ≤ 3 months</t>
  </si>
  <si>
    <t>3 &lt; X ≤ 6 months</t>
  </si>
  <si>
    <t>6 &lt; X ≤ 9 months</t>
  </si>
  <si>
    <t>9 &lt; X ≤ 12 months</t>
  </si>
  <si>
    <t>1 &lt; X ≤ 2 years</t>
  </si>
  <si>
    <t>2 &lt; X ≤ 3 years</t>
  </si>
  <si>
    <t>3 &lt; X ≤ 4 years</t>
  </si>
  <si>
    <t>4 &lt; X ≤ 5 years</t>
  </si>
  <si>
    <t>5 &lt; X ≤ 6 years</t>
  </si>
  <si>
    <t>6 &lt; X ≤ 7 years</t>
  </si>
  <si>
    <t>7 &lt; X ≤ 8 years</t>
  </si>
  <si>
    <t>8 &lt; X ≤ 9 years</t>
  </si>
  <si>
    <t>9 &lt; X ≤ 10 years</t>
  </si>
  <si>
    <t>10 &lt; X ≤ 11 years</t>
  </si>
  <si>
    <t>11 &lt; X ≤ 12 years</t>
  </si>
  <si>
    <t>12 &lt; X ≤ 13 years</t>
  </si>
  <si>
    <t>13 &lt; X ≤ 14 years</t>
  </si>
  <si>
    <t>14 &lt; X ≤ 15 years</t>
  </si>
  <si>
    <t>15 &lt; X ≤ 16 years</t>
  </si>
  <si>
    <t>16 &lt; X ≤ 17 years</t>
  </si>
  <si>
    <t>17 &lt; X ≤ 18 years</t>
  </si>
  <si>
    <t>18 &lt; X ≤ 19 years</t>
  </si>
  <si>
    <t>19 &lt; X ≤ 20 years</t>
  </si>
  <si>
    <t>20 &lt; X ≤ 21 years</t>
  </si>
  <si>
    <t>21 &lt; X ≤ 22 years</t>
  </si>
  <si>
    <t>22 &lt; X ≤ 23 years</t>
  </si>
  <si>
    <t>23 &lt; X ≤ 24 years</t>
  </si>
  <si>
    <t>24 &lt; X ≤ 25 years</t>
  </si>
  <si>
    <t>25 &lt; X ≤ 26 years</t>
  </si>
  <si>
    <t>26 &lt; X ≤ 27 years</t>
  </si>
  <si>
    <t>27 &lt; X ≤ 28 years</t>
  </si>
  <si>
    <t>28 &lt; X ≤ 29 years</t>
  </si>
  <si>
    <t>30 &lt; X ≤ 31 years</t>
  </si>
  <si>
    <t>31 &lt; X ≤ 32 years</t>
  </si>
  <si>
    <t>32 &lt; X ≤ 33 years</t>
  </si>
  <si>
    <t>33 &lt; X ≤ 34 years</t>
  </si>
  <si>
    <t>34 &lt; X ≤ 35 years</t>
  </si>
  <si>
    <t>35 &lt; X ≤ 36 years</t>
  </si>
  <si>
    <t>36 &lt; X ≤ 37 years</t>
  </si>
  <si>
    <t>37 &lt; X ≤ 38 years</t>
  </si>
  <si>
    <t>38 &lt; X ≤ 39 years</t>
  </si>
  <si>
    <t>39 &lt; X ≤ 40 years</t>
  </si>
  <si>
    <t>40 &lt; X ≤ 41 years</t>
  </si>
  <si>
    <t>41 &lt; X ≤ 42 years</t>
  </si>
  <si>
    <t>42 &lt; X ≤ 43 years</t>
  </si>
  <si>
    <t>43 &lt; X ≤ 44 years</t>
  </si>
  <si>
    <t>44 &lt; X ≤ 45 years</t>
  </si>
  <si>
    <t>45 &lt; X ≤ 46 years</t>
  </si>
  <si>
    <t>46 &lt; X ≤ 47 years</t>
  </si>
  <si>
    <t>47 &lt; X ≤ 48 years</t>
  </si>
  <si>
    <t>48 &lt; X ≤ 49 years</t>
  </si>
  <si>
    <t>49 &lt; X ≤ 50 years</t>
  </si>
  <si>
    <t>50 &lt; X ≤ 51 years</t>
  </si>
  <si>
    <t>51 &lt; X ≤ 52 years</t>
  </si>
  <si>
    <t>52 &lt; X ≤ 53 years</t>
  </si>
  <si>
    <t>53 &lt; X ≤ 54 years</t>
  </si>
  <si>
    <t>54 &lt; X ≤ 55 years</t>
  </si>
  <si>
    <t>55 &lt; X ≤ 56 years</t>
  </si>
  <si>
    <t>56 &lt; X ≤ 57 years</t>
  </si>
  <si>
    <t>57 &lt; X ≤ 58 years</t>
  </si>
  <si>
    <t>58 &lt; X ≤ 59 years</t>
  </si>
  <si>
    <t>59 &lt; X ≤ 60 years</t>
  </si>
  <si>
    <t>60 &lt; X ≤ 61 years</t>
  </si>
  <si>
    <t>61 &lt; X ≤ 62 years</t>
  </si>
  <si>
    <t>62 &lt; X ≤ 63 years</t>
  </si>
  <si>
    <t>63 &lt; X ≤ 64 years</t>
  </si>
  <si>
    <t>64 &lt; X ≤ 65 years</t>
  </si>
  <si>
    <t>65 &lt; X ≤ 66 years</t>
  </si>
  <si>
    <t>66 &lt; X ≤ 67 years</t>
  </si>
  <si>
    <t>67 &lt; X ≤ 68 years</t>
  </si>
  <si>
    <t>68 &lt; X ≤ 69 years</t>
  </si>
  <si>
    <t>69 &lt; X ≤ 70 years</t>
  </si>
  <si>
    <t>70 &lt; X ≤ 71 years</t>
  </si>
  <si>
    <t>71 &lt; X ≤ 72 years</t>
  </si>
  <si>
    <t>72 &lt; X ≤ 73 years</t>
  </si>
  <si>
    <t>73 &lt; X ≤ 74 years</t>
  </si>
  <si>
    <t>74 &lt; X ≤ 75 years</t>
  </si>
  <si>
    <t>75 &lt; X ≤ 76 years</t>
  </si>
  <si>
    <t>76 &lt; X ≤ 77 years</t>
  </si>
  <si>
    <t>77 &lt; X ≤ 78 years</t>
  </si>
  <si>
    <t>78 &lt; X ≤ 79 years</t>
  </si>
  <si>
    <t>79 &lt; X ≤ 80 years</t>
  </si>
  <si>
    <t>80 &lt; X ≤ 81 years</t>
  </si>
  <si>
    <t>81 &lt; X ≤ 82 years</t>
  </si>
  <si>
    <t>82 &lt; X ≤ 83 years</t>
  </si>
  <si>
    <t>83 &lt; X ≤ 84 years</t>
  </si>
  <si>
    <t>84 &lt; X ≤ 85 years</t>
  </si>
  <si>
    <t>85 &lt; X ≤ 86 years</t>
  </si>
  <si>
    <t>X &gt; 86 years</t>
  </si>
  <si>
    <t>Determination of the interest risk capital charges (shock up / shock down)</t>
  </si>
  <si>
    <t>Liability Cashflow (Traditional Non Par / Par / Term / Non Unit-Linked)</t>
  </si>
  <si>
    <t>Maturity
t (years)</t>
  </si>
  <si>
    <t>Relative Change
Shock up(t)</t>
  </si>
  <si>
    <t>Relative Change
Shock down(t)</t>
  </si>
  <si>
    <t>Shock 
Up %</t>
  </si>
  <si>
    <t>Shock 
Down %</t>
  </si>
  <si>
    <t>Total Exposure</t>
  </si>
  <si>
    <t>Base Value</t>
  </si>
  <si>
    <t>Stress Up Value</t>
  </si>
  <si>
    <t>Stress Down Value</t>
  </si>
  <si>
    <t>Total</t>
  </si>
  <si>
    <t>Determination of the credit spread risk capital charges</t>
  </si>
  <si>
    <t>Adjusted Yield Curve</t>
  </si>
  <si>
    <t>1 &lt; X ≤ 3 months</t>
  </si>
  <si>
    <t>4 &lt; X ≤ 6 months</t>
  </si>
  <si>
    <t>6 &lt; X ≤ 12 months</t>
  </si>
  <si>
    <t>Fund interest rate</t>
  </si>
  <si>
    <t>Asset and Liability Cash Flow Information (USD or dollar business only, denominated in PHP)</t>
  </si>
  <si>
    <t>Maturity
t
(years)</t>
  </si>
  <si>
    <t>(Please input value of foreign assets and liabilities in PHP at valuation date)</t>
  </si>
  <si>
    <t>Currency</t>
  </si>
  <si>
    <t>Value of Assets
(A)</t>
  </si>
  <si>
    <t>Value of Liabilities
(B)</t>
  </si>
  <si>
    <t>Net Exposure
(A) - (B)</t>
  </si>
  <si>
    <t>Exposure</t>
  </si>
  <si>
    <t>Currency risk charge % (upside)</t>
  </si>
  <si>
    <t>Currency risk charge % (downside)</t>
  </si>
  <si>
    <t>Foreign exchange risk charge</t>
  </si>
  <si>
    <t>US dollar</t>
  </si>
  <si>
    <t>2)</t>
  </si>
  <si>
    <t>Other US dollar asset/liabilities not projected</t>
  </si>
  <si>
    <t>Total US dollar asset/liabilities</t>
  </si>
  <si>
    <t>4)</t>
  </si>
  <si>
    <t>Japanese Yen</t>
  </si>
  <si>
    <t>5)</t>
  </si>
  <si>
    <t>Eg. EUR, YEN, AUS Dollar</t>
  </si>
  <si>
    <t>6)</t>
  </si>
  <si>
    <t>7)</t>
  </si>
  <si>
    <t>Asset and Liability Cash Flow Information (USD or dollar business only)</t>
  </si>
  <si>
    <t>Asset Cashflow</t>
  </si>
  <si>
    <t>Total Liability Cashflow (Whole Life Non Par &amp; Par / Endowment Non Par &amp; Par / Term / Non Unit Reserves)</t>
  </si>
  <si>
    <t>Fixed Deposit</t>
  </si>
  <si>
    <t>Present Value of Asset</t>
  </si>
  <si>
    <t>Present Value of Liabilities</t>
  </si>
  <si>
    <t>Parameter</t>
  </si>
  <si>
    <t>Total Premium Income</t>
  </si>
  <si>
    <t>Total Reported Policy Reserves</t>
  </si>
  <si>
    <t>Age attained</t>
  </si>
  <si>
    <r>
      <t>S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</si>
  <si>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0.075% x (Capital at risk)</t>
  </si>
  <si>
    <t xml:space="preserve"> Capital at risk = </t>
  </si>
  <si>
    <r>
      <t>S</t>
    </r>
    <r>
      <rPr>
        <vertAlign val="subscript"/>
        <sz val="11"/>
        <color theme="1"/>
        <rFont val="Calibri"/>
        <family val="2"/>
        <scheme val="minor"/>
      </rPr>
      <t>i</t>
    </r>
  </si>
  <si>
    <r>
      <t>(SA</t>
    </r>
    <r>
      <rPr>
        <vertAlign val="subscript"/>
        <sz val="12.1"/>
        <color theme="1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+ AB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x Annuity factor - L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) </t>
    </r>
  </si>
  <si>
    <t>0 &lt; X ≤ 10 years</t>
  </si>
  <si>
    <t xml:space="preserve"> i = each policy where the payment of benefits is contingent on mortality</t>
  </si>
  <si>
    <t>10 &lt; X ≤ 20 years</t>
  </si>
  <si>
    <r>
      <t xml:space="preserve"> SA</t>
    </r>
    <r>
      <rPr>
        <vertAlign val="subscript"/>
        <sz val="9.9"/>
        <color theme="1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= Net Sum Assured on death for each policy i</t>
    </r>
  </si>
  <si>
    <t>20 &lt; X ≤ 30 years</t>
  </si>
  <si>
    <r>
      <t xml:space="preserve"> AB</t>
    </r>
    <r>
      <rPr>
        <vertAlign val="subscript"/>
        <sz val="9.9"/>
        <color theme="1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= Net annualised amount of Benefit on death for each policy i</t>
    </r>
  </si>
  <si>
    <t>30 &lt; X ≤ 40 years</t>
  </si>
  <si>
    <t xml:space="preserve"> Annuity factor = Average annuity factor for the expected duration over which benefits may be payable in the event of a claim</t>
  </si>
  <si>
    <t>40 &lt; X ≤ 50 years</t>
  </si>
  <si>
    <r>
      <t xml:space="preserve"> L</t>
    </r>
    <r>
      <rPr>
        <vertAlign val="subscript"/>
        <sz val="9.9"/>
        <color theme="1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= Net liability for each policy i</t>
    </r>
  </si>
  <si>
    <t>50 &lt; X ≤ 60 years</t>
  </si>
  <si>
    <t>60 &lt; X ≤ 70 years</t>
  </si>
  <si>
    <t>70 &lt; X ≤ 80 years</t>
  </si>
  <si>
    <t>80 &lt; X ≤ 90 years</t>
  </si>
  <si>
    <t>90 &lt; X ≤ 100 years</t>
  </si>
  <si>
    <t>Where the ages are unknown, please fill in below.</t>
  </si>
  <si>
    <t>Age unknown</t>
  </si>
  <si>
    <t xml:space="preserve">Fund </t>
  </si>
  <si>
    <t xml:space="preserve">Aggregate Surrender Value* at fund level </t>
  </si>
  <si>
    <t>Market Value of Liabilities (Base Scenario)</t>
  </si>
  <si>
    <t>SVCC at Fund Level</t>
  </si>
  <si>
    <t>Non Participating</t>
  </si>
  <si>
    <t>Participating</t>
  </si>
  <si>
    <t>Unit Linked</t>
  </si>
  <si>
    <t>Non Unit reserves</t>
  </si>
  <si>
    <t>Unit-linked fund values</t>
  </si>
  <si>
    <t>* Note that the surrender values at the fund level should be equal to the sum of the policy by policy calculation of</t>
  </si>
  <si>
    <t>surrender values.  Policies which are yet to acquire a surrender value or where the policy reserve</t>
  </si>
  <si>
    <t>is negative should have a surrender value of zero.</t>
  </si>
  <si>
    <t>99.5% Level of Suffiency</t>
  </si>
  <si>
    <t>Aging Intervals</t>
  </si>
  <si>
    <t>Risk factor by number of outstanding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</si>
</sst>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 * #,##0_ ;_ * \-#,##0_ ;_ * &quot;-&quot;_ ;_ @_ "/>
    <numFmt numFmtId="169" formatCode="_ * #,##0.00_ ;_ * \-#,##0.00_ ;_ * &quot;-&quot;??_ ;_ @_ "/>
    <numFmt numFmtId="170" formatCode="_(* #,##0_);_(* \(#,##0\);_(* &quot;-&quot;??_);_(@_)"/>
    <numFmt numFmtId="171" formatCode="0.0%"/>
    <numFmt numFmtId="172" formatCode="#,##0.0_);\(#,##0.0\)"/>
    <numFmt numFmtId="173" formatCode="0.000%"/>
    <numFmt numFmtId="174" formatCode="_-* #,##0_-;\-* #,##0_-;_-* &quot;-&quot;??_-;_-@_-"/>
    <numFmt numFmtId="175" formatCode="00"/>
    <numFmt numFmtId="176" formatCode="#,##0&quot;?&quot;;[Red]\-#,##0&quot;?&quot;"/>
    <numFmt numFmtId="177" formatCode="#,##0_ "/>
    <numFmt numFmtId="178" formatCode="General_)"/>
    <numFmt numFmtId="179" formatCode="&quot;$&quot;#,##0.0000_);[Red]\(&quot;$&quot;#,##0.0000\)"/>
    <numFmt numFmtId="180" formatCode="&quot;$&quot;#,##0.0"/>
    <numFmt numFmtId="181" formatCode="#,##0.0_);[Red]\(&quot;$&quot;#,##0.0\)"/>
    <numFmt numFmtId="182" formatCode="&quot;$&quot;#,##0.000000_);\(&quot;$&quot;#,##0.000000\)"/>
    <numFmt numFmtId="183" formatCode="&quot;$&quot;#,##0.000"/>
    <numFmt numFmtId="184" formatCode="#."/>
    <numFmt numFmtId="185" formatCode="* #,##0_%;* \-#,##0_%;* #,##0_%;@_%"/>
    <numFmt numFmtId="186" formatCode="_-[$€-2]* #,##0.00_-;\-[$€-2]* #,##0.00_-;_-[$€-2]* &quot;-&quot;??_-"/>
    <numFmt numFmtId="187" formatCode="_-* #,##0\ _D_M_-;\-* #,##0\ _D_M_-;_-* &quot;-&quot;\ _D_M_-;_-@_-"/>
    <numFmt numFmtId="188" formatCode="_-* #,##0.00\ _D_M_-;\-* #,##0.00\ _D_M_-;_-* &quot;-&quot;??\ _D_M_-;_-@_-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0.00_)"/>
    <numFmt numFmtId="192" formatCode="0."/>
    <numFmt numFmtId="193" formatCode="#,##0&quot;円&quot;;[Red]\-#,##0&quot;円&quot;"/>
    <numFmt numFmtId="194" formatCode="0.00_ "/>
    <numFmt numFmtId="195" formatCode="_ * #,##0_ ;_ * \-#,##0_ ;_ * &quot;-&quot;??_ ;_ @_ "/>
    <numFmt numFmtId="196" formatCode="d\-mmm\-yyyy"/>
    <numFmt numFmtId="197" formatCode="dd\-mmm\-yyyy"/>
    <numFmt numFmtId="198" formatCode="0_);\(0\)"/>
  </numFmts>
  <fonts count="141"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Courier New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222"/>
    </font>
    <font>
      <sz val="10"/>
      <color indexed="8"/>
      <name val="Arial"/>
      <family val="2"/>
    </font>
    <font>
      <sz val="11"/>
      <name val="?? ??"/>
      <family val="1"/>
      <charset val="128"/>
    </font>
    <font>
      <sz val="9"/>
      <color indexed="8"/>
      <name val="?? ?????"/>
      <family val="3"/>
      <charset val="128"/>
    </font>
    <font>
      <sz val="14"/>
      <name val="?? ??"/>
      <family val="1"/>
      <charset val="128"/>
    </font>
    <font>
      <sz val="11"/>
      <name val="?? ?????"/>
      <charset val="128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Arial MT"/>
      <family val="2"/>
    </font>
    <font>
      <sz val="10"/>
      <name val="?? ??"/>
      <family val="1"/>
      <charset val="128"/>
    </font>
    <font>
      <sz val="10"/>
      <name val="Times New Roman"/>
      <family val="1"/>
    </font>
    <font>
      <sz val="10"/>
      <name val="Helv"/>
      <family val="2"/>
    </font>
    <font>
      <sz val="10"/>
      <name val="Book Antiqua"/>
      <family val="1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  <charset val="222"/>
    </font>
    <font>
      <sz val="12"/>
      <color indexed="9"/>
      <name val="新細明體"/>
      <family val="1"/>
      <charset val="13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6"/>
      <color indexed="10"/>
      <name val="Times New Roman"/>
      <family val="1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0"/>
      <name val="Helv"/>
      <family val="2"/>
    </font>
    <font>
      <b/>
      <sz val="11"/>
      <color indexed="9"/>
      <name val="Calibri"/>
      <family val="2"/>
      <charset val="222"/>
    </font>
    <font>
      <sz val="1"/>
      <color indexed="16"/>
      <name val="Courier"/>
      <family val="3"/>
    </font>
    <font>
      <sz val="11"/>
      <name val="돋움"/>
      <family val="2"/>
      <charset val="129"/>
    </font>
    <font>
      <sz val="8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0"/>
      <name val="Times New Roman"/>
      <family val="1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2"/>
      <name val="CordiaUPC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b/>
      <sz val="11"/>
      <name val="Helv"/>
      <family val="2"/>
    </font>
    <font>
      <sz val="11"/>
      <color indexed="60"/>
      <name val="Calibri"/>
      <family val="2"/>
      <charset val="22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Calibri"/>
      <family val="2"/>
      <charset val="222"/>
    </font>
    <font>
      <b/>
      <i/>
      <sz val="12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1"/>
      <color indexed="8"/>
      <name val="Tahoma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b/>
      <sz val="14"/>
      <name val="Times New Roman"/>
      <family val="1"/>
    </font>
    <font>
      <sz val="11"/>
      <color indexed="10"/>
      <name val="Calibri"/>
      <family val="2"/>
      <charset val="222"/>
    </font>
    <font>
      <sz val="12"/>
      <name val="바탕체"/>
      <family val="3"/>
      <charset val="129"/>
    </font>
    <font>
      <sz val="8"/>
      <name val="Helv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1"/>
      <name val="ＭＳ 明朝"/>
      <family val="3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宋体"/>
      <charset val="134"/>
    </font>
    <font>
      <sz val="14"/>
      <name val="ＭＳ 明朝"/>
      <family val="3"/>
      <charset val="128"/>
    </font>
    <font>
      <sz val="11"/>
      <name val="ＭＳ Ｐゴシック"/>
      <family val="2"/>
      <charset val="128"/>
    </font>
    <font>
      <sz val="10"/>
      <name val="ＭＳ 明朝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9"/>
      <color indexed="8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  <charset val="222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</font>
    <font>
      <sz val="11"/>
      <name val="Calibri"/>
      <family val="2"/>
    </font>
    <font>
      <sz val="11"/>
      <color theme="6" tint="-0.499984740745262"/>
      <name val="Calibri"/>
      <family val="2"/>
      <scheme val="minor"/>
    </font>
    <font>
      <sz val="11"/>
      <color indexed="8"/>
      <name val="Minion Pro"/>
      <family val="2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  <font>
      <vertAlign val="subscript"/>
      <sz val="12.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9.9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Arial"/>
      <family val="2"/>
    </font>
    <font>
      <b/>
      <u/>
      <sz val="11"/>
      <color rgb="FFFF0000"/>
      <name val="Calibri"/>
      <family val="2"/>
      <scheme val="minor"/>
    </font>
    <font>
      <sz val="12"/>
      <color theme="0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lightUp"/>
    </fill>
    <fill>
      <patternFill patternType="lightUp">
        <fgColor theme="0" tint="-0.14996795556505021"/>
        <bgColor indexed="65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F1FBB7"/>
        <bgColor indexed="64"/>
      </patternFill>
    </fill>
    <fill>
      <patternFill patternType="lightDown">
        <fgColor theme="0" tint="-0.24994659260841701"/>
        <bgColor theme="0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2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theme="0" tint="-0.249977111117893"/>
      </left>
      <right/>
      <top/>
      <bottom style="dotted">
        <color theme="0" tint="-0.249977111117893"/>
      </bottom>
      <diagonal/>
    </border>
    <border>
      <left/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4659260841701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4659260841701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/>
      <diagonal/>
    </border>
    <border>
      <left/>
      <right style="thin">
        <color theme="0" tint="-0.249977111117893"/>
      </right>
      <top style="dotted">
        <color theme="0" tint="-0.249977111117893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/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4659260841701"/>
      </right>
      <top style="thin">
        <color theme="0" tint="-0.34998626667073579"/>
      </top>
      <bottom/>
      <diagonal/>
    </border>
    <border>
      <left style="dotted">
        <color theme="0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/>
      <diagonal/>
    </border>
    <border>
      <left/>
      <right style="thin">
        <color theme="0" tint="-0.34998626667073579"/>
      </right>
      <top/>
      <bottom style="dotted">
        <color theme="0" tint="-0.24994659260841701"/>
      </bottom>
      <diagonal/>
    </border>
    <border>
      <left/>
      <right/>
      <top style="dotted">
        <color theme="0" tint="-0.249977111117893"/>
      </top>
      <bottom/>
      <diagonal/>
    </border>
    <border>
      <left style="thin">
        <color theme="0" tint="-0.249977111117893"/>
      </left>
      <right/>
      <top style="dotted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tted">
        <color theme="0" tint="-0.34998626667073579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dotted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14999847407452621"/>
      </top>
      <bottom style="dotted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9847407452621"/>
      </top>
      <bottom style="dotted">
        <color theme="0" tint="-0.24994659260841701"/>
      </bottom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 style="thin">
        <color theme="0" tint="-0.249977111117893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/>
      <bottom style="dotted">
        <color theme="0" tint="-0.14999847407452621"/>
      </bottom>
      <diagonal/>
    </border>
    <border>
      <left/>
      <right style="thin">
        <color theme="0" tint="-0.249977111117893"/>
      </right>
      <top/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14999847407452621"/>
      </top>
      <bottom style="thin">
        <color theme="0" tint="-0.249977111117893"/>
      </bottom>
      <diagonal/>
    </border>
  </borders>
  <cellStyleXfs count="484">
    <xf numFmtId="0" fontId="0" fillId="0" borderId="0"/>
    <xf numFmtId="0" fontId="3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172" fontId="3" fillId="0" borderId="0">
      <alignment horizontal="right"/>
    </xf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4" fillId="7" borderId="10" applyFont="0" applyAlignment="0">
      <alignment horizontal="left" indent="2"/>
    </xf>
    <xf numFmtId="0" fontId="4" fillId="8" borderId="10" applyFont="0" applyAlignment="0">
      <alignment horizontal="left" indent="2"/>
    </xf>
    <xf numFmtId="43" fontId="4" fillId="9" borderId="9"/>
    <xf numFmtId="171" fontId="4" fillId="11" borderId="12">
      <alignment horizontal="center"/>
    </xf>
    <xf numFmtId="171" fontId="4" fillId="12" borderId="13">
      <alignment horizontal="center"/>
    </xf>
    <xf numFmtId="43" fontId="2" fillId="0" borderId="0" applyFont="0" applyFill="0" applyBorder="0" applyAlignment="0" applyProtection="0"/>
    <xf numFmtId="175" fontId="26" fillId="0" borderId="4" applyBorder="0">
      <alignment horizontal="center" vertical="center" wrapText="1"/>
    </xf>
    <xf numFmtId="0" fontId="27" fillId="16" borderId="0" applyNumberFormat="0" applyBorder="0">
      <alignment horizontal="right"/>
      <protection locked="0"/>
    </xf>
    <xf numFmtId="0" fontId="2" fillId="17" borderId="0" applyNumberFormat="0" applyFont="0" applyBorder="0" applyAlignment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2" fillId="0" borderId="0" applyFont="0" applyFill="0" applyBorder="0" applyProtection="0">
      <alignment vertical="center"/>
      <protection locked="0"/>
    </xf>
    <xf numFmtId="0" fontId="2" fillId="0" borderId="0"/>
    <xf numFmtId="44" fontId="33" fillId="0" borderId="0" applyFont="0" applyFill="0" applyBorder="0" applyAlignment="0" applyProtection="0"/>
    <xf numFmtId="0" fontId="34" fillId="0" borderId="0"/>
    <xf numFmtId="177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>
      <alignment vertical="center"/>
    </xf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42" fillId="0" borderId="90" applyNumberFormat="0" applyFont="0" applyFill="0" applyBorder="0" applyAlignment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5" fillId="2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34" borderId="0" applyNumberFormat="0" applyBorder="0" applyAlignment="0" applyProtection="0"/>
    <xf numFmtId="0" fontId="44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7" fillId="38" borderId="0" applyNumberFormat="0" applyBorder="0" applyAlignment="0" applyProtection="0"/>
    <xf numFmtId="0" fontId="44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7" fillId="42" borderId="0" applyNumberFormat="0" applyBorder="0" applyAlignment="0" applyProtection="0"/>
    <xf numFmtId="0" fontId="44" fillId="43" borderId="0" applyNumberFormat="0" applyBorder="0" applyAlignment="0" applyProtection="0"/>
    <xf numFmtId="0" fontId="46" fillId="36" borderId="0" applyNumberFormat="0" applyBorder="0" applyAlignment="0" applyProtection="0"/>
    <xf numFmtId="0" fontId="46" fillId="44" borderId="0" applyNumberFormat="0" applyBorder="0" applyAlignment="0" applyProtection="0"/>
    <xf numFmtId="0" fontId="47" fillId="37" borderId="0" applyNumberFormat="0" applyBorder="0" applyAlignment="0" applyProtection="0"/>
    <xf numFmtId="0" fontId="44" fillId="29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7" fillId="34" borderId="0" applyNumberFormat="0" applyBorder="0" applyAlignment="0" applyProtection="0"/>
    <xf numFmtId="0" fontId="44" fillId="30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7" fillId="49" borderId="0" applyNumberFormat="0" applyBorder="0" applyAlignment="0" applyProtection="0"/>
    <xf numFmtId="0" fontId="44" fillId="50" borderId="0" applyNumberFormat="0" applyBorder="0" applyAlignment="0" applyProtection="0"/>
    <xf numFmtId="178" fontId="48" fillId="0" borderId="0">
      <alignment horizontal="centerContinuous"/>
    </xf>
    <xf numFmtId="0" fontId="49" fillId="19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81" fontId="2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0" fontId="50" fillId="51" borderId="91" applyNumberFormat="0" applyAlignment="0" applyProtection="0"/>
    <xf numFmtId="0" fontId="51" fillId="0" borderId="0"/>
    <xf numFmtId="0" fontId="52" fillId="52" borderId="92" applyNumberFormat="0" applyAlignment="0" applyProtection="0"/>
    <xf numFmtId="0" fontId="24" fillId="0" borderId="1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53" fillId="0" borderId="0">
      <protection locked="0"/>
    </xf>
    <xf numFmtId="180" fontId="2" fillId="0" borderId="0" applyFont="0" applyFill="0" applyBorder="0" applyAlignment="0" applyProtection="0"/>
    <xf numFmtId="184" fontId="53" fillId="0" borderId="0">
      <protection locked="0"/>
    </xf>
    <xf numFmtId="0" fontId="54" fillId="0" borderId="0"/>
    <xf numFmtId="170" fontId="55" fillId="0" borderId="0">
      <protection locked="0"/>
    </xf>
    <xf numFmtId="184" fontId="53" fillId="0" borderId="0">
      <protection locked="0"/>
    </xf>
    <xf numFmtId="14" fontId="31" fillId="0" borderId="0" applyFill="0" applyBorder="0" applyAlignment="0"/>
    <xf numFmtId="38" fontId="56" fillId="0" borderId="93">
      <alignment vertical="center"/>
    </xf>
    <xf numFmtId="185" fontId="2" fillId="0" borderId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186" fontId="5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184" fontId="53" fillId="0" borderId="0">
      <protection locked="0"/>
    </xf>
    <xf numFmtId="0" fontId="59" fillId="20" borderId="0" applyNumberFormat="0" applyBorder="0" applyAlignment="0" applyProtection="0"/>
    <xf numFmtId="38" fontId="28" fillId="15" borderId="0" applyNumberFormat="0" applyBorder="0" applyAlignment="0" applyProtection="0"/>
    <xf numFmtId="0" fontId="60" fillId="0" borderId="0">
      <alignment horizontal="left"/>
    </xf>
    <xf numFmtId="0" fontId="23" fillId="0" borderId="89" applyNumberFormat="0" applyAlignment="0" applyProtection="0">
      <alignment horizontal="left" vertical="center"/>
    </xf>
    <xf numFmtId="0" fontId="23" fillId="0" borderId="5">
      <alignment horizontal="left" vertical="center"/>
    </xf>
    <xf numFmtId="0" fontId="61" fillId="16" borderId="2">
      <alignment horizontal="center" vertical="center" wrapText="1"/>
    </xf>
    <xf numFmtId="0" fontId="62" fillId="0" borderId="94" applyNumberFormat="0" applyFill="0" applyAlignment="0" applyProtection="0"/>
    <xf numFmtId="0" fontId="63" fillId="0" borderId="95" applyNumberFormat="0" applyFill="0" applyAlignment="0" applyProtection="0"/>
    <xf numFmtId="0" fontId="64" fillId="0" borderId="96" applyNumberFormat="0" applyFill="0" applyAlignment="0" applyProtection="0"/>
    <xf numFmtId="0" fontId="64" fillId="0" borderId="0" applyNumberFormat="0" applyFill="0" applyBorder="0" applyAlignment="0" applyProtection="0"/>
    <xf numFmtId="1" fontId="65" fillId="0" borderId="0" applyFont="0" applyFill="0" applyBorder="0" applyAlignment="0" applyProtection="0"/>
    <xf numFmtId="0" fontId="61" fillId="0" borderId="97">
      <alignment vertical="top"/>
    </xf>
    <xf numFmtId="10" fontId="28" fillId="16" borderId="1" applyNumberFormat="0" applyBorder="0" applyAlignment="0" applyProtection="0"/>
    <xf numFmtId="0" fontId="66" fillId="23" borderId="91" applyNumberFormat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9" fontId="2" fillId="0" borderId="0" applyFill="0" applyBorder="0" applyAlignment="0"/>
    <xf numFmtId="0" fontId="67" fillId="0" borderId="98" applyNumberFormat="0" applyFill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8" fillId="0" borderId="99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69" fillId="56" borderId="0" applyNumberFormat="0" applyBorder="0" applyAlignment="0" applyProtection="0"/>
    <xf numFmtId="0" fontId="70" fillId="0" borderId="0"/>
    <xf numFmtId="0" fontId="2" fillId="0" borderId="0"/>
    <xf numFmtId="191" fontId="7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2" borderId="100" applyNumberFormat="0" applyFont="0" applyAlignment="0" applyProtection="0"/>
    <xf numFmtId="0" fontId="2" fillId="2" borderId="100" applyNumberFormat="0" applyFont="0" applyAlignment="0" applyProtection="0"/>
    <xf numFmtId="192" fontId="65" fillId="0" borderId="6" applyFont="0" applyFill="0" applyBorder="0" applyAlignment="0" applyProtection="0"/>
    <xf numFmtId="0" fontId="72" fillId="51" borderId="101" applyNumberFormat="0" applyAlignment="0" applyProtection="0"/>
    <xf numFmtId="37" fontId="31" fillId="0" borderId="0">
      <alignment horizontal="right"/>
    </xf>
    <xf numFmtId="0" fontId="73" fillId="15" borderId="0">
      <alignment horizontal="center"/>
    </xf>
    <xf numFmtId="0" fontId="23" fillId="0" borderId="0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/>
    </xf>
    <xf numFmtId="0" fontId="77" fillId="0" borderId="99">
      <alignment horizontal="center"/>
    </xf>
    <xf numFmtId="4" fontId="78" fillId="56" borderId="102" applyNumberFormat="0" applyProtection="0">
      <alignment vertical="center"/>
    </xf>
    <xf numFmtId="4" fontId="79" fillId="56" borderId="102" applyNumberFormat="0" applyProtection="0">
      <alignment vertical="center"/>
    </xf>
    <xf numFmtId="4" fontId="78" fillId="56" borderId="102" applyNumberFormat="0" applyProtection="0">
      <alignment horizontal="left" vertical="center" indent="1"/>
    </xf>
    <xf numFmtId="0" fontId="78" fillId="56" borderId="102" applyNumberFormat="0" applyProtection="0">
      <alignment horizontal="left" vertical="top" indent="1"/>
    </xf>
    <xf numFmtId="4" fontId="78" fillId="57" borderId="0" applyNumberFormat="0" applyProtection="0">
      <alignment horizontal="left" vertical="center" indent="1"/>
    </xf>
    <xf numFmtId="4" fontId="31" fillId="19" borderId="102" applyNumberFormat="0" applyProtection="0">
      <alignment horizontal="right" vertical="center"/>
    </xf>
    <xf numFmtId="4" fontId="31" fillId="25" borderId="102" applyNumberFormat="0" applyProtection="0">
      <alignment horizontal="right" vertical="center"/>
    </xf>
    <xf numFmtId="4" fontId="31" fillId="39" borderId="102" applyNumberFormat="0" applyProtection="0">
      <alignment horizontal="right" vertical="center"/>
    </xf>
    <xf numFmtId="4" fontId="31" fillId="27" borderId="102" applyNumberFormat="0" applyProtection="0">
      <alignment horizontal="right" vertical="center"/>
    </xf>
    <xf numFmtId="4" fontId="31" fillId="31" borderId="102" applyNumberFormat="0" applyProtection="0">
      <alignment horizontal="right" vertical="center"/>
    </xf>
    <xf numFmtId="4" fontId="31" fillId="50" borderId="102" applyNumberFormat="0" applyProtection="0">
      <alignment horizontal="right" vertical="center"/>
    </xf>
    <xf numFmtId="4" fontId="31" fillId="43" borderId="102" applyNumberFormat="0" applyProtection="0">
      <alignment horizontal="right" vertical="center"/>
    </xf>
    <xf numFmtId="4" fontId="31" fillId="58" borderId="102" applyNumberFormat="0" applyProtection="0">
      <alignment horizontal="right" vertical="center"/>
    </xf>
    <xf numFmtId="4" fontId="31" fillId="26" borderId="102" applyNumberFormat="0" applyProtection="0">
      <alignment horizontal="right" vertical="center"/>
    </xf>
    <xf numFmtId="4" fontId="78" fillId="59" borderId="103" applyNumberFormat="0" applyProtection="0">
      <alignment horizontal="left" vertical="center" indent="1"/>
    </xf>
    <xf numFmtId="4" fontId="31" fillId="60" borderId="0" applyNumberFormat="0" applyProtection="0">
      <alignment horizontal="left" vertical="center" indent="1"/>
    </xf>
    <xf numFmtId="4" fontId="80" fillId="61" borderId="0" applyNumberFormat="0" applyProtection="0">
      <alignment horizontal="left" vertical="center" indent="1"/>
    </xf>
    <xf numFmtId="4" fontId="31" fillId="57" borderId="102" applyNumberFormat="0" applyProtection="0">
      <alignment horizontal="right" vertical="center"/>
    </xf>
    <xf numFmtId="4" fontId="31" fillId="60" borderId="0" applyNumberFormat="0" applyProtection="0">
      <alignment horizontal="left" vertical="center" indent="1"/>
    </xf>
    <xf numFmtId="4" fontId="31" fillId="57" borderId="0" applyNumberFormat="0" applyProtection="0">
      <alignment horizontal="left" vertical="center" indent="1"/>
    </xf>
    <xf numFmtId="0" fontId="2" fillId="61" borderId="102" applyNumberFormat="0" applyProtection="0">
      <alignment horizontal="left" vertical="center" indent="1"/>
    </xf>
    <xf numFmtId="0" fontId="2" fillId="61" borderId="102" applyNumberFormat="0" applyProtection="0">
      <alignment horizontal="left" vertical="top" indent="1"/>
    </xf>
    <xf numFmtId="0" fontId="2" fillId="57" borderId="102" applyNumberFormat="0" applyProtection="0">
      <alignment horizontal="left" vertical="center" indent="1"/>
    </xf>
    <xf numFmtId="0" fontId="2" fillId="57" borderId="102" applyNumberFormat="0" applyProtection="0">
      <alignment horizontal="left" vertical="top" indent="1"/>
    </xf>
    <xf numFmtId="0" fontId="2" fillId="24" borderId="102" applyNumberFormat="0" applyProtection="0">
      <alignment horizontal="left" vertical="center" indent="1"/>
    </xf>
    <xf numFmtId="0" fontId="2" fillId="24" borderId="102" applyNumberFormat="0" applyProtection="0">
      <alignment horizontal="left" vertical="top" indent="1"/>
    </xf>
    <xf numFmtId="0" fontId="2" fillId="60" borderId="102" applyNumberFormat="0" applyProtection="0">
      <alignment horizontal="left" vertical="center" indent="1"/>
    </xf>
    <xf numFmtId="0" fontId="2" fillId="60" borderId="102" applyNumberFormat="0" applyProtection="0">
      <alignment horizontal="left" vertical="top" indent="1"/>
    </xf>
    <xf numFmtId="0" fontId="2" fillId="62" borderId="1" applyNumberFormat="0">
      <protection locked="0"/>
    </xf>
    <xf numFmtId="0" fontId="29" fillId="61" borderId="104" applyBorder="0"/>
    <xf numFmtId="4" fontId="31" fillId="2" borderId="102" applyNumberFormat="0" applyProtection="0">
      <alignment vertical="center"/>
    </xf>
    <xf numFmtId="4" fontId="81" fillId="2" borderId="102" applyNumberFormat="0" applyProtection="0">
      <alignment vertical="center"/>
    </xf>
    <xf numFmtId="4" fontId="31" fillId="2" borderId="102" applyNumberFormat="0" applyProtection="0">
      <alignment horizontal="left" vertical="center" indent="1"/>
    </xf>
    <xf numFmtId="0" fontId="31" fillId="2" borderId="102" applyNumberFormat="0" applyProtection="0">
      <alignment horizontal="left" vertical="top" indent="1"/>
    </xf>
    <xf numFmtId="4" fontId="31" fillId="60" borderId="102" applyNumberFormat="0" applyProtection="0">
      <alignment horizontal="right" vertical="center"/>
    </xf>
    <xf numFmtId="4" fontId="81" fillId="60" borderId="102" applyNumberFormat="0" applyProtection="0">
      <alignment horizontal="right" vertical="center"/>
    </xf>
    <xf numFmtId="4" fontId="31" fillId="57" borderId="102" applyNumberFormat="0" applyProtection="0">
      <alignment horizontal="left" vertical="center" indent="1"/>
    </xf>
    <xf numFmtId="0" fontId="31" fillId="57" borderId="102" applyNumberFormat="0" applyProtection="0">
      <alignment horizontal="left" vertical="top" indent="1"/>
    </xf>
    <xf numFmtId="4" fontId="82" fillId="63" borderId="0" applyNumberFormat="0" applyProtection="0">
      <alignment horizontal="left" vertical="center" indent="1"/>
    </xf>
    <xf numFmtId="0" fontId="28" fillId="64" borderId="1"/>
    <xf numFmtId="4" fontId="25" fillId="60" borderId="102" applyNumberFormat="0" applyProtection="0">
      <alignment horizontal="right" vertical="center"/>
    </xf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/>
    <xf numFmtId="40" fontId="84" fillId="0" borderId="0"/>
    <xf numFmtId="0" fontId="85" fillId="0" borderId="0" applyNumberFormat="0" applyFill="0" applyBorder="0" applyAlignment="0" applyProtection="0"/>
    <xf numFmtId="0" fontId="86" fillId="0" borderId="105" applyNumberFormat="0" applyFill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7" fillId="0" borderId="0" applyAlignment="0">
      <alignment wrapText="1"/>
    </xf>
    <xf numFmtId="0" fontId="61" fillId="15" borderId="0">
      <alignment vertical="top"/>
    </xf>
    <xf numFmtId="164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89" fillId="0" borderId="0" applyFont="0" applyFill="0" applyBorder="0" applyAlignment="0" applyProtection="0"/>
    <xf numFmtId="169" fontId="8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0" fillId="0" borderId="0"/>
    <xf numFmtId="0" fontId="91" fillId="0" borderId="0">
      <alignment vertical="center"/>
    </xf>
    <xf numFmtId="0" fontId="92" fillId="56" borderId="0" applyNumberFormat="0" applyBorder="0" applyAlignment="0" applyProtection="0">
      <alignment vertical="center"/>
    </xf>
    <xf numFmtId="0" fontId="2" fillId="2" borderId="100" applyNumberFormat="0" applyFont="0" applyAlignment="0" applyProtection="0">
      <alignment vertical="center"/>
    </xf>
    <xf numFmtId="193" fontId="93" fillId="0" borderId="0" applyFont="0" applyFill="0" applyBorder="0" applyProtection="0">
      <alignment vertical="center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4" fillId="0" borderId="105" applyNumberFormat="0" applyFill="0" applyAlignment="0" applyProtection="0">
      <alignment vertical="center"/>
    </xf>
    <xf numFmtId="0" fontId="95" fillId="19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7" fillId="0" borderId="0"/>
    <xf numFmtId="0" fontId="98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7" fontId="99" fillId="0" borderId="0" applyFont="0" applyFill="0" applyBorder="0" applyAlignment="0" applyProtection="0"/>
    <xf numFmtId="194" fontId="99" fillId="0" borderId="0" applyFont="0" applyFill="0" applyBorder="0" applyAlignment="0" applyProtection="0"/>
    <xf numFmtId="0" fontId="38" fillId="0" borderId="0"/>
    <xf numFmtId="0" fontId="100" fillId="0" borderId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94" applyNumberFormat="0" applyFill="0" applyAlignment="0" applyProtection="0">
      <alignment vertical="center"/>
    </xf>
    <xf numFmtId="0" fontId="103" fillId="0" borderId="95" applyNumberFormat="0" applyFill="0" applyAlignment="0" applyProtection="0">
      <alignment vertical="center"/>
    </xf>
    <xf numFmtId="0" fontId="104" fillId="0" borderId="96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" fillId="0" borderId="0"/>
    <xf numFmtId="0" fontId="105" fillId="52" borderId="92" applyNumberFormat="0" applyAlignment="0" applyProtection="0">
      <alignment vertical="center"/>
    </xf>
    <xf numFmtId="44" fontId="106" fillId="0" borderId="0" applyFont="0" applyFill="0" applyBorder="0" applyAlignment="0" applyProtection="0"/>
    <xf numFmtId="42" fontId="106" fillId="0" borderId="0" applyFont="0" applyFill="0" applyBorder="0" applyAlignment="0" applyProtection="0"/>
    <xf numFmtId="0" fontId="107" fillId="51" borderId="91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164" fontId="9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3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10" fillId="23" borderId="91" applyNumberFormat="0" applyAlignment="0" applyProtection="0">
      <alignment vertical="center"/>
    </xf>
    <xf numFmtId="0" fontId="111" fillId="51" borderId="101" applyNumberFormat="0" applyAlignment="0" applyProtection="0">
      <alignment vertical="center"/>
    </xf>
    <xf numFmtId="0" fontId="112" fillId="0" borderId="98" applyNumberFormat="0" applyFill="0" applyAlignment="0" applyProtection="0">
      <alignment vertical="center"/>
    </xf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3" fontId="114" fillId="0" borderId="1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2" fillId="0" borderId="0"/>
    <xf numFmtId="0" fontId="115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74">
    <xf numFmtId="0" fontId="0" fillId="0" borderId="0" xfId="0"/>
    <xf numFmtId="170" fontId="7" fillId="4" borderId="64" xfId="2" applyNumberFormat="1" applyFont="1" applyFill="1" applyBorder="1" applyAlignment="1" applyProtection="1">
      <alignment horizontal="center" vertical="center"/>
      <protection locked="0"/>
    </xf>
    <xf numFmtId="170" fontId="7" fillId="4" borderId="63" xfId="2" applyNumberFormat="1" applyFont="1" applyFill="1" applyBorder="1" applyAlignment="1" applyProtection="1">
      <alignment horizontal="center" vertical="center"/>
      <protection locked="0"/>
    </xf>
    <xf numFmtId="170" fontId="7" fillId="4" borderId="68" xfId="2" applyNumberFormat="1" applyFont="1" applyFill="1" applyBorder="1" applyAlignment="1" applyProtection="1">
      <alignment horizontal="center" vertical="center"/>
      <protection locked="0"/>
    </xf>
    <xf numFmtId="170" fontId="7" fillId="4" borderId="67" xfId="2" applyNumberFormat="1" applyFont="1" applyFill="1" applyBorder="1" applyAlignment="1" applyProtection="1">
      <alignment horizontal="center" vertical="center"/>
      <protection locked="0"/>
    </xf>
    <xf numFmtId="170" fontId="7" fillId="4" borderId="72" xfId="2" applyNumberFormat="1" applyFont="1" applyFill="1" applyBorder="1" applyAlignment="1" applyProtection="1">
      <alignment horizontal="center" vertical="center"/>
      <protection locked="0"/>
    </xf>
    <xf numFmtId="170" fontId="7" fillId="4" borderId="71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/>
    </xf>
    <xf numFmtId="170" fontId="7" fillId="66" borderId="44" xfId="2" applyNumberFormat="1" applyFont="1" applyFill="1" applyBorder="1" applyAlignment="1" applyProtection="1">
      <alignment horizontal="center"/>
      <protection locked="0"/>
    </xf>
    <xf numFmtId="170" fontId="7" fillId="66" borderId="45" xfId="2" applyNumberFormat="1" applyFont="1" applyFill="1" applyBorder="1" applyAlignment="1" applyProtection="1">
      <alignment horizontal="center"/>
      <protection locked="0"/>
    </xf>
    <xf numFmtId="170" fontId="7" fillId="66" borderId="107" xfId="2" applyNumberFormat="1" applyFont="1" applyFill="1" applyBorder="1" applyAlignment="1" applyProtection="1">
      <alignment horizontal="center"/>
      <protection locked="0"/>
    </xf>
    <xf numFmtId="170" fontId="7" fillId="66" borderId="64" xfId="2" applyNumberFormat="1" applyFont="1" applyFill="1" applyBorder="1" applyAlignment="1" applyProtection="1">
      <alignment horizontal="center" vertical="center"/>
      <protection locked="0"/>
    </xf>
    <xf numFmtId="170" fontId="7" fillId="66" borderId="63" xfId="2" applyNumberFormat="1" applyFont="1" applyFill="1" applyBorder="1" applyAlignment="1" applyProtection="1">
      <alignment horizontal="center" vertical="center"/>
      <protection locked="0"/>
    </xf>
    <xf numFmtId="170" fontId="7" fillId="66" borderId="68" xfId="2" applyNumberFormat="1" applyFont="1" applyFill="1" applyBorder="1" applyAlignment="1" applyProtection="1">
      <alignment horizontal="center" vertical="center"/>
      <protection locked="0"/>
    </xf>
    <xf numFmtId="170" fontId="7" fillId="66" borderId="67" xfId="2" applyNumberFormat="1" applyFont="1" applyFill="1" applyBorder="1" applyAlignment="1" applyProtection="1">
      <alignment horizontal="center" vertical="center"/>
      <protection locked="0"/>
    </xf>
    <xf numFmtId="170" fontId="7" fillId="66" borderId="72" xfId="2" applyNumberFormat="1" applyFont="1" applyFill="1" applyBorder="1" applyAlignment="1" applyProtection="1">
      <alignment horizontal="center" vertical="center"/>
      <protection locked="0"/>
    </xf>
    <xf numFmtId="170" fontId="7" fillId="66" borderId="71" xfId="2" applyNumberFormat="1" applyFont="1" applyFill="1" applyBorder="1" applyAlignment="1" applyProtection="1">
      <alignment horizontal="center" vertical="center"/>
      <protection locked="0"/>
    </xf>
    <xf numFmtId="170" fontId="7" fillId="3" borderId="64" xfId="2" applyNumberFormat="1" applyFont="1" applyFill="1" applyBorder="1" applyAlignment="1" applyProtection="1">
      <alignment horizontal="center" vertical="center"/>
      <protection locked="0"/>
    </xf>
    <xf numFmtId="170" fontId="7" fillId="3" borderId="68" xfId="2" applyNumberFormat="1" applyFont="1" applyFill="1" applyBorder="1" applyAlignment="1" applyProtection="1">
      <alignment horizontal="center" vertical="center"/>
      <protection locked="0"/>
    </xf>
    <xf numFmtId="170" fontId="7" fillId="3" borderId="72" xfId="2" applyNumberFormat="1" applyFont="1" applyFill="1" applyBorder="1" applyAlignment="1" applyProtection="1">
      <alignment horizontal="center" vertical="center"/>
      <protection locked="0"/>
    </xf>
    <xf numFmtId="170" fontId="0" fillId="0" borderId="0" xfId="2" applyNumberFormat="1" applyFont="1" applyProtection="1">
      <protection locked="0"/>
    </xf>
    <xf numFmtId="170" fontId="0" fillId="0" borderId="0" xfId="0" applyNumberFormat="1" applyProtection="1">
      <protection locked="0"/>
    </xf>
    <xf numFmtId="170" fontId="7" fillId="66" borderId="140" xfId="2" applyNumberFormat="1" applyFont="1" applyFill="1" applyBorder="1" applyAlignment="1" applyProtection="1">
      <protection locked="0"/>
    </xf>
    <xf numFmtId="170" fontId="7" fillId="66" borderId="137" xfId="2" applyNumberFormat="1" applyFont="1" applyFill="1" applyBorder="1" applyAlignment="1" applyProtection="1">
      <protection locked="0"/>
    </xf>
    <xf numFmtId="0" fontId="116" fillId="66" borderId="118" xfId="0" applyFont="1" applyFill="1" applyBorder="1" applyProtection="1">
      <protection locked="0"/>
    </xf>
    <xf numFmtId="0" fontId="116" fillId="66" borderId="119" xfId="0" applyFont="1" applyFill="1" applyBorder="1" applyProtection="1">
      <protection locked="0"/>
    </xf>
    <xf numFmtId="170" fontId="7" fillId="66" borderId="119" xfId="2" applyNumberFormat="1" applyFont="1" applyFill="1" applyBorder="1" applyAlignment="1" applyProtection="1">
      <protection locked="0"/>
    </xf>
    <xf numFmtId="170" fontId="7" fillId="66" borderId="133" xfId="2" applyNumberFormat="1" applyFont="1" applyFill="1" applyBorder="1" applyAlignment="1" applyProtection="1">
      <protection locked="0"/>
    </xf>
    <xf numFmtId="0" fontId="116" fillId="66" borderId="68" xfId="0" applyFont="1" applyFill="1" applyBorder="1" applyProtection="1">
      <protection locked="0"/>
    </xf>
    <xf numFmtId="0" fontId="116" fillId="66" borderId="70" xfId="0" applyFont="1" applyFill="1" applyBorder="1" applyProtection="1">
      <protection locked="0"/>
    </xf>
    <xf numFmtId="170" fontId="7" fillId="66" borderId="70" xfId="2" applyNumberFormat="1" applyFont="1" applyFill="1" applyBorder="1" applyAlignment="1" applyProtection="1">
      <protection locked="0"/>
    </xf>
    <xf numFmtId="170" fontId="7" fillId="66" borderId="131" xfId="2" applyNumberFormat="1" applyFont="1" applyFill="1" applyBorder="1" applyAlignment="1" applyProtection="1">
      <protection locked="0"/>
    </xf>
    <xf numFmtId="0" fontId="7" fillId="66" borderId="68" xfId="0" applyFont="1" applyFill="1" applyBorder="1" applyProtection="1">
      <protection locked="0"/>
    </xf>
    <xf numFmtId="0" fontId="7" fillId="66" borderId="70" xfId="0" applyFont="1" applyFill="1" applyBorder="1" applyProtection="1">
      <protection locked="0"/>
    </xf>
    <xf numFmtId="0" fontId="7" fillId="66" borderId="72" xfId="0" applyFont="1" applyFill="1" applyBorder="1" applyProtection="1">
      <protection locked="0"/>
    </xf>
    <xf numFmtId="0" fontId="7" fillId="66" borderId="74" xfId="0" applyFont="1" applyFill="1" applyBorder="1" applyProtection="1">
      <protection locked="0"/>
    </xf>
    <xf numFmtId="170" fontId="7" fillId="66" borderId="74" xfId="2" applyNumberFormat="1" applyFont="1" applyFill="1" applyBorder="1" applyAlignment="1" applyProtection="1">
      <protection locked="0"/>
    </xf>
    <xf numFmtId="170" fontId="7" fillId="66" borderId="132" xfId="2" applyNumberFormat="1" applyFont="1" applyFill="1" applyBorder="1" applyAlignment="1" applyProtection="1">
      <protection locked="0"/>
    </xf>
    <xf numFmtId="170" fontId="7" fillId="66" borderId="44" xfId="2" applyNumberFormat="1" applyFont="1" applyFill="1" applyBorder="1" applyProtection="1">
      <protection locked="0"/>
    </xf>
    <xf numFmtId="170" fontId="7" fillId="66" borderId="107" xfId="2" applyNumberFormat="1" applyFont="1" applyFill="1" applyBorder="1" applyProtection="1">
      <protection locked="0"/>
    </xf>
    <xf numFmtId="43" fontId="7" fillId="66" borderId="153" xfId="2" applyFont="1" applyFill="1" applyBorder="1" applyProtection="1">
      <protection locked="0"/>
    </xf>
    <xf numFmtId="43" fontId="7" fillId="66" borderId="21" xfId="2" applyFont="1" applyFill="1" applyBorder="1" applyProtection="1">
      <protection locked="0"/>
    </xf>
    <xf numFmtId="38" fontId="7" fillId="4" borderId="24" xfId="7" applyNumberFormat="1" applyFont="1" applyFill="1" applyBorder="1" applyProtection="1">
      <protection locked="0"/>
    </xf>
    <xf numFmtId="43" fontId="7" fillId="66" borderId="150" xfId="2" applyFont="1" applyFill="1" applyBorder="1" applyAlignment="1" applyProtection="1">
      <alignment vertical="center"/>
      <protection locked="0"/>
    </xf>
    <xf numFmtId="198" fontId="7" fillId="66" borderId="19" xfId="2" applyNumberFormat="1" applyFont="1" applyFill="1" applyBorder="1" applyProtection="1">
      <protection locked="0"/>
    </xf>
    <xf numFmtId="43" fontId="7" fillId="66" borderId="115" xfId="2" applyFont="1" applyFill="1" applyBorder="1" applyProtection="1">
      <protection locked="0"/>
    </xf>
    <xf numFmtId="43" fontId="7" fillId="66" borderId="26" xfId="2" applyFont="1" applyFill="1" applyBorder="1" applyProtection="1">
      <protection locked="0"/>
    </xf>
    <xf numFmtId="170" fontId="7" fillId="4" borderId="67" xfId="2" applyNumberFormat="1" applyFont="1" applyFill="1" applyBorder="1" applyAlignment="1" applyProtection="1">
      <alignment vertical="center"/>
      <protection locked="0"/>
    </xf>
    <xf numFmtId="43" fontId="7" fillId="66" borderId="160" xfId="2" applyFont="1" applyFill="1" applyBorder="1" applyAlignment="1" applyProtection="1">
      <alignment vertical="center"/>
      <protection locked="0"/>
    </xf>
    <xf numFmtId="43" fontId="7" fillId="66" borderId="151" xfId="2" applyFont="1" applyFill="1" applyBorder="1" applyAlignment="1" applyProtection="1">
      <alignment vertical="center"/>
      <protection locked="0"/>
    </xf>
    <xf numFmtId="43" fontId="7" fillId="66" borderId="45" xfId="2" applyFont="1" applyFill="1" applyBorder="1" applyAlignment="1" applyProtection="1">
      <alignment vertical="center"/>
      <protection locked="0"/>
    </xf>
    <xf numFmtId="43" fontId="7" fillId="66" borderId="7" xfId="2" applyFont="1" applyFill="1" applyBorder="1" applyProtection="1">
      <protection locked="0"/>
    </xf>
    <xf numFmtId="43" fontId="7" fillId="66" borderId="28" xfId="2" applyFont="1" applyFill="1" applyBorder="1" applyProtection="1">
      <protection locked="0"/>
    </xf>
    <xf numFmtId="43" fontId="7" fillId="66" borderId="19" xfId="2" applyFont="1" applyFill="1" applyBorder="1" applyProtection="1">
      <protection locked="0"/>
    </xf>
    <xf numFmtId="43" fontId="7" fillId="66" borderId="7" xfId="2" applyFont="1" applyFill="1" applyBorder="1" applyAlignment="1" applyProtection="1">
      <alignment horizontal="left" indent="2"/>
      <protection locked="0"/>
    </xf>
    <xf numFmtId="0" fontId="0" fillId="0" borderId="0" xfId="0" applyProtection="1">
      <protection locked="0"/>
    </xf>
    <xf numFmtId="170" fontId="7" fillId="66" borderId="63" xfId="2" applyNumberFormat="1" applyFont="1" applyFill="1" applyBorder="1" applyAlignment="1" applyProtection="1">
      <alignment horizontal="center"/>
      <protection locked="0"/>
    </xf>
    <xf numFmtId="170" fontId="7" fillId="66" borderId="67" xfId="2" applyNumberFormat="1" applyFont="1" applyFill="1" applyBorder="1" applyAlignment="1" applyProtection="1">
      <alignment horizontal="center"/>
      <protection locked="0"/>
    </xf>
    <xf numFmtId="170" fontId="7" fillId="66" borderId="71" xfId="2" applyNumberFormat="1" applyFont="1" applyFill="1" applyBorder="1" applyAlignment="1" applyProtection="1">
      <alignment horizontal="center"/>
      <protection locked="0"/>
    </xf>
    <xf numFmtId="43" fontId="7" fillId="66" borderId="66" xfId="2" applyFont="1" applyFill="1" applyBorder="1" applyAlignment="1" applyProtection="1">
      <alignment horizontal="left" indent="2"/>
      <protection locked="0"/>
    </xf>
    <xf numFmtId="43" fontId="7" fillId="66" borderId="62" xfId="2" applyFont="1" applyFill="1" applyBorder="1" applyAlignment="1" applyProtection="1">
      <alignment horizontal="left" indent="2"/>
      <protection locked="0"/>
    </xf>
    <xf numFmtId="0" fontId="0" fillId="4" borderId="106" xfId="0" applyFill="1" applyBorder="1" applyProtection="1">
      <protection locked="0"/>
    </xf>
    <xf numFmtId="198" fontId="7" fillId="66" borderId="21" xfId="2" applyNumberFormat="1" applyFont="1" applyFill="1" applyBorder="1" applyProtection="1">
      <protection locked="0"/>
    </xf>
    <xf numFmtId="43" fontId="7" fillId="66" borderId="27" xfId="2" applyFont="1" applyFill="1" applyBorder="1" applyAlignment="1" applyProtection="1">
      <alignment horizontal="left" indent="2"/>
      <protection locked="0"/>
    </xf>
    <xf numFmtId="170" fontId="7" fillId="66" borderId="66" xfId="2" applyNumberFormat="1" applyFont="1" applyFill="1" applyBorder="1" applyAlignment="1" applyProtection="1">
      <protection locked="0"/>
    </xf>
    <xf numFmtId="170" fontId="7" fillId="66" borderId="136" xfId="2" applyNumberFormat="1" applyFont="1" applyFill="1" applyBorder="1" applyAlignment="1" applyProtection="1">
      <protection locked="0"/>
    </xf>
    <xf numFmtId="43" fontId="7" fillId="66" borderId="70" xfId="2" applyFont="1" applyFill="1" applyBorder="1" applyAlignment="1" applyProtection="1">
      <alignment horizontal="left" indent="2"/>
      <protection locked="0"/>
    </xf>
    <xf numFmtId="43" fontId="7" fillId="66" borderId="74" xfId="2" applyFont="1" applyFill="1" applyBorder="1" applyAlignment="1" applyProtection="1">
      <alignment horizontal="left" indent="2"/>
      <protection locked="0"/>
    </xf>
    <xf numFmtId="173" fontId="7" fillId="4" borderId="67" xfId="5" applyNumberFormat="1" applyFont="1" applyFill="1" applyBorder="1" applyAlignment="1" applyProtection="1">
      <alignment horizontal="center"/>
      <protection locked="0"/>
    </xf>
    <xf numFmtId="173" fontId="7" fillId="4" borderId="71" xfId="5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9" fillId="5" borderId="7" xfId="0" applyFont="1" applyFill="1" applyBorder="1"/>
    <xf numFmtId="0" fontId="118" fillId="0" borderId="7" xfId="0" applyFont="1" applyBorder="1"/>
    <xf numFmtId="0" fontId="131" fillId="0" borderId="0" xfId="0" applyFont="1"/>
    <xf numFmtId="197" fontId="118" fillId="0" borderId="7" xfId="0" applyNumberFormat="1" applyFont="1" applyBorder="1" applyAlignment="1">
      <alignment horizontal="left"/>
    </xf>
    <xf numFmtId="0" fontId="12" fillId="0" borderId="0" xfId="0" applyFont="1"/>
    <xf numFmtId="0" fontId="119" fillId="0" borderId="0" xfId="0" applyFont="1"/>
    <xf numFmtId="0" fontId="14" fillId="0" borderId="0" xfId="0" applyFont="1"/>
    <xf numFmtId="0" fontId="16" fillId="0" borderId="0" xfId="0" applyFont="1"/>
    <xf numFmtId="0" fontId="7" fillId="0" borderId="0" xfId="0" applyFont="1"/>
    <xf numFmtId="0" fontId="120" fillId="0" borderId="0" xfId="0" applyFont="1"/>
    <xf numFmtId="197" fontId="118" fillId="0" borderId="0" xfId="0" applyNumberFormat="1" applyFont="1" applyAlignment="1">
      <alignment horizontal="left"/>
    </xf>
    <xf numFmtId="0" fontId="6" fillId="5" borderId="16" xfId="0" quotePrefix="1" applyFont="1" applyFill="1" applyBorder="1" applyAlignment="1">
      <alignment horizontal="left"/>
    </xf>
    <xf numFmtId="0" fontId="6" fillId="5" borderId="37" xfId="0" quotePrefix="1" applyFont="1" applyFill="1" applyBorder="1" applyAlignment="1">
      <alignment horizontal="left"/>
    </xf>
    <xf numFmtId="0" fontId="6" fillId="5" borderId="17" xfId="0" quotePrefix="1" applyFont="1" applyFill="1" applyBorder="1" applyAlignment="1">
      <alignment horizontal="left"/>
    </xf>
    <xf numFmtId="0" fontId="6" fillId="0" borderId="81" xfId="0" quotePrefix="1" applyFont="1" applyBorder="1" applyAlignment="1">
      <alignment horizontal="left"/>
    </xf>
    <xf numFmtId="0" fontId="115" fillId="0" borderId="56" xfId="475" applyBorder="1" applyProtection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115" fillId="0" borderId="55" xfId="475" applyBorder="1" applyProtection="1"/>
    <xf numFmtId="0" fontId="0" fillId="0" borderId="85" xfId="0" applyBorder="1"/>
    <xf numFmtId="0" fontId="6" fillId="0" borderId="81" xfId="0" applyFont="1" applyBorder="1"/>
    <xf numFmtId="0" fontId="115" fillId="0" borderId="56" xfId="475" applyFill="1" applyBorder="1" applyProtection="1"/>
    <xf numFmtId="0" fontId="6" fillId="0" borderId="84" xfId="0" applyFont="1" applyBorder="1"/>
    <xf numFmtId="0" fontId="115" fillId="0" borderId="55" xfId="475" applyFill="1" applyBorder="1" applyProtection="1"/>
    <xf numFmtId="0" fontId="121" fillId="0" borderId="84" xfId="0" applyFont="1" applyBorder="1"/>
    <xf numFmtId="0" fontId="0" fillId="0" borderId="86" xfId="0" applyBorder="1"/>
    <xf numFmtId="0" fontId="115" fillId="0" borderId="57" xfId="475" applyFill="1" applyBorder="1" applyProtection="1"/>
    <xf numFmtId="0" fontId="121" fillId="0" borderId="86" xfId="0" applyFont="1" applyBorder="1"/>
    <xf numFmtId="0" fontId="0" fillId="0" borderId="87" xfId="0" applyBorder="1"/>
    <xf numFmtId="0" fontId="0" fillId="0" borderId="88" xfId="0" applyBorder="1"/>
    <xf numFmtId="0" fontId="121" fillId="0" borderId="87" xfId="0" applyFont="1" applyBorder="1"/>
    <xf numFmtId="0" fontId="19" fillId="0" borderId="0" xfId="0" quotePrefix="1" applyFont="1" applyAlignment="1">
      <alignment horizontal="left" indent="2"/>
    </xf>
    <xf numFmtId="0" fontId="115" fillId="0" borderId="0" xfId="475" applyFill="1" applyBorder="1" applyProtection="1"/>
    <xf numFmtId="0" fontId="6" fillId="5" borderId="7" xfId="0" quotePrefix="1" applyFont="1" applyFill="1" applyBorder="1" applyAlignment="1">
      <alignment horizontal="left"/>
    </xf>
    <xf numFmtId="0" fontId="6" fillId="5" borderId="14" xfId="0" quotePrefix="1" applyFont="1" applyFill="1" applyBorder="1" applyAlignment="1">
      <alignment horizontal="left"/>
    </xf>
    <xf numFmtId="0" fontId="0" fillId="5" borderId="18" xfId="0" applyFill="1" applyBorder="1"/>
    <xf numFmtId="0" fontId="0" fillId="5" borderId="15" xfId="0" applyFill="1" applyBorder="1"/>
    <xf numFmtId="0" fontId="19" fillId="0" borderId="0" xfId="0" applyFont="1"/>
    <xf numFmtId="0" fontId="7" fillId="4" borderId="7" xfId="0" applyFont="1" applyFill="1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0" fontId="11" fillId="13" borderId="8" xfId="0" applyFont="1" applyFill="1" applyBorder="1"/>
    <xf numFmtId="171" fontId="122" fillId="69" borderId="36" xfId="0" applyNumberFormat="1" applyFont="1" applyFill="1" applyBorder="1" applyAlignment="1">
      <alignment horizontal="left"/>
    </xf>
    <xf numFmtId="171" fontId="10" fillId="67" borderId="152" xfId="17" applyFont="1" applyFill="1" applyBorder="1" applyAlignment="1">
      <alignment horizontal="left"/>
    </xf>
    <xf numFmtId="0" fontId="0" fillId="0" borderId="46" xfId="0" applyBorder="1"/>
    <xf numFmtId="0" fontId="0" fillId="0" borderId="47" xfId="0" applyBorder="1"/>
    <xf numFmtId="0" fontId="0" fillId="0" borderId="106" xfId="0" applyBorder="1"/>
    <xf numFmtId="0" fontId="12" fillId="0" borderId="0" xfId="0" applyFont="1" applyAlignment="1">
      <alignment horizontal="left"/>
    </xf>
    <xf numFmtId="0" fontId="9" fillId="3" borderId="14" xfId="0" applyFont="1" applyFill="1" applyBorder="1" applyAlignment="1">
      <alignment horizontal="left"/>
    </xf>
    <xf numFmtId="0" fontId="8" fillId="3" borderId="18" xfId="0" applyFont="1" applyFill="1" applyBorder="1"/>
    <xf numFmtId="0" fontId="8" fillId="3" borderId="15" xfId="0" applyFont="1" applyFill="1" applyBorder="1"/>
    <xf numFmtId="0" fontId="9" fillId="0" borderId="30" xfId="0" applyFont="1" applyBorder="1"/>
    <xf numFmtId="0" fontId="8" fillId="0" borderId="0" xfId="0" applyFont="1"/>
    <xf numFmtId="0" fontId="8" fillId="0" borderId="31" xfId="0" applyFont="1" applyBorder="1"/>
    <xf numFmtId="0" fontId="8" fillId="0" borderId="30" xfId="0" applyFont="1" applyBorder="1"/>
    <xf numFmtId="170" fontId="11" fillId="13" borderId="7" xfId="2" applyNumberFormat="1" applyFont="1" applyFill="1" applyBorder="1" applyProtection="1"/>
    <xf numFmtId="170" fontId="8" fillId="0" borderId="0" xfId="2" applyNumberFormat="1" applyFont="1" applyProtection="1"/>
    <xf numFmtId="170" fontId="9" fillId="0" borderId="7" xfId="2" applyNumberFormat="1" applyFont="1" applyFill="1" applyBorder="1" applyProtection="1"/>
    <xf numFmtId="9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center"/>
    </xf>
    <xf numFmtId="9" fontId="8" fillId="0" borderId="0" xfId="0" applyNumberFormat="1" applyFont="1"/>
    <xf numFmtId="9" fontId="9" fillId="0" borderId="7" xfId="5" applyFont="1" applyFill="1" applyBorder="1" applyAlignment="1" applyProtection="1">
      <alignment horizontal="center"/>
    </xf>
    <xf numFmtId="170" fontId="0" fillId="0" borderId="0" xfId="2" applyNumberFormat="1" applyFont="1" applyProtection="1"/>
    <xf numFmtId="9" fontId="122" fillId="69" borderId="36" xfId="0" applyNumberFormat="1" applyFont="1" applyFill="1" applyBorder="1" applyAlignment="1">
      <alignment horizontal="center"/>
    </xf>
    <xf numFmtId="0" fontId="8" fillId="0" borderId="32" xfId="0" applyFont="1" applyBorder="1"/>
    <xf numFmtId="0" fontId="8" fillId="0" borderId="33" xfId="0" applyFont="1" applyBorder="1"/>
    <xf numFmtId="9" fontId="8" fillId="0" borderId="34" xfId="5" applyFont="1" applyBorder="1" applyProtection="1"/>
    <xf numFmtId="9" fontId="5" fillId="0" borderId="0" xfId="0" applyNumberFormat="1" applyFont="1"/>
    <xf numFmtId="9" fontId="0" fillId="0" borderId="0" xfId="0" applyNumberFormat="1"/>
    <xf numFmtId="0" fontId="0" fillId="0" borderId="0" xfId="0" applyAlignment="1">
      <alignment horizontal="left" indent="2"/>
    </xf>
    <xf numFmtId="9" fontId="17" fillId="0" borderId="0" xfId="0" applyNumberFormat="1" applyFont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16" fillId="0" borderId="0" xfId="0" applyFont="1" applyAlignment="1">
      <alignment horizontal="left"/>
    </xf>
    <xf numFmtId="0" fontId="11" fillId="13" borderId="25" xfId="0" applyFont="1" applyFill="1" applyBorder="1" applyAlignment="1">
      <alignment horizontal="left" indent="1"/>
    </xf>
    <xf numFmtId="0" fontId="11" fillId="13" borderId="62" xfId="0" applyFont="1" applyFill="1" applyBorder="1" applyAlignment="1">
      <alignment horizontal="left" indent="1"/>
    </xf>
    <xf numFmtId="196" fontId="11" fillId="13" borderId="25" xfId="0" applyNumberFormat="1" applyFont="1" applyFill="1" applyBorder="1" applyAlignment="1">
      <alignment horizontal="left" indent="1"/>
    </xf>
    <xf numFmtId="196" fontId="11" fillId="13" borderId="62" xfId="0" applyNumberFormat="1" applyFont="1" applyFill="1" applyBorder="1" applyAlignment="1">
      <alignment horizontal="left" indent="1"/>
    </xf>
    <xf numFmtId="0" fontId="6" fillId="3" borderId="24" xfId="0" applyFont="1" applyFill="1" applyBorder="1" applyAlignment="1">
      <alignment horizontal="center" vertical="top" wrapText="1"/>
    </xf>
    <xf numFmtId="0" fontId="6" fillId="3" borderId="84" xfId="0" applyFont="1" applyFill="1" applyBorder="1" applyAlignment="1">
      <alignment horizontal="left"/>
    </xf>
    <xf numFmtId="0" fontId="6" fillId="3" borderId="8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86" xfId="0" applyFont="1" applyFill="1" applyBorder="1" applyAlignment="1">
      <alignment horizontal="left"/>
    </xf>
    <xf numFmtId="0" fontId="6" fillId="3" borderId="88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5" borderId="108" xfId="0" applyFont="1" applyFill="1" applyBorder="1"/>
    <xf numFmtId="0" fontId="0" fillId="5" borderId="7" xfId="0" applyFill="1" applyBorder="1"/>
    <xf numFmtId="0" fontId="6" fillId="0" borderId="55" xfId="0" applyFont="1" applyBorder="1"/>
    <xf numFmtId="0" fontId="6" fillId="0" borderId="30" xfId="0" quotePrefix="1" applyFont="1" applyBorder="1" applyAlignment="1">
      <alignment horizontal="left"/>
    </xf>
    <xf numFmtId="0" fontId="0" fillId="0" borderId="26" xfId="0" applyBorder="1"/>
    <xf numFmtId="0" fontId="0" fillId="0" borderId="55" xfId="0" applyBorder="1"/>
    <xf numFmtId="0" fontId="0" fillId="0" borderId="30" xfId="0" quotePrefix="1" applyBorder="1" applyAlignment="1">
      <alignment horizontal="left" indent="2"/>
    </xf>
    <xf numFmtId="43" fontId="8" fillId="0" borderId="26" xfId="2" applyFont="1" applyBorder="1" applyAlignment="1" applyProtection="1">
      <alignment horizontal="center"/>
    </xf>
    <xf numFmtId="9" fontId="8" fillId="0" borderId="26" xfId="5" applyFont="1" applyBorder="1" applyAlignment="1" applyProtection="1">
      <alignment horizontal="center"/>
    </xf>
    <xf numFmtId="0" fontId="0" fillId="0" borderId="30" xfId="0" applyBorder="1" applyAlignment="1">
      <alignment horizontal="left" indent="2"/>
    </xf>
    <xf numFmtId="0" fontId="0" fillId="0" borderId="30" xfId="0" applyBorder="1"/>
    <xf numFmtId="43" fontId="0" fillId="0" borderId="26" xfId="2" applyFont="1" applyBorder="1" applyProtection="1"/>
    <xf numFmtId="0" fontId="6" fillId="5" borderId="109" xfId="0" applyFont="1" applyFill="1" applyBorder="1"/>
    <xf numFmtId="43" fontId="0" fillId="5" borderId="7" xfId="2" applyFont="1" applyFill="1" applyBorder="1" applyProtection="1"/>
    <xf numFmtId="43" fontId="8" fillId="65" borderId="26" xfId="2" applyFont="1" applyFill="1" applyBorder="1" applyAlignment="1" applyProtection="1">
      <alignment horizontal="center"/>
    </xf>
    <xf numFmtId="43" fontId="8" fillId="0" borderId="26" xfId="2" applyFont="1" applyBorder="1" applyProtection="1"/>
    <xf numFmtId="170" fontId="8" fillId="0" borderId="26" xfId="2" applyNumberFormat="1" applyFont="1" applyBorder="1" applyProtection="1"/>
    <xf numFmtId="0" fontId="0" fillId="5" borderId="8" xfId="0" applyFill="1" applyBorder="1"/>
    <xf numFmtId="0" fontId="0" fillId="0" borderId="30" xfId="0" quotePrefix="1" applyBorder="1" applyAlignment="1">
      <alignment horizontal="left"/>
    </xf>
    <xf numFmtId="9" fontId="8" fillId="0" borderId="56" xfId="5" applyFont="1" applyBorder="1" applyAlignment="1" applyProtection="1">
      <alignment horizontal="center"/>
    </xf>
    <xf numFmtId="0" fontId="0" fillId="0" borderId="110" xfId="0" applyBorder="1"/>
    <xf numFmtId="0" fontId="0" fillId="5" borderId="27" xfId="0" applyFill="1" applyBorder="1"/>
    <xf numFmtId="9" fontId="8" fillId="0" borderId="170" xfId="5" applyFont="1" applyBorder="1" applyAlignment="1" applyProtection="1">
      <alignment horizontal="center"/>
    </xf>
    <xf numFmtId="0" fontId="6" fillId="0" borderId="57" xfId="0" applyFont="1" applyBorder="1"/>
    <xf numFmtId="0" fontId="0" fillId="0" borderId="32" xfId="0" applyBorder="1"/>
    <xf numFmtId="43" fontId="0" fillId="0" borderId="27" xfId="2" applyFont="1" applyBorder="1" applyProtection="1"/>
    <xf numFmtId="9" fontId="0" fillId="0" borderId="27" xfId="5" applyFont="1" applyBorder="1" applyProtection="1"/>
    <xf numFmtId="43" fontId="0" fillId="0" borderId="0" xfId="2" applyFont="1" applyAlignment="1" applyProtection="1">
      <alignment horizontal="center"/>
    </xf>
    <xf numFmtId="0" fontId="18" fillId="0" borderId="0" xfId="0" applyFont="1"/>
    <xf numFmtId="0" fontId="7" fillId="4" borderId="0" xfId="0" applyFont="1" applyFill="1"/>
    <xf numFmtId="0" fontId="11" fillId="13" borderId="0" xfId="0" applyFont="1" applyFill="1"/>
    <xf numFmtId="0" fontId="20" fillId="13" borderId="0" xfId="0" applyFont="1" applyFill="1"/>
    <xf numFmtId="0" fontId="6" fillId="3" borderId="46" xfId="0" applyFont="1" applyFill="1" applyBorder="1"/>
    <xf numFmtId="0" fontId="0" fillId="3" borderId="47" xfId="0" applyFill="1" applyBorder="1"/>
    <xf numFmtId="0" fontId="6" fillId="3" borderId="36" xfId="0" applyFont="1" applyFill="1" applyBorder="1" applyAlignment="1">
      <alignment horizontal="center" wrapText="1"/>
    </xf>
    <xf numFmtId="0" fontId="6" fillId="10" borderId="46" xfId="0" applyFont="1" applyFill="1" applyBorder="1"/>
    <xf numFmtId="0" fontId="0" fillId="10" borderId="47" xfId="0" applyFill="1" applyBorder="1"/>
    <xf numFmtId="43" fontId="6" fillId="10" borderId="36" xfId="2" applyFont="1" applyFill="1" applyBorder="1" applyAlignment="1" applyProtection="1">
      <alignment horizontal="center"/>
    </xf>
    <xf numFmtId="0" fontId="6" fillId="0" borderId="38" xfId="0" applyFont="1" applyBorder="1"/>
    <xf numFmtId="0" fontId="0" fillId="0" borderId="41" xfId="0" applyBorder="1"/>
    <xf numFmtId="43" fontId="0" fillId="0" borderId="44" xfId="2" applyFont="1" applyBorder="1" applyAlignment="1" applyProtection="1"/>
    <xf numFmtId="0" fontId="0" fillId="0" borderId="39" xfId="0" applyBorder="1" applyAlignment="1">
      <alignment horizontal="left" indent="2"/>
    </xf>
    <xf numFmtId="0" fontId="0" fillId="0" borderId="42" xfId="0" applyBorder="1"/>
    <xf numFmtId="43" fontId="0" fillId="0" borderId="45" xfId="2" applyFont="1" applyBorder="1" applyAlignment="1" applyProtection="1"/>
    <xf numFmtId="0" fontId="0" fillId="0" borderId="39" xfId="0" applyBorder="1" applyAlignment="1">
      <alignment horizontal="left" indent="5"/>
    </xf>
    <xf numFmtId="0" fontId="0" fillId="0" borderId="54" xfId="0" applyBorder="1" applyAlignment="1">
      <alignment horizontal="left" indent="2"/>
    </xf>
    <xf numFmtId="0" fontId="0" fillId="0" borderId="80" xfId="0" applyBorder="1"/>
    <xf numFmtId="43" fontId="11" fillId="13" borderId="107" xfId="2" applyFont="1" applyFill="1" applyBorder="1" applyAlignment="1" applyProtection="1">
      <alignment vertical="center"/>
    </xf>
    <xf numFmtId="0" fontId="8" fillId="0" borderId="39" xfId="0" applyFont="1" applyBorder="1" applyAlignment="1">
      <alignment horizontal="left" indent="2"/>
    </xf>
    <xf numFmtId="0" fontId="8" fillId="0" borderId="54" xfId="0" applyFont="1" applyBorder="1" applyAlignment="1">
      <alignment horizontal="left" indent="2"/>
    </xf>
    <xf numFmtId="43" fontId="11" fillId="13" borderId="45" xfId="2" applyFont="1" applyFill="1" applyBorder="1" applyAlignment="1" applyProtection="1">
      <alignment vertical="center"/>
    </xf>
    <xf numFmtId="170" fontId="0" fillId="0" borderId="0" xfId="2" applyNumberFormat="1" applyFont="1" applyBorder="1" applyProtection="1"/>
    <xf numFmtId="0" fontId="0" fillId="0" borderId="0" xfId="0" applyAlignment="1">
      <alignment horizontal="center"/>
    </xf>
    <xf numFmtId="43" fontId="0" fillId="0" borderId="0" xfId="2" applyFont="1" applyProtection="1"/>
    <xf numFmtId="0" fontId="12" fillId="0" borderId="0" xfId="0" applyFont="1" applyAlignment="1">
      <alignment horizontal="left" indent="2"/>
    </xf>
    <xf numFmtId="0" fontId="16" fillId="0" borderId="0" xfId="0" applyFont="1" applyAlignment="1">
      <alignment horizontal="left" indent="2"/>
    </xf>
    <xf numFmtId="0" fontId="0" fillId="0" borderId="0" xfId="0" applyAlignment="1">
      <alignment horizontal="left"/>
    </xf>
    <xf numFmtId="0" fontId="11" fillId="13" borderId="24" xfId="0" applyFont="1" applyFill="1" applyBorder="1" applyAlignment="1">
      <alignment horizontal="left" indent="1"/>
    </xf>
    <xf numFmtId="196" fontId="11" fillId="13" borderId="24" xfId="0" applyNumberFormat="1" applyFont="1" applyFill="1" applyBorder="1" applyAlignment="1">
      <alignment horizontal="left" indent="1"/>
    </xf>
    <xf numFmtId="43" fontId="0" fillId="0" borderId="0" xfId="2" applyFont="1" applyBorder="1" applyProtection="1"/>
    <xf numFmtId="43" fontId="0" fillId="0" borderId="0" xfId="2" applyFont="1" applyBorder="1" applyAlignment="1" applyProtection="1">
      <alignment horizontal="center"/>
    </xf>
    <xf numFmtId="0" fontId="6" fillId="4" borderId="0" xfId="0" applyFont="1" applyFill="1"/>
    <xf numFmtId="0" fontId="6" fillId="14" borderId="0" xfId="0" applyFont="1" applyFill="1"/>
    <xf numFmtId="0" fontId="0" fillId="3" borderId="16" xfId="0" applyFill="1" applyBorder="1" applyAlignment="1">
      <alignment horizontal="left"/>
    </xf>
    <xf numFmtId="0" fontId="0" fillId="3" borderId="37" xfId="0" applyFill="1" applyBorder="1"/>
    <xf numFmtId="0" fontId="6" fillId="3" borderId="32" xfId="0" applyFont="1" applyFill="1" applyBorder="1" applyAlignment="1">
      <alignment horizontal="left"/>
    </xf>
    <xf numFmtId="0" fontId="6" fillId="3" borderId="33" xfId="0" applyFont="1" applyFill="1" applyBorder="1" applyAlignment="1">
      <alignment horizontal="left"/>
    </xf>
    <xf numFmtId="43" fontId="6" fillId="3" borderId="7" xfId="2" applyFont="1" applyFill="1" applyBorder="1" applyAlignment="1" applyProtection="1">
      <alignment horizontal="center"/>
    </xf>
    <xf numFmtId="0" fontId="6" fillId="5" borderId="7" xfId="0" applyFont="1" applyFill="1" applyBorder="1" applyAlignment="1">
      <alignment horizontal="left"/>
    </xf>
    <xf numFmtId="0" fontId="6" fillId="10" borderId="7" xfId="0" applyFont="1" applyFill="1" applyBorder="1" applyAlignment="1">
      <alignment horizontal="left"/>
    </xf>
    <xf numFmtId="0" fontId="6" fillId="10" borderId="14" xfId="0" applyFont="1" applyFill="1" applyBorder="1"/>
    <xf numFmtId="0" fontId="6" fillId="10" borderId="18" xfId="0" applyFont="1" applyFill="1" applyBorder="1"/>
    <xf numFmtId="170" fontId="6" fillId="10" borderId="7" xfId="2" applyNumberFormat="1" applyFont="1" applyFill="1" applyBorder="1" applyProtection="1"/>
    <xf numFmtId="43" fontId="6" fillId="10" borderId="7" xfId="2" applyFont="1" applyFill="1" applyBorder="1" applyProtection="1"/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18" xfId="0" applyBorder="1" applyAlignment="1">
      <alignment horizontal="left" indent="2"/>
    </xf>
    <xf numFmtId="43" fontId="4" fillId="0" borderId="21" xfId="2" applyFont="1" applyFill="1" applyBorder="1" applyAlignment="1" applyProtection="1">
      <alignment horizontal="center"/>
    </xf>
    <xf numFmtId="0" fontId="6" fillId="0" borderId="26" xfId="0" applyFont="1" applyBorder="1" applyAlignment="1">
      <alignment horizontal="left"/>
    </xf>
    <xf numFmtId="0" fontId="6" fillId="0" borderId="114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 indent="2"/>
    </xf>
    <xf numFmtId="0" fontId="0" fillId="0" borderId="80" xfId="0" applyBorder="1" applyAlignment="1">
      <alignment horizontal="left" indent="2"/>
    </xf>
    <xf numFmtId="43" fontId="4" fillId="0" borderId="19" xfId="2" applyFont="1" applyFill="1" applyBorder="1" applyAlignment="1" applyProtection="1">
      <alignment horizontal="center"/>
    </xf>
    <xf numFmtId="0" fontId="0" fillId="0" borderId="20" xfId="0" applyBorder="1" applyAlignment="1">
      <alignment horizontal="left" indent="4"/>
    </xf>
    <xf numFmtId="0" fontId="0" fillId="0" borderId="153" xfId="0" applyBorder="1" applyAlignment="1">
      <alignment horizontal="left"/>
    </xf>
    <xf numFmtId="0" fontId="0" fillId="0" borderId="154" xfId="0" applyBorder="1" applyAlignment="1">
      <alignment horizontal="left" indent="4"/>
    </xf>
    <xf numFmtId="0" fontId="0" fillId="0" borderId="155" xfId="0" applyBorder="1" applyAlignment="1">
      <alignment horizontal="left" indent="2"/>
    </xf>
    <xf numFmtId="43" fontId="4" fillId="0" borderId="128" xfId="2" applyFont="1" applyFill="1" applyBorder="1" applyAlignment="1" applyProtection="1">
      <alignment horizontal="center"/>
    </xf>
    <xf numFmtId="0" fontId="0" fillId="0" borderId="20" xfId="0" applyBorder="1" applyAlignment="1">
      <alignment horizontal="left" indent="5"/>
    </xf>
    <xf numFmtId="0" fontId="0" fillId="0" borderId="30" xfId="0" applyBorder="1" applyAlignment="1">
      <alignment horizontal="left" indent="5"/>
    </xf>
    <xf numFmtId="0" fontId="6" fillId="0" borderId="122" xfId="0" applyFont="1" applyBorder="1" applyAlignment="1">
      <alignment horizontal="left"/>
    </xf>
    <xf numFmtId="0" fontId="6" fillId="0" borderId="1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43" fontId="6" fillId="0" borderId="124" xfId="2" applyFont="1" applyFill="1" applyBorder="1" applyProtection="1"/>
    <xf numFmtId="0" fontId="6" fillId="0" borderId="125" xfId="0" applyFont="1" applyBorder="1" applyAlignment="1">
      <alignment horizontal="left"/>
    </xf>
    <xf numFmtId="0" fontId="0" fillId="0" borderId="125" xfId="0" applyBorder="1" applyAlignment="1">
      <alignment horizontal="left"/>
    </xf>
    <xf numFmtId="0" fontId="0" fillId="0" borderId="42" xfId="0" applyBorder="1" applyAlignment="1">
      <alignment horizontal="left"/>
    </xf>
    <xf numFmtId="0" fontId="6" fillId="0" borderId="129" xfId="0" applyFont="1" applyBorder="1" applyAlignment="1">
      <alignment horizontal="left"/>
    </xf>
    <xf numFmtId="0" fontId="0" fillId="0" borderId="117" xfId="0" applyBorder="1" applyAlignment="1">
      <alignment horizontal="left"/>
    </xf>
    <xf numFmtId="43" fontId="4" fillId="0" borderId="28" xfId="2" applyFont="1" applyFill="1" applyBorder="1" applyProtection="1"/>
    <xf numFmtId="0" fontId="6" fillId="0" borderId="41" xfId="0" applyFont="1" applyBorder="1"/>
    <xf numFmtId="43" fontId="9" fillId="0" borderId="23" xfId="2" applyFont="1" applyFill="1" applyBorder="1" applyProtection="1"/>
    <xf numFmtId="0" fontId="6" fillId="0" borderId="42" xfId="0" applyFont="1" applyBorder="1"/>
    <xf numFmtId="0" fontId="6" fillId="0" borderId="42" xfId="0" applyFont="1" applyBorder="1" applyAlignment="1">
      <alignment horizontal="left"/>
    </xf>
    <xf numFmtId="0" fontId="6" fillId="0" borderId="117" xfId="0" applyFont="1" applyBorder="1" applyAlignment="1">
      <alignment horizontal="left"/>
    </xf>
    <xf numFmtId="0" fontId="0" fillId="0" borderId="129" xfId="0" applyBorder="1" applyAlignment="1">
      <alignment horizontal="left"/>
    </xf>
    <xf numFmtId="0" fontId="6" fillId="0" borderId="123" xfId="0" applyFont="1" applyBorder="1"/>
    <xf numFmtId="0" fontId="6" fillId="0" borderId="23" xfId="0" applyFont="1" applyBorder="1" applyAlignment="1">
      <alignment horizontal="left"/>
    </xf>
    <xf numFmtId="0" fontId="6" fillId="0" borderId="22" xfId="0" applyFont="1" applyBorder="1"/>
    <xf numFmtId="0" fontId="6" fillId="0" borderId="111" xfId="0" applyFont="1" applyBorder="1"/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 indent="2"/>
    </xf>
    <xf numFmtId="0" fontId="0" fillId="0" borderId="19" xfId="0" applyBorder="1" applyAlignment="1">
      <alignment horizontal="left"/>
    </xf>
    <xf numFmtId="0" fontId="0" fillId="0" borderId="42" xfId="0" applyBorder="1" applyAlignment="1">
      <alignment horizontal="left" indent="2"/>
    </xf>
    <xf numFmtId="43" fontId="4" fillId="0" borderId="19" xfId="2" applyFont="1" applyFill="1" applyBorder="1" applyProtection="1"/>
    <xf numFmtId="0" fontId="6" fillId="0" borderId="20" xfId="0" applyFont="1" applyBorder="1" applyAlignment="1">
      <alignment horizontal="left" indent="4"/>
    </xf>
    <xf numFmtId="0" fontId="0" fillId="0" borderId="20" xfId="0" applyBorder="1" applyAlignment="1">
      <alignment horizontal="left" indent="6"/>
    </xf>
    <xf numFmtId="0" fontId="0" fillId="0" borderId="20" xfId="0" applyBorder="1" applyAlignment="1">
      <alignment horizontal="left" indent="8"/>
    </xf>
    <xf numFmtId="0" fontId="9" fillId="0" borderId="20" xfId="0" applyFont="1" applyBorder="1" applyAlignment="1">
      <alignment horizontal="left" indent="4"/>
    </xf>
    <xf numFmtId="0" fontId="0" fillId="0" borderId="42" xfId="0" applyBorder="1" applyAlignment="1">
      <alignment horizontal="left" indent="6"/>
    </xf>
    <xf numFmtId="0" fontId="9" fillId="0" borderId="19" xfId="0" applyFont="1" applyBorder="1" applyAlignment="1">
      <alignment horizontal="left"/>
    </xf>
    <xf numFmtId="0" fontId="9" fillId="0" borderId="42" xfId="0" applyFont="1" applyBorder="1"/>
    <xf numFmtId="0" fontId="9" fillId="0" borderId="115" xfId="0" applyFont="1" applyBorder="1" applyAlignment="1">
      <alignment horizontal="left"/>
    </xf>
    <xf numFmtId="0" fontId="6" fillId="0" borderId="115" xfId="0" applyFont="1" applyBorder="1" applyAlignment="1">
      <alignment horizontal="left"/>
    </xf>
    <xf numFmtId="0" fontId="6" fillId="0" borderId="114" xfId="0" applyFont="1" applyBorder="1" applyAlignment="1">
      <alignment horizontal="left" indent="2"/>
    </xf>
    <xf numFmtId="0" fontId="0" fillId="0" borderId="115" xfId="0" applyBorder="1" applyAlignment="1">
      <alignment horizontal="left"/>
    </xf>
    <xf numFmtId="0" fontId="0" fillId="0" borderId="114" xfId="0" applyBorder="1" applyAlignment="1">
      <alignment horizontal="left" indent="3"/>
    </xf>
    <xf numFmtId="43" fontId="4" fillId="0" borderId="124" xfId="2" applyFont="1" applyFill="1" applyBorder="1" applyProtection="1"/>
    <xf numFmtId="0" fontId="0" fillId="0" borderId="20" xfId="0" applyBorder="1" applyAlignment="1">
      <alignment horizontal="left" indent="7"/>
    </xf>
    <xf numFmtId="0" fontId="9" fillId="0" borderId="125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0" fillId="0" borderId="130" xfId="0" applyBorder="1" applyAlignment="1">
      <alignment horizontal="left"/>
    </xf>
    <xf numFmtId="0" fontId="6" fillId="0" borderId="112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16" xfId="0" applyBorder="1" applyAlignment="1">
      <alignment horizontal="left" indent="2"/>
    </xf>
    <xf numFmtId="0" fontId="6" fillId="0" borderId="53" xfId="0" applyFont="1" applyBorder="1" applyAlignment="1">
      <alignment horizontal="left" indent="2"/>
    </xf>
    <xf numFmtId="0" fontId="0" fillId="0" borderId="53" xfId="0" applyBorder="1" applyAlignment="1">
      <alignment horizontal="left" indent="6"/>
    </xf>
    <xf numFmtId="0" fontId="9" fillId="0" borderId="28" xfId="0" applyFont="1" applyBorder="1" applyAlignment="1">
      <alignment horizontal="left"/>
    </xf>
    <xf numFmtId="0" fontId="9" fillId="0" borderId="116" xfId="0" applyFont="1" applyBorder="1"/>
    <xf numFmtId="0" fontId="0" fillId="0" borderId="53" xfId="0" applyBorder="1" applyAlignment="1">
      <alignment horizontal="left" indent="4"/>
    </xf>
    <xf numFmtId="0" fontId="0" fillId="0" borderId="126" xfId="0" applyBorder="1" applyAlignment="1">
      <alignment horizontal="left"/>
    </xf>
    <xf numFmtId="0" fontId="0" fillId="0" borderId="127" xfId="0" applyBorder="1" applyAlignment="1">
      <alignment horizontal="left" indent="2"/>
    </xf>
    <xf numFmtId="43" fontId="4" fillId="0" borderId="112" xfId="2" applyFont="1" applyFill="1" applyBorder="1" applyProtection="1"/>
    <xf numFmtId="0" fontId="6" fillId="0" borderId="130" xfId="0" applyFont="1" applyBorder="1" applyAlignment="1">
      <alignment horizontal="left"/>
    </xf>
    <xf numFmtId="0" fontId="0" fillId="0" borderId="43" xfId="0" applyBorder="1" applyAlignment="1">
      <alignment horizontal="left" indent="2"/>
    </xf>
    <xf numFmtId="0" fontId="6" fillId="0" borderId="27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56" xfId="0" applyFont="1" applyBorder="1" applyAlignment="1">
      <alignment horizontal="left"/>
    </xf>
    <xf numFmtId="0" fontId="6" fillId="0" borderId="1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0" fillId="10" borderId="6" xfId="0" applyFill="1" applyBorder="1" applyAlignment="1">
      <alignment horizontal="left"/>
    </xf>
    <xf numFmtId="0" fontId="18" fillId="10" borderId="144" xfId="0" applyFont="1" applyFill="1" applyBorder="1"/>
    <xf numFmtId="0" fontId="0" fillId="10" borderId="144" xfId="0" applyFill="1" applyBorder="1" applyAlignment="1">
      <alignment horizontal="left"/>
    </xf>
    <xf numFmtId="0" fontId="0" fillId="10" borderId="144" xfId="0" applyFill="1" applyBorder="1"/>
    <xf numFmtId="0" fontId="0" fillId="10" borderId="174" xfId="0" applyFill="1" applyBorder="1"/>
    <xf numFmtId="0" fontId="0" fillId="10" borderId="3" xfId="0" applyFill="1" applyBorder="1" applyAlignment="1">
      <alignment horizontal="left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10" borderId="145" xfId="0" applyFill="1" applyBorder="1"/>
    <xf numFmtId="0" fontId="0" fillId="10" borderId="3" xfId="0" applyFill="1" applyBorder="1" applyAlignment="1">
      <alignment horizontal="center"/>
    </xf>
    <xf numFmtId="0" fontId="0" fillId="10" borderId="3" xfId="0" applyFill="1" applyBorder="1"/>
    <xf numFmtId="0" fontId="132" fillId="71" borderId="176" xfId="0" applyFont="1" applyFill="1" applyBorder="1" applyAlignment="1">
      <alignment horizontal="center" vertical="center" wrapText="1"/>
    </xf>
    <xf numFmtId="171" fontId="132" fillId="71" borderId="177" xfId="5" applyNumberFormat="1" applyFont="1" applyFill="1" applyBorder="1" applyAlignment="1" applyProtection="1">
      <alignment horizontal="center" vertical="center" wrapText="1"/>
    </xf>
    <xf numFmtId="0" fontId="133" fillId="72" borderId="178" xfId="0" applyFont="1" applyFill="1" applyBorder="1" applyAlignment="1">
      <alignment vertical="center" wrapText="1"/>
    </xf>
    <xf numFmtId="0" fontId="133" fillId="72" borderId="175" xfId="0" applyFont="1" applyFill="1" applyBorder="1" applyAlignment="1">
      <alignment horizontal="center" vertical="center" wrapText="1"/>
    </xf>
    <xf numFmtId="0" fontId="133" fillId="72" borderId="179" xfId="0" applyFont="1" applyFill="1" applyBorder="1" applyAlignment="1">
      <alignment vertical="center" wrapText="1"/>
    </xf>
    <xf numFmtId="0" fontId="0" fillId="10" borderId="146" xfId="0" applyFill="1" applyBorder="1"/>
    <xf numFmtId="0" fontId="0" fillId="10" borderId="2" xfId="0" applyFill="1" applyBorder="1"/>
    <xf numFmtId="0" fontId="0" fillId="10" borderId="147" xfId="0" applyFill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9" fillId="4" borderId="0" xfId="0" applyFont="1" applyFill="1"/>
    <xf numFmtId="0" fontId="0" fillId="4" borderId="0" xfId="0" applyFill="1"/>
    <xf numFmtId="0" fontId="9" fillId="13" borderId="0" xfId="0" applyFont="1" applyFill="1"/>
    <xf numFmtId="0" fontId="0" fillId="13" borderId="0" xfId="0" applyFill="1"/>
    <xf numFmtId="170" fontId="0" fillId="0" borderId="0" xfId="0" applyNumberFormat="1"/>
    <xf numFmtId="0" fontId="0" fillId="0" borderId="0" xfId="0" quotePrefix="1" applyAlignment="1">
      <alignment horizontal="left"/>
    </xf>
    <xf numFmtId="14" fontId="6" fillId="3" borderId="25" xfId="0" applyNumberFormat="1" applyFont="1" applyFill="1" applyBorder="1" applyAlignment="1">
      <alignment horizontal="left"/>
    </xf>
    <xf numFmtId="14" fontId="6" fillId="3" borderId="61" xfId="0" applyNumberFormat="1" applyFont="1" applyFill="1" applyBorder="1" applyAlignment="1">
      <alignment horizontal="left" wrapText="1"/>
    </xf>
    <xf numFmtId="14" fontId="6" fillId="3" borderId="24" xfId="0" applyNumberFormat="1" applyFont="1" applyFill="1" applyBorder="1" applyAlignment="1">
      <alignment horizontal="center" wrapText="1"/>
    </xf>
    <xf numFmtId="170" fontId="0" fillId="0" borderId="0" xfId="2" applyNumberFormat="1" applyFont="1" applyBorder="1" applyAlignment="1" applyProtection="1">
      <alignment horizontal="center"/>
    </xf>
    <xf numFmtId="0" fontId="6" fillId="10" borderId="56" xfId="0" applyFont="1" applyFill="1" applyBorder="1"/>
    <xf numFmtId="0" fontId="6" fillId="10" borderId="61" xfId="0" applyFont="1" applyFill="1" applyBorder="1"/>
    <xf numFmtId="170" fontId="6" fillId="10" borderId="24" xfId="2" applyNumberFormat="1" applyFont="1" applyFill="1" applyBorder="1" applyProtection="1"/>
    <xf numFmtId="0" fontId="0" fillId="0" borderId="64" xfId="0" applyBorder="1" applyAlignment="1">
      <alignment vertical="top"/>
    </xf>
    <xf numFmtId="0" fontId="0" fillId="0" borderId="65" xfId="0" applyBorder="1" applyAlignment="1">
      <alignment vertical="top" wrapText="1"/>
    </xf>
    <xf numFmtId="0" fontId="0" fillId="0" borderId="66" xfId="0" applyBorder="1" applyAlignment="1">
      <alignment vertical="top" wrapText="1"/>
    </xf>
    <xf numFmtId="170" fontId="8" fillId="0" borderId="63" xfId="2" applyNumberFormat="1" applyFont="1" applyFill="1" applyBorder="1" applyAlignment="1" applyProtection="1">
      <alignment vertical="center"/>
    </xf>
    <xf numFmtId="0" fontId="0" fillId="0" borderId="68" xfId="0" applyBorder="1" applyAlignment="1">
      <alignment horizontal="left" vertical="top"/>
    </xf>
    <xf numFmtId="0" fontId="0" fillId="0" borderId="69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0" fillId="0" borderId="68" xfId="0" applyBorder="1" applyAlignment="1">
      <alignment vertical="top"/>
    </xf>
    <xf numFmtId="170" fontId="8" fillId="0" borderId="67" xfId="2" applyNumberFormat="1" applyFont="1" applyFill="1" applyBorder="1" applyAlignment="1" applyProtection="1">
      <alignment vertical="center"/>
    </xf>
    <xf numFmtId="0" fontId="0" fillId="0" borderId="142" xfId="0" applyBorder="1" applyAlignment="1">
      <alignment vertical="top"/>
    </xf>
    <xf numFmtId="0" fontId="0" fillId="0" borderId="162" xfId="0" applyBorder="1" applyAlignment="1">
      <alignment vertical="top" wrapText="1"/>
    </xf>
    <xf numFmtId="0" fontId="0" fillId="0" borderId="143" xfId="0" applyBorder="1" applyAlignment="1">
      <alignment vertical="top" wrapText="1"/>
    </xf>
    <xf numFmtId="170" fontId="8" fillId="0" borderId="71" xfId="2" applyNumberFormat="1" applyFont="1" applyFill="1" applyBorder="1" applyAlignment="1" applyProtection="1">
      <alignment vertical="center"/>
    </xf>
    <xf numFmtId="0" fontId="0" fillId="0" borderId="72" xfId="0" applyBorder="1" applyAlignment="1">
      <alignment vertical="top"/>
    </xf>
    <xf numFmtId="0" fontId="0" fillId="0" borderId="73" xfId="0" applyBorder="1" applyAlignment="1">
      <alignment vertical="top" wrapText="1"/>
    </xf>
    <xf numFmtId="0" fontId="0" fillId="0" borderId="74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70" fontId="8" fillId="0" borderId="0" xfId="2" applyNumberFormat="1" applyFont="1" applyFill="1" applyBorder="1" applyAlignment="1" applyProtection="1">
      <alignment vertical="center"/>
    </xf>
    <xf numFmtId="0" fontId="18" fillId="65" borderId="0" xfId="0" applyFont="1" applyFill="1"/>
    <xf numFmtId="0" fontId="0" fillId="65" borderId="0" xfId="0" applyFill="1" applyAlignment="1">
      <alignment horizontal="left"/>
    </xf>
    <xf numFmtId="0" fontId="0" fillId="65" borderId="0" xfId="0" applyFill="1"/>
    <xf numFmtId="0" fontId="0" fillId="65" borderId="0" xfId="0" quotePrefix="1" applyFill="1" applyAlignment="1">
      <alignment horizontal="left"/>
    </xf>
    <xf numFmtId="43" fontId="6" fillId="10" borderId="56" xfId="2" applyFont="1" applyFill="1" applyBorder="1" applyProtection="1"/>
    <xf numFmtId="0" fontId="6" fillId="10" borderId="24" xfId="0" applyFont="1" applyFill="1" applyBorder="1"/>
    <xf numFmtId="43" fontId="6" fillId="10" borderId="24" xfId="2" applyFont="1" applyFill="1" applyBorder="1" applyProtection="1"/>
    <xf numFmtId="0" fontId="8" fillId="0" borderId="75" xfId="0" applyFont="1" applyBorder="1"/>
    <xf numFmtId="43" fontId="8" fillId="0" borderId="76" xfId="2" applyFont="1" applyFill="1" applyBorder="1" applyProtection="1"/>
    <xf numFmtId="43" fontId="8" fillId="0" borderId="58" xfId="2" applyFont="1" applyFill="1" applyBorder="1" applyProtection="1"/>
    <xf numFmtId="174" fontId="8" fillId="0" borderId="76" xfId="2" applyNumberFormat="1" applyFont="1" applyFill="1" applyBorder="1" applyProtection="1"/>
    <xf numFmtId="174" fontId="8" fillId="0" borderId="58" xfId="2" applyNumberFormat="1" applyFont="1" applyFill="1" applyBorder="1" applyProtection="1"/>
    <xf numFmtId="0" fontId="8" fillId="0" borderId="77" xfId="0" applyFont="1" applyBorder="1"/>
    <xf numFmtId="43" fontId="8" fillId="0" borderId="45" xfId="2" applyFont="1" applyFill="1" applyBorder="1" applyProtection="1"/>
    <xf numFmtId="43" fontId="8" fillId="0" borderId="59" xfId="2" applyFont="1" applyFill="1" applyBorder="1" applyProtection="1"/>
    <xf numFmtId="174" fontId="8" fillId="0" borderId="45" xfId="2" applyNumberFormat="1" applyFont="1" applyFill="1" applyBorder="1" applyProtection="1"/>
    <xf numFmtId="0" fontId="9" fillId="0" borderId="0" xfId="0" applyFont="1" applyAlignment="1">
      <alignment horizontal="right"/>
    </xf>
    <xf numFmtId="0" fontId="0" fillId="14" borderId="0" xfId="0" applyFill="1"/>
    <xf numFmtId="0" fontId="8" fillId="0" borderId="78" xfId="0" applyFont="1" applyBorder="1"/>
    <xf numFmtId="43" fontId="8" fillId="0" borderId="160" xfId="2" applyFont="1" applyFill="1" applyBorder="1" applyProtection="1"/>
    <xf numFmtId="43" fontId="8" fillId="0" borderId="60" xfId="2" applyFont="1" applyFill="1" applyBorder="1" applyProtection="1"/>
    <xf numFmtId="174" fontId="8" fillId="0" borderId="79" xfId="2" applyNumberFormat="1" applyFont="1" applyFill="1" applyBorder="1" applyProtection="1"/>
    <xf numFmtId="43" fontId="8" fillId="0" borderId="79" xfId="2" applyFont="1" applyFill="1" applyBorder="1" applyProtection="1"/>
    <xf numFmtId="174" fontId="8" fillId="0" borderId="60" xfId="2" applyNumberFormat="1" applyFont="1" applyFill="1" applyBorder="1" applyProtection="1"/>
    <xf numFmtId="0" fontId="11" fillId="70" borderId="163" xfId="0" applyFont="1" applyFill="1" applyBorder="1"/>
    <xf numFmtId="43" fontId="11" fillId="70" borderId="46" xfId="2" applyFont="1" applyFill="1" applyBorder="1" applyProtection="1"/>
    <xf numFmtId="43" fontId="11" fillId="70" borderId="106" xfId="2" applyFont="1" applyFill="1" applyBorder="1" applyProtection="1"/>
    <xf numFmtId="43" fontId="11" fillId="70" borderId="164" xfId="2" applyFont="1" applyFill="1" applyBorder="1" applyProtection="1"/>
    <xf numFmtId="0" fontId="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6" fillId="65" borderId="0" xfId="0" applyFont="1" applyFill="1"/>
    <xf numFmtId="43" fontId="6" fillId="65" borderId="0" xfId="2" applyFont="1" applyFill="1" applyBorder="1" applyProtection="1"/>
    <xf numFmtId="0" fontId="11" fillId="0" borderId="0" xfId="0" applyFont="1"/>
    <xf numFmtId="0" fontId="9" fillId="3" borderId="24" xfId="0" applyFont="1" applyFill="1" applyBorder="1" applyAlignment="1">
      <alignment horizontal="center" vertical="center" wrapText="1"/>
    </xf>
    <xf numFmtId="0" fontId="6" fillId="10" borderId="25" xfId="0" applyFont="1" applyFill="1" applyBorder="1"/>
    <xf numFmtId="0" fontId="6" fillId="10" borderId="62" xfId="0" applyFont="1" applyFill="1" applyBorder="1"/>
    <xf numFmtId="0" fontId="0" fillId="0" borderId="0" xfId="0" applyAlignment="1">
      <alignment horizontal="right"/>
    </xf>
    <xf numFmtId="0" fontId="0" fillId="0" borderId="64" xfId="0" applyBorder="1"/>
    <xf numFmtId="0" fontId="0" fillId="0" borderId="66" xfId="0" applyBorder="1"/>
    <xf numFmtId="170" fontId="20" fillId="14" borderId="139" xfId="2" applyNumberFormat="1" applyFont="1" applyFill="1" applyBorder="1" applyAlignment="1" applyProtection="1">
      <alignment horizontal="center" vertical="center" wrapText="1"/>
    </xf>
    <xf numFmtId="170" fontId="20" fillId="14" borderId="135" xfId="2" applyNumberFormat="1" applyFont="1" applyFill="1" applyBorder="1" applyAlignment="1" applyProtection="1">
      <alignment horizontal="center" vertical="center" wrapText="1"/>
    </xf>
    <xf numFmtId="0" fontId="0" fillId="68" borderId="135" xfId="0" applyFill="1" applyBorder="1"/>
    <xf numFmtId="0" fontId="0" fillId="68" borderId="136" xfId="0" applyFill="1" applyBorder="1"/>
    <xf numFmtId="0" fontId="0" fillId="0" borderId="68" xfId="0" applyBorder="1"/>
    <xf numFmtId="0" fontId="0" fillId="0" borderId="70" xfId="0" applyBorder="1"/>
    <xf numFmtId="0" fontId="0" fillId="68" borderId="137" xfId="0" applyFill="1" applyBorder="1"/>
    <xf numFmtId="0" fontId="0" fillId="68" borderId="131" xfId="0" applyFill="1" applyBorder="1"/>
    <xf numFmtId="0" fontId="0" fillId="0" borderId="72" xfId="0" applyBorder="1"/>
    <xf numFmtId="0" fontId="0" fillId="0" borderId="74" xfId="0" applyBorder="1"/>
    <xf numFmtId="170" fontId="6" fillId="0" borderId="141" xfId="0" applyNumberFormat="1" applyFont="1" applyBorder="1"/>
    <xf numFmtId="170" fontId="6" fillId="0" borderId="138" xfId="0" applyNumberFormat="1" applyFont="1" applyBorder="1"/>
    <xf numFmtId="170" fontId="0" fillId="0" borderId="138" xfId="2" applyNumberFormat="1" applyFont="1" applyBorder="1" applyAlignment="1" applyProtection="1"/>
    <xf numFmtId="3" fontId="0" fillId="0" borderId="138" xfId="0" applyNumberFormat="1" applyBorder="1" applyAlignment="1">
      <alignment horizontal="center"/>
    </xf>
    <xf numFmtId="9" fontId="122" fillId="69" borderId="138" xfId="5" applyFont="1" applyFill="1" applyBorder="1" applyAlignment="1" applyProtection="1">
      <alignment horizontal="center"/>
    </xf>
    <xf numFmtId="170" fontId="0" fillId="0" borderId="132" xfId="2" applyNumberFormat="1" applyFont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8" fillId="65" borderId="64" xfId="0" applyFont="1" applyFill="1" applyBorder="1"/>
    <xf numFmtId="0" fontId="8" fillId="65" borderId="66" xfId="0" applyFont="1" applyFill="1" applyBorder="1"/>
    <xf numFmtId="170" fontId="8" fillId="0" borderId="136" xfId="2" applyNumberFormat="1" applyFont="1" applyFill="1" applyBorder="1" applyAlignment="1" applyProtection="1"/>
    <xf numFmtId="174" fontId="8" fillId="0" borderId="136" xfId="2" applyNumberFormat="1" applyFont="1" applyFill="1" applyBorder="1" applyAlignment="1" applyProtection="1">
      <alignment horizontal="center"/>
    </xf>
    <xf numFmtId="9" fontId="122" fillId="69" borderId="135" xfId="5" applyFont="1" applyFill="1" applyBorder="1" applyAlignment="1" applyProtection="1">
      <alignment horizontal="center"/>
    </xf>
    <xf numFmtId="170" fontId="8" fillId="0" borderId="133" xfId="2" applyNumberFormat="1" applyFont="1" applyFill="1" applyBorder="1" applyAlignment="1" applyProtection="1"/>
    <xf numFmtId="174" fontId="8" fillId="0" borderId="133" xfId="2" applyNumberFormat="1" applyFont="1" applyFill="1" applyBorder="1" applyAlignment="1" applyProtection="1">
      <alignment horizontal="center"/>
    </xf>
    <xf numFmtId="9" fontId="122" fillId="69" borderId="133" xfId="5" applyFont="1" applyFill="1" applyBorder="1" applyAlignment="1" applyProtection="1">
      <alignment horizontal="center"/>
    </xf>
    <xf numFmtId="170" fontId="8" fillId="0" borderId="131" xfId="2" applyNumberFormat="1" applyFont="1" applyFill="1" applyBorder="1" applyAlignment="1" applyProtection="1"/>
    <xf numFmtId="174" fontId="8" fillId="0" borderId="131" xfId="2" applyNumberFormat="1" applyFont="1" applyFill="1" applyBorder="1" applyAlignment="1" applyProtection="1">
      <alignment horizontal="center"/>
    </xf>
    <xf numFmtId="170" fontId="8" fillId="0" borderId="132" xfId="2" applyNumberFormat="1" applyFont="1" applyFill="1" applyBorder="1" applyAlignment="1" applyProtection="1"/>
    <xf numFmtId="174" fontId="8" fillId="0" borderId="132" xfId="2" applyNumberFormat="1" applyFont="1" applyFill="1" applyBorder="1" applyAlignment="1" applyProtection="1">
      <alignment horizontal="center"/>
    </xf>
    <xf numFmtId="9" fontId="122" fillId="69" borderId="172" xfId="5" applyFont="1" applyFill="1" applyBorder="1" applyAlignment="1" applyProtection="1">
      <alignment horizontal="center"/>
    </xf>
    <xf numFmtId="9" fontId="122" fillId="69" borderId="173" xfId="5" applyFont="1" applyFill="1" applyBorder="1" applyAlignment="1" applyProtection="1">
      <alignment horizontal="center"/>
    </xf>
    <xf numFmtId="170" fontId="7" fillId="0" borderId="0" xfId="2" applyNumberFormat="1" applyFont="1" applyFill="1" applyBorder="1" applyAlignment="1" applyProtection="1"/>
    <xf numFmtId="170" fontId="8" fillId="0" borderId="0" xfId="2" applyNumberFormat="1" applyFont="1" applyFill="1" applyBorder="1" applyAlignment="1" applyProtection="1"/>
    <xf numFmtId="174" fontId="8" fillId="0" borderId="0" xfId="2" applyNumberFormat="1" applyFont="1" applyFill="1" applyBorder="1" applyAlignment="1" applyProtection="1">
      <alignment horizontal="center"/>
    </xf>
    <xf numFmtId="9" fontId="122" fillId="0" borderId="0" xfId="5" applyFont="1" applyFill="1" applyBorder="1" applyAlignment="1" applyProtection="1">
      <alignment horizontal="center"/>
    </xf>
    <xf numFmtId="0" fontId="14" fillId="0" borderId="0" xfId="0" applyFont="1" applyAlignment="1">
      <alignment wrapText="1"/>
    </xf>
    <xf numFmtId="0" fontId="9" fillId="3" borderId="86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top" wrapText="1"/>
    </xf>
    <xf numFmtId="0" fontId="9" fillId="3" borderId="55" xfId="0" applyFont="1" applyFill="1" applyBorder="1" applyAlignment="1">
      <alignment horizontal="center" vertical="center" wrapText="1"/>
    </xf>
    <xf numFmtId="0" fontId="0" fillId="10" borderId="24" xfId="0" applyFill="1" applyBorder="1"/>
    <xf numFmtId="170" fontId="0" fillId="10" borderId="24" xfId="0" applyNumberFormat="1" applyFill="1" applyBorder="1"/>
    <xf numFmtId="170" fontId="6" fillId="10" borderId="24" xfId="0" applyNumberFormat="1" applyFont="1" applyFill="1" applyBorder="1"/>
    <xf numFmtId="0" fontId="0" fillId="0" borderId="63" xfId="0" applyBorder="1" applyAlignment="1">
      <alignment horizontal="center"/>
    </xf>
    <xf numFmtId="173" fontId="11" fillId="69" borderId="63" xfId="5" applyNumberFormat="1" applyFont="1" applyFill="1" applyBorder="1" applyAlignment="1" applyProtection="1">
      <alignment horizontal="center"/>
    </xf>
    <xf numFmtId="170" fontId="11" fillId="13" borderId="63" xfId="2" applyNumberFormat="1" applyFont="1" applyFill="1" applyBorder="1" applyAlignment="1" applyProtection="1">
      <alignment horizontal="center" vertical="center"/>
    </xf>
    <xf numFmtId="170" fontId="8" fillId="0" borderId="63" xfId="2" applyNumberFormat="1" applyFont="1" applyFill="1" applyBorder="1" applyAlignment="1" applyProtection="1">
      <alignment horizontal="center" vertical="center"/>
    </xf>
    <xf numFmtId="0" fontId="0" fillId="0" borderId="67" xfId="0" applyBorder="1" applyAlignment="1">
      <alignment horizontal="center"/>
    </xf>
    <xf numFmtId="173" fontId="11" fillId="69" borderId="67" xfId="5" applyNumberFormat="1" applyFont="1" applyFill="1" applyBorder="1" applyAlignment="1" applyProtection="1">
      <alignment horizontal="center"/>
    </xf>
    <xf numFmtId="170" fontId="11" fillId="13" borderId="67" xfId="2" applyNumberFormat="1" applyFont="1" applyFill="1" applyBorder="1" applyAlignment="1" applyProtection="1">
      <alignment horizontal="center" vertical="center"/>
    </xf>
    <xf numFmtId="170" fontId="8" fillId="0" borderId="67" xfId="2" applyNumberFormat="1" applyFont="1" applyFill="1" applyBorder="1" applyAlignment="1" applyProtection="1">
      <alignment horizontal="center" vertical="center"/>
    </xf>
    <xf numFmtId="0" fontId="0" fillId="0" borderId="71" xfId="0" applyBorder="1" applyAlignment="1">
      <alignment horizontal="center"/>
    </xf>
    <xf numFmtId="173" fontId="11" fillId="69" borderId="71" xfId="5" applyNumberFormat="1" applyFont="1" applyFill="1" applyBorder="1" applyAlignment="1" applyProtection="1">
      <alignment horizontal="center"/>
    </xf>
    <xf numFmtId="170" fontId="11" fillId="13" borderId="71" xfId="2" applyNumberFormat="1" applyFont="1" applyFill="1" applyBorder="1" applyAlignment="1" applyProtection="1">
      <alignment horizontal="center" vertical="center"/>
    </xf>
    <xf numFmtId="170" fontId="8" fillId="0" borderId="71" xfId="2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0" fillId="10" borderId="25" xfId="0" applyFill="1" applyBorder="1"/>
    <xf numFmtId="0" fontId="0" fillId="10" borderId="61" xfId="0" applyFill="1" applyBorder="1"/>
    <xf numFmtId="170" fontId="0" fillId="0" borderId="63" xfId="2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left"/>
    </xf>
    <xf numFmtId="170" fontId="0" fillId="0" borderId="71" xfId="2" applyNumberFormat="1" applyFont="1" applyFill="1" applyBorder="1" applyAlignment="1" applyProtection="1">
      <alignment horizontal="center"/>
    </xf>
    <xf numFmtId="0" fontId="20" fillId="14" borderId="0" xfId="0" applyFont="1" applyFill="1"/>
    <xf numFmtId="0" fontId="6" fillId="3" borderId="25" xfId="0" applyFont="1" applyFill="1" applyBorder="1"/>
    <xf numFmtId="14" fontId="125" fillId="3" borderId="25" xfId="0" applyNumberFormat="1" applyFont="1" applyFill="1" applyBorder="1" applyAlignment="1">
      <alignment horizontal="right"/>
    </xf>
    <xf numFmtId="14" fontId="6" fillId="3" borderId="62" xfId="0" applyNumberFormat="1" applyFont="1" applyFill="1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8" xfId="0" applyBorder="1" applyAlignment="1">
      <alignment horizontal="left"/>
    </xf>
    <xf numFmtId="0" fontId="0" fillId="10" borderId="0" xfId="0" applyFill="1" applyAlignment="1">
      <alignment vertical="center"/>
    </xf>
    <xf numFmtId="0" fontId="0" fillId="0" borderId="72" xfId="0" applyBorder="1" applyAlignment="1">
      <alignment horizontal="left"/>
    </xf>
    <xf numFmtId="170" fontId="130" fillId="0" borderId="0" xfId="2" applyNumberFormat="1" applyFont="1" applyProtection="1"/>
    <xf numFmtId="0" fontId="0" fillId="0" borderId="25" xfId="0" applyBorder="1" applyAlignment="1">
      <alignment horizontal="left"/>
    </xf>
    <xf numFmtId="0" fontId="6" fillId="3" borderId="48" xfId="0" applyFont="1" applyFill="1" applyBorder="1" applyAlignment="1">
      <alignment horizontal="center" vertical="top" wrapText="1"/>
    </xf>
    <xf numFmtId="0" fontId="6" fillId="3" borderId="49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5" borderId="46" xfId="0" applyFont="1" applyFill="1" applyBorder="1" applyAlignment="1">
      <alignment horizontal="center" vertical="top" wrapText="1"/>
    </xf>
    <xf numFmtId="0" fontId="6" fillId="5" borderId="47" xfId="0" applyFont="1" applyFill="1" applyBorder="1" applyAlignment="1">
      <alignment horizontal="center" vertical="top" wrapText="1"/>
    </xf>
    <xf numFmtId="195" fontId="9" fillId="5" borderId="36" xfId="2" applyNumberFormat="1" applyFont="1" applyFill="1" applyBorder="1" applyAlignment="1" applyProtection="1">
      <alignment horizontal="center"/>
    </xf>
    <xf numFmtId="0" fontId="0" fillId="0" borderId="38" xfId="0" applyBorder="1"/>
    <xf numFmtId="195" fontId="8" fillId="0" borderId="44" xfId="2" applyNumberFormat="1" applyFont="1" applyFill="1" applyBorder="1" applyAlignment="1" applyProtection="1">
      <alignment horizontal="center"/>
    </xf>
    <xf numFmtId="0" fontId="0" fillId="0" borderId="39" xfId="0" applyBorder="1"/>
    <xf numFmtId="195" fontId="8" fillId="0" borderId="45" xfId="2" applyNumberFormat="1" applyFont="1" applyFill="1" applyBorder="1" applyAlignment="1" applyProtection="1">
      <alignment horizontal="center"/>
    </xf>
    <xf numFmtId="0" fontId="0" fillId="0" borderId="40" xfId="0" applyBorder="1"/>
    <xf numFmtId="0" fontId="0" fillId="0" borderId="43" xfId="0" applyBorder="1"/>
    <xf numFmtId="195" fontId="8" fillId="0" borderId="107" xfId="2" applyNumberFormat="1" applyFont="1" applyFill="1" applyBorder="1" applyAlignment="1" applyProtection="1">
      <alignment horizontal="center"/>
    </xf>
    <xf numFmtId="0" fontId="0" fillId="0" borderId="148" xfId="0" applyBorder="1"/>
    <xf numFmtId="0" fontId="0" fillId="0" borderId="149" xfId="0" applyBorder="1"/>
    <xf numFmtId="170" fontId="6" fillId="3" borderId="8" xfId="2" applyNumberFormat="1" applyFont="1" applyFill="1" applyBorder="1" applyAlignment="1" applyProtection="1">
      <alignment horizontal="center"/>
    </xf>
    <xf numFmtId="0" fontId="6" fillId="0" borderId="11" xfId="0" applyFont="1" applyBorder="1"/>
    <xf numFmtId="171" fontId="0" fillId="0" borderId="11" xfId="0" applyNumberFormat="1" applyBorder="1"/>
    <xf numFmtId="0" fontId="6" fillId="0" borderId="151" xfId="0" applyFont="1" applyBorder="1"/>
    <xf numFmtId="171" fontId="0" fillId="0" borderId="151" xfId="0" applyNumberFormat="1" applyBorder="1"/>
    <xf numFmtId="0" fontId="6" fillId="0" borderId="152" xfId="0" applyFont="1" applyBorder="1"/>
    <xf numFmtId="171" fontId="0" fillId="0" borderId="152" xfId="0" applyNumberFormat="1" applyBorder="1"/>
    <xf numFmtId="0" fontId="0" fillId="73" borderId="0" xfId="0" applyFill="1"/>
    <xf numFmtId="10" fontId="9" fillId="6" borderId="125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10" fontId="9" fillId="6" borderId="165" xfId="0" applyNumberFormat="1" applyFont="1" applyFill="1" applyBorder="1" applyAlignment="1">
      <alignment horizontal="center"/>
    </xf>
    <xf numFmtId="10" fontId="9" fillId="6" borderId="114" xfId="0" applyNumberFormat="1" applyFont="1" applyFill="1" applyBorder="1" applyAlignment="1">
      <alignment horizontal="center"/>
    </xf>
    <xf numFmtId="0" fontId="11" fillId="13" borderId="25" xfId="0" applyFont="1" applyFill="1" applyBorder="1" applyAlignment="1">
      <alignment horizontal="left"/>
    </xf>
    <xf numFmtId="196" fontId="11" fillId="13" borderId="25" xfId="0" applyNumberFormat="1" applyFont="1" applyFill="1" applyBorder="1" applyAlignment="1">
      <alignment horizontal="left"/>
    </xf>
    <xf numFmtId="0" fontId="9" fillId="3" borderId="5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43" fontId="9" fillId="0" borderId="7" xfId="2" applyFont="1" applyFill="1" applyBorder="1" applyProtection="1"/>
    <xf numFmtId="0" fontId="0" fillId="0" borderId="30" xfId="0" applyBorder="1" applyAlignment="1">
      <alignment horizontal="left"/>
    </xf>
    <xf numFmtId="0" fontId="6" fillId="3" borderId="24" xfId="0" applyFont="1" applyFill="1" applyBorder="1" applyAlignment="1">
      <alignment vertical="center" wrapText="1"/>
    </xf>
    <xf numFmtId="0" fontId="8" fillId="0" borderId="63" xfId="0" applyFont="1" applyBorder="1" applyAlignment="1">
      <alignment horizontal="left" vertical="center" wrapText="1"/>
    </xf>
    <xf numFmtId="169" fontId="7" fillId="4" borderId="63" xfId="2" applyNumberFormat="1" applyFont="1" applyFill="1" applyBorder="1" applyAlignment="1" applyProtection="1">
      <alignment horizontal="left"/>
      <protection locked="0"/>
    </xf>
    <xf numFmtId="9" fontId="122" fillId="69" borderId="67" xfId="5" applyFont="1" applyFill="1" applyBorder="1" applyAlignment="1" applyProtection="1">
      <alignment horizontal="center"/>
    </xf>
    <xf numFmtId="0" fontId="8" fillId="0" borderId="71" xfId="0" applyFont="1" applyBorder="1" applyAlignment="1">
      <alignment horizontal="left" vertical="center" wrapText="1"/>
    </xf>
    <xf numFmtId="169" fontId="11" fillId="14" borderId="71" xfId="2" applyNumberFormat="1" applyFont="1" applyFill="1" applyBorder="1" applyAlignment="1" applyProtection="1">
      <alignment vertical="center"/>
    </xf>
    <xf numFmtId="9" fontId="122" fillId="69" borderId="71" xfId="5" applyFont="1" applyFill="1" applyBorder="1" applyAlignment="1" applyProtection="1">
      <alignment horizontal="center"/>
    </xf>
    <xf numFmtId="0" fontId="0" fillId="0" borderId="0" xfId="0" applyAlignment="1">
      <alignment vertical="center" wrapText="1"/>
    </xf>
    <xf numFmtId="0" fontId="136" fillId="0" borderId="0" xfId="0" applyFont="1" applyAlignment="1">
      <alignment horizontal="center" vertical="center" wrapText="1"/>
    </xf>
    <xf numFmtId="14" fontId="124" fillId="10" borderId="0" xfId="0" applyNumberFormat="1" applyFont="1" applyFill="1" applyAlignment="1">
      <alignment horizontal="left" vertical="center" indent="1"/>
    </xf>
    <xf numFmtId="14" fontId="124" fillId="10" borderId="0" xfId="0" applyNumberFormat="1" applyFont="1" applyFill="1" applyAlignment="1">
      <alignment horizontal="left" indent="1"/>
    </xf>
    <xf numFmtId="0" fontId="0" fillId="10" borderId="48" xfId="0" applyFill="1" applyBorder="1" applyAlignment="1">
      <alignment horizontal="left" vertical="center"/>
    </xf>
    <xf numFmtId="14" fontId="124" fillId="10" borderId="49" xfId="0" applyNumberFormat="1" applyFont="1" applyFill="1" applyBorder="1" applyAlignment="1">
      <alignment horizontal="right" vertical="center"/>
    </xf>
    <xf numFmtId="14" fontId="124" fillId="10" borderId="49" xfId="0" applyNumberFormat="1" applyFont="1" applyFill="1" applyBorder="1" applyAlignment="1">
      <alignment horizontal="center" vertical="center"/>
    </xf>
    <xf numFmtId="0" fontId="0" fillId="10" borderId="49" xfId="0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0" borderId="180" xfId="0" quotePrefix="1" applyFill="1" applyBorder="1" applyAlignment="1">
      <alignment horizontal="left" indent="2"/>
    </xf>
    <xf numFmtId="0" fontId="0" fillId="10" borderId="181" xfId="0" applyFill="1" applyBorder="1" applyAlignment="1">
      <alignment vertical="center"/>
    </xf>
    <xf numFmtId="0" fontId="0" fillId="10" borderId="180" xfId="0" applyFill="1" applyBorder="1" applyAlignment="1">
      <alignment horizontal="left" vertical="center" indent="2"/>
    </xf>
    <xf numFmtId="0" fontId="0" fillId="10" borderId="181" xfId="0" applyFill="1" applyBorder="1"/>
    <xf numFmtId="0" fontId="0" fillId="10" borderId="180" xfId="0" applyFill="1" applyBorder="1" applyAlignment="1">
      <alignment horizontal="left" indent="2"/>
    </xf>
    <xf numFmtId="0" fontId="0" fillId="10" borderId="50" xfId="0" applyFill="1" applyBorder="1" applyAlignment="1">
      <alignment horizontal="left" indent="2"/>
    </xf>
    <xf numFmtId="14" fontId="124" fillId="10" borderId="51" xfId="0" applyNumberFormat="1" applyFont="1" applyFill="1" applyBorder="1" applyAlignment="1">
      <alignment horizontal="left" indent="1"/>
    </xf>
    <xf numFmtId="0" fontId="0" fillId="10" borderId="51" xfId="0" applyFill="1" applyBorder="1"/>
    <xf numFmtId="0" fontId="0" fillId="10" borderId="52" xfId="0" applyFill="1" applyBorder="1"/>
    <xf numFmtId="0" fontId="0" fillId="10" borderId="0" xfId="0" applyFill="1" applyAlignment="1">
      <alignment vertical="top" wrapText="1"/>
    </xf>
    <xf numFmtId="0" fontId="0" fillId="10" borderId="145" xfId="0" applyFill="1" applyBorder="1" applyAlignment="1">
      <alignment vertical="top" wrapText="1"/>
    </xf>
    <xf numFmtId="170" fontId="8" fillId="0" borderId="44" xfId="2" applyNumberFormat="1" applyFont="1" applyBorder="1" applyAlignment="1" applyProtection="1"/>
    <xf numFmtId="0" fontId="11" fillId="13" borderId="62" xfId="0" applyFont="1" applyFill="1" applyBorder="1"/>
    <xf numFmtId="196" fontId="11" fillId="13" borderId="62" xfId="0" applyNumberFormat="1" applyFont="1" applyFill="1" applyBorder="1"/>
    <xf numFmtId="43" fontId="19" fillId="0" borderId="0" xfId="0" applyNumberFormat="1" applyFont="1"/>
    <xf numFmtId="43" fontId="9" fillId="3" borderId="7" xfId="2" applyFont="1" applyFill="1" applyBorder="1" applyAlignment="1" applyProtection="1">
      <alignment horizontal="center"/>
    </xf>
    <xf numFmtId="10" fontId="122" fillId="69" borderId="182" xfId="0" applyNumberFormat="1" applyFont="1" applyFill="1" applyBorder="1" applyAlignment="1">
      <alignment horizontal="center"/>
    </xf>
    <xf numFmtId="43" fontId="4" fillId="0" borderId="26" xfId="2" applyFont="1" applyFill="1" applyBorder="1" applyAlignment="1" applyProtection="1">
      <alignment horizontal="center"/>
    </xf>
    <xf numFmtId="10" fontId="8" fillId="3" borderId="122" xfId="0" applyNumberFormat="1" applyFont="1" applyFill="1" applyBorder="1" applyAlignment="1">
      <alignment horizontal="center"/>
    </xf>
    <xf numFmtId="43" fontId="4" fillId="0" borderId="124" xfId="2" applyFont="1" applyFill="1" applyBorder="1" applyAlignment="1" applyProtection="1">
      <alignment horizontal="center"/>
    </xf>
    <xf numFmtId="10" fontId="122" fillId="69" borderId="125" xfId="0" applyNumberFormat="1" applyFont="1" applyFill="1" applyBorder="1" applyAlignment="1">
      <alignment horizontal="center"/>
    </xf>
    <xf numFmtId="10" fontId="8" fillId="3" borderId="125" xfId="0" applyNumberFormat="1" applyFont="1" applyFill="1" applyBorder="1" applyAlignment="1">
      <alignment horizontal="center"/>
    </xf>
    <xf numFmtId="10" fontId="122" fillId="69" borderId="126" xfId="0" applyNumberFormat="1" applyFont="1" applyFill="1" applyBorder="1" applyAlignment="1">
      <alignment horizontal="center"/>
    </xf>
    <xf numFmtId="10" fontId="8" fillId="3" borderId="129" xfId="0" applyNumberFormat="1" applyFont="1" applyFill="1" applyBorder="1" applyAlignment="1">
      <alignment horizontal="center"/>
    </xf>
    <xf numFmtId="43" fontId="4" fillId="0" borderId="115" xfId="2" applyFont="1" applyFill="1" applyBorder="1" applyAlignment="1" applyProtection="1">
      <alignment horizontal="center"/>
    </xf>
    <xf numFmtId="10" fontId="117" fillId="6" borderId="112" xfId="0" applyNumberFormat="1" applyFont="1" applyFill="1" applyBorder="1" applyAlignment="1">
      <alignment horizontal="center"/>
    </xf>
    <xf numFmtId="170" fontId="7" fillId="66" borderId="19" xfId="2" applyNumberFormat="1" applyFont="1" applyFill="1" applyBorder="1" applyProtection="1">
      <protection locked="0"/>
    </xf>
    <xf numFmtId="10" fontId="11" fillId="69" borderId="125" xfId="0" applyNumberFormat="1" applyFont="1" applyFill="1" applyBorder="1" applyAlignment="1">
      <alignment horizontal="center"/>
    </xf>
    <xf numFmtId="170" fontId="7" fillId="66" borderId="153" xfId="2" applyNumberFormat="1" applyFont="1" applyFill="1" applyBorder="1" applyProtection="1">
      <protection locked="0"/>
    </xf>
    <xf numFmtId="0" fontId="0" fillId="0" borderId="183" xfId="0" applyBorder="1" applyAlignment="1">
      <alignment horizontal="left"/>
    </xf>
    <xf numFmtId="10" fontId="8" fillId="3" borderId="159" xfId="0" applyNumberFormat="1" applyFont="1" applyFill="1" applyBorder="1" applyAlignment="1">
      <alignment horizontal="center"/>
    </xf>
    <xf numFmtId="43" fontId="8" fillId="0" borderId="184" xfId="2" applyFont="1" applyFill="1" applyBorder="1" applyAlignment="1" applyProtection="1">
      <alignment horizontal="center"/>
    </xf>
    <xf numFmtId="43" fontId="8" fillId="0" borderId="185" xfId="2" applyFont="1" applyFill="1" applyBorder="1" applyAlignment="1" applyProtection="1">
      <alignment horizontal="center"/>
    </xf>
    <xf numFmtId="10" fontId="117" fillId="6" borderId="125" xfId="0" applyNumberFormat="1" applyFont="1" applyFill="1" applyBorder="1" applyAlignment="1">
      <alignment horizontal="center"/>
    </xf>
    <xf numFmtId="10" fontId="117" fillId="6" borderId="122" xfId="0" applyNumberFormat="1" applyFont="1" applyFill="1" applyBorder="1" applyAlignment="1">
      <alignment horizontal="center"/>
    </xf>
    <xf numFmtId="10" fontId="117" fillId="6" borderId="38" xfId="0" applyNumberFormat="1" applyFont="1" applyFill="1" applyBorder="1" applyAlignment="1">
      <alignment horizontal="center"/>
    </xf>
    <xf numFmtId="10" fontId="9" fillId="6" borderId="122" xfId="0" applyNumberFormat="1" applyFont="1" applyFill="1" applyBorder="1" applyAlignment="1">
      <alignment horizontal="center"/>
    </xf>
    <xf numFmtId="43" fontId="8" fillId="0" borderId="112" xfId="2" applyFont="1" applyFill="1" applyBorder="1" applyProtection="1"/>
    <xf numFmtId="43" fontId="8" fillId="0" borderId="28" xfId="2" applyFont="1" applyFill="1" applyBorder="1" applyProtection="1"/>
    <xf numFmtId="0" fontId="0" fillId="0" borderId="186" xfId="0" applyBorder="1" applyAlignment="1">
      <alignment horizontal="left" indent="2"/>
    </xf>
    <xf numFmtId="0" fontId="6" fillId="0" borderId="187" xfId="0" applyFont="1" applyBorder="1" applyAlignment="1">
      <alignment horizontal="left"/>
    </xf>
    <xf numFmtId="0" fontId="6" fillId="0" borderId="188" xfId="0" applyFont="1" applyBorder="1" applyAlignment="1">
      <alignment horizontal="left"/>
    </xf>
    <xf numFmtId="0" fontId="6" fillId="0" borderId="190" xfId="0" applyFont="1" applyBorder="1" applyAlignment="1">
      <alignment horizontal="left"/>
    </xf>
    <xf numFmtId="0" fontId="6" fillId="0" borderId="149" xfId="0" applyFont="1" applyBorder="1" applyAlignment="1">
      <alignment horizontal="left"/>
    </xf>
    <xf numFmtId="43" fontId="7" fillId="66" borderId="121" xfId="2" applyFont="1" applyFill="1" applyBorder="1" applyProtection="1">
      <protection locked="0"/>
    </xf>
    <xf numFmtId="10" fontId="122" fillId="69" borderId="130" xfId="0" applyNumberFormat="1" applyFont="1" applyFill="1" applyBorder="1" applyAlignment="1">
      <alignment horizontal="center"/>
    </xf>
    <xf numFmtId="43" fontId="8" fillId="0" borderId="191" xfId="2" applyFont="1" applyFill="1" applyBorder="1" applyProtection="1"/>
    <xf numFmtId="10" fontId="122" fillId="69" borderId="192" xfId="0" applyNumberFormat="1" applyFont="1" applyFill="1" applyBorder="1" applyAlignment="1">
      <alignment horizontal="center"/>
    </xf>
    <xf numFmtId="43" fontId="4" fillId="0" borderId="193" xfId="2" applyFont="1" applyFill="1" applyBorder="1" applyAlignment="1" applyProtection="1">
      <alignment horizontal="center"/>
    </xf>
    <xf numFmtId="43" fontId="8" fillId="0" borderId="194" xfId="2" applyFont="1" applyFill="1" applyBorder="1" applyAlignment="1" applyProtection="1">
      <alignment horizontal="center"/>
    </xf>
    <xf numFmtId="0" fontId="0" fillId="0" borderId="42" xfId="0" applyBorder="1" applyAlignment="1">
      <alignment horizontal="left" indent="4"/>
    </xf>
    <xf numFmtId="10" fontId="117" fillId="6" borderId="130" xfId="0" applyNumberFormat="1" applyFont="1" applyFill="1" applyBorder="1" applyAlignment="1">
      <alignment horizontal="center"/>
    </xf>
    <xf numFmtId="43" fontId="4" fillId="0" borderId="7" xfId="2" applyFont="1" applyFill="1" applyBorder="1" applyAlignment="1" applyProtection="1">
      <alignment horizontal="center"/>
    </xf>
    <xf numFmtId="10" fontId="122" fillId="69" borderId="195" xfId="0" applyNumberFormat="1" applyFont="1" applyFill="1" applyBorder="1" applyAlignment="1">
      <alignment horizontal="center"/>
    </xf>
    <xf numFmtId="43" fontId="4" fillId="0" borderId="7" xfId="2" applyFont="1" applyFill="1" applyBorder="1" applyProtection="1"/>
    <xf numFmtId="10" fontId="122" fillId="3" borderId="195" xfId="0" applyNumberFormat="1" applyFont="1" applyFill="1" applyBorder="1" applyAlignment="1">
      <alignment horizontal="center"/>
    </xf>
    <xf numFmtId="0" fontId="0" fillId="3" borderId="106" xfId="0" applyFill="1" applyBorder="1"/>
    <xf numFmtId="0" fontId="0" fillId="4" borderId="41" xfId="0" applyFill="1" applyBorder="1" applyProtection="1">
      <protection locked="0"/>
    </xf>
    <xf numFmtId="0" fontId="0" fillId="4" borderId="148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190" xfId="0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0" fillId="4" borderId="149" xfId="0" applyFill="1" applyBorder="1" applyProtection="1">
      <protection locked="0"/>
    </xf>
    <xf numFmtId="0" fontId="0" fillId="0" borderId="0" xfId="0" applyAlignment="1">
      <alignment horizontal="left" vertical="top" wrapText="1"/>
    </xf>
    <xf numFmtId="170" fontId="0" fillId="0" borderId="0" xfId="2" applyNumberFormat="1" applyFont="1" applyBorder="1" applyAlignment="1" applyProtection="1">
      <alignment horizontal="right" vertical="center"/>
    </xf>
    <xf numFmtId="173" fontId="8" fillId="65" borderId="67" xfId="5" applyNumberFormat="1" applyFont="1" applyFill="1" applyBorder="1" applyAlignment="1" applyProtection="1">
      <alignment horizontal="center"/>
    </xf>
    <xf numFmtId="173" fontId="0" fillId="0" borderId="63" xfId="5" applyNumberFormat="1" applyFont="1" applyBorder="1" applyAlignment="1" applyProtection="1">
      <alignment horizontal="center"/>
    </xf>
    <xf numFmtId="170" fontId="11" fillId="13" borderId="63" xfId="2" applyNumberFormat="1" applyFont="1" applyFill="1" applyBorder="1" applyAlignment="1" applyProtection="1">
      <alignment horizontal="center"/>
    </xf>
    <xf numFmtId="173" fontId="0" fillId="0" borderId="67" xfId="5" applyNumberFormat="1" applyFont="1" applyBorder="1" applyAlignment="1" applyProtection="1">
      <alignment horizontal="center"/>
    </xf>
    <xf numFmtId="170" fontId="11" fillId="13" borderId="67" xfId="2" applyNumberFormat="1" applyFont="1" applyFill="1" applyBorder="1" applyAlignment="1" applyProtection="1">
      <alignment horizontal="center"/>
    </xf>
    <xf numFmtId="173" fontId="0" fillId="0" borderId="71" xfId="5" applyNumberFormat="1" applyFont="1" applyBorder="1" applyAlignment="1" applyProtection="1">
      <alignment horizontal="center"/>
    </xf>
    <xf numFmtId="170" fontId="11" fillId="13" borderId="71" xfId="2" applyNumberFormat="1" applyFont="1" applyFill="1" applyBorder="1" applyAlignment="1" applyProtection="1">
      <alignment horizontal="center"/>
    </xf>
    <xf numFmtId="0" fontId="9" fillId="3" borderId="25" xfId="0" applyFont="1" applyFill="1" applyBorder="1" applyAlignment="1">
      <alignment horizontal="centerContinuous" vertical="center"/>
    </xf>
    <xf numFmtId="0" fontId="8" fillId="3" borderId="61" xfId="0" applyFont="1" applyFill="1" applyBorder="1" applyAlignment="1">
      <alignment horizontal="centerContinuous"/>
    </xf>
    <xf numFmtId="0" fontId="8" fillId="3" borderId="62" xfId="0" applyFont="1" applyFill="1" applyBorder="1" applyAlignment="1">
      <alignment horizontal="centerContinuous"/>
    </xf>
    <xf numFmtId="173" fontId="11" fillId="13" borderId="67" xfId="5" applyNumberFormat="1" applyFont="1" applyFill="1" applyBorder="1" applyAlignment="1" applyProtection="1">
      <alignment horizontal="center"/>
    </xf>
    <xf numFmtId="0" fontId="0" fillId="0" borderId="65" xfId="0" applyBorder="1" applyAlignment="1">
      <alignment horizontal="center"/>
    </xf>
    <xf numFmtId="0" fontId="0" fillId="0" borderId="134" xfId="0" applyBorder="1" applyAlignment="1">
      <alignment horizontal="center"/>
    </xf>
    <xf numFmtId="0" fontId="0" fillId="0" borderId="69" xfId="0" applyBorder="1" applyAlignment="1">
      <alignment horizontal="center"/>
    </xf>
    <xf numFmtId="173" fontId="0" fillId="0" borderId="70" xfId="5" applyNumberFormat="1" applyFont="1" applyBorder="1" applyProtection="1"/>
    <xf numFmtId="173" fontId="11" fillId="13" borderId="171" xfId="5" applyNumberFormat="1" applyFont="1" applyFill="1" applyBorder="1" applyAlignment="1" applyProtection="1">
      <alignment horizontal="center"/>
    </xf>
    <xf numFmtId="0" fontId="0" fillId="0" borderId="73" xfId="0" applyBorder="1" applyAlignment="1">
      <alignment horizontal="center"/>
    </xf>
    <xf numFmtId="0" fontId="0" fillId="0" borderId="37" xfId="0" applyBorder="1"/>
    <xf numFmtId="0" fontId="0" fillId="0" borderId="0" xfId="0" quotePrefix="1"/>
    <xf numFmtId="0" fontId="0" fillId="10" borderId="62" xfId="0" applyFill="1" applyBorder="1"/>
    <xf numFmtId="170" fontId="6" fillId="0" borderId="0" xfId="2" applyNumberFormat="1" applyFont="1" applyProtection="1"/>
    <xf numFmtId="9" fontId="0" fillId="0" borderId="0" xfId="5" applyFont="1" applyProtection="1"/>
    <xf numFmtId="9" fontId="122" fillId="69" borderId="63" xfId="5" applyFont="1" applyFill="1" applyBorder="1" applyAlignment="1" applyProtection="1">
      <alignment horizontal="center"/>
    </xf>
    <xf numFmtId="170" fontId="0" fillId="0" borderId="63" xfId="0" applyNumberFormat="1" applyBorder="1"/>
    <xf numFmtId="170" fontId="0" fillId="0" borderId="67" xfId="0" applyNumberFormat="1" applyBorder="1"/>
    <xf numFmtId="170" fontId="0" fillId="0" borderId="71" xfId="0" applyNumberFormat="1" applyBorder="1"/>
    <xf numFmtId="173" fontId="122" fillId="69" borderId="63" xfId="5" applyNumberFormat="1" applyFont="1" applyFill="1" applyBorder="1" applyAlignment="1" applyProtection="1">
      <alignment horizontal="center"/>
    </xf>
    <xf numFmtId="173" fontId="122" fillId="69" borderId="67" xfId="5" applyNumberFormat="1" applyFont="1" applyFill="1" applyBorder="1" applyAlignment="1" applyProtection="1">
      <alignment horizontal="center"/>
    </xf>
    <xf numFmtId="173" fontId="122" fillId="69" borderId="71" xfId="5" applyNumberFormat="1" applyFont="1" applyFill="1" applyBorder="1" applyAlignment="1" applyProtection="1">
      <alignment horizontal="center"/>
    </xf>
    <xf numFmtId="0" fontId="9" fillId="3" borderId="25" xfId="0" applyFont="1" applyFill="1" applyBorder="1" applyAlignment="1">
      <alignment horizontal="centerContinuous" vertical="center" wrapText="1"/>
    </xf>
    <xf numFmtId="173" fontId="11" fillId="13" borderId="71" xfId="5" applyNumberFormat="1" applyFont="1" applyFill="1" applyBorder="1" applyAlignment="1" applyProtection="1">
      <alignment horizontal="center"/>
    </xf>
    <xf numFmtId="170" fontId="7" fillId="66" borderId="64" xfId="2" applyNumberFormat="1" applyFont="1" applyFill="1" applyBorder="1" applyAlignment="1" applyProtection="1">
      <alignment horizontal="left" indent="2"/>
      <protection locked="0"/>
    </xf>
    <xf numFmtId="170" fontId="7" fillId="66" borderId="68" xfId="2" applyNumberFormat="1" applyFont="1" applyFill="1" applyBorder="1" applyAlignment="1" applyProtection="1">
      <alignment horizontal="left" indent="2"/>
      <protection locked="0"/>
    </xf>
    <xf numFmtId="170" fontId="7" fillId="66" borderId="72" xfId="2" applyNumberFormat="1" applyFont="1" applyFill="1" applyBorder="1" applyAlignment="1" applyProtection="1">
      <alignment horizontal="left" indent="2"/>
      <protection locked="0"/>
    </xf>
    <xf numFmtId="170" fontId="7" fillId="66" borderId="25" xfId="2" applyNumberFormat="1" applyFont="1" applyFill="1" applyBorder="1" applyAlignment="1" applyProtection="1">
      <alignment horizontal="left" indent="2"/>
      <protection locked="0"/>
    </xf>
    <xf numFmtId="0" fontId="0" fillId="3" borderId="0" xfId="0" applyFill="1"/>
    <xf numFmtId="0" fontId="6" fillId="3" borderId="47" xfId="0" applyFont="1" applyFill="1" applyBorder="1"/>
    <xf numFmtId="0" fontId="6" fillId="3" borderId="36" xfId="0" applyFont="1" applyFill="1" applyBorder="1"/>
    <xf numFmtId="0" fontId="0" fillId="4" borderId="45" xfId="0" applyFill="1" applyBorder="1" applyProtection="1">
      <protection locked="0"/>
    </xf>
    <xf numFmtId="0" fontId="0" fillId="4" borderId="107" xfId="0" applyFill="1" applyBorder="1" applyProtection="1">
      <protection locked="0"/>
    </xf>
    <xf numFmtId="0" fontId="6" fillId="4" borderId="44" xfId="0" applyFont="1" applyFill="1" applyBorder="1" applyProtection="1">
      <protection locked="0"/>
    </xf>
    <xf numFmtId="43" fontId="7" fillId="3" borderId="7" xfId="2" applyFont="1" applyFill="1" applyBorder="1" applyAlignment="1" applyProtection="1">
      <alignment horizontal="center"/>
    </xf>
    <xf numFmtId="43" fontId="7" fillId="3" borderId="120" xfId="2" applyFont="1" applyFill="1" applyBorder="1" applyAlignment="1" applyProtection="1">
      <alignment horizontal="center"/>
    </xf>
    <xf numFmtId="43" fontId="9" fillId="0" borderId="115" xfId="2" applyFont="1" applyFill="1" applyBorder="1" applyProtection="1"/>
    <xf numFmtId="43" fontId="7" fillId="3" borderId="28" xfId="2" applyFont="1" applyFill="1" applyBorder="1" applyAlignment="1" applyProtection="1">
      <alignment horizontal="center"/>
    </xf>
    <xf numFmtId="43" fontId="9" fillId="65" borderId="19" xfId="2" applyFont="1" applyFill="1" applyBorder="1" applyProtection="1"/>
    <xf numFmtId="43" fontId="7" fillId="3" borderId="29" xfId="2" applyFont="1" applyFill="1" applyBorder="1" applyAlignment="1" applyProtection="1">
      <alignment horizontal="center"/>
    </xf>
    <xf numFmtId="170" fontId="6" fillId="0" borderId="124" xfId="2" applyNumberFormat="1" applyFont="1" applyFill="1" applyBorder="1" applyProtection="1"/>
    <xf numFmtId="43" fontId="7" fillId="3" borderId="112" xfId="2" applyFont="1" applyFill="1" applyBorder="1" applyAlignment="1" applyProtection="1">
      <alignment horizontal="center"/>
    </xf>
    <xf numFmtId="43" fontId="9" fillId="0" borderId="19" xfId="2" applyFont="1" applyFill="1" applyBorder="1" applyProtection="1"/>
    <xf numFmtId="43" fontId="6" fillId="0" borderId="19" xfId="2" applyFont="1" applyFill="1" applyBorder="1" applyProtection="1"/>
    <xf numFmtId="43" fontId="8" fillId="65" borderId="19" xfId="2" applyFont="1" applyFill="1" applyBorder="1" applyProtection="1"/>
    <xf numFmtId="43" fontId="7" fillId="3" borderId="121" xfId="2" applyFont="1" applyFill="1" applyBorder="1" applyAlignment="1" applyProtection="1">
      <alignment horizontal="center"/>
    </xf>
    <xf numFmtId="43" fontId="9" fillId="0" borderId="19" xfId="2" applyFont="1" applyFill="1" applyBorder="1" applyAlignment="1" applyProtection="1">
      <alignment horizontal="left" indent="2"/>
    </xf>
    <xf numFmtId="170" fontId="6" fillId="0" borderId="169" xfId="2" applyNumberFormat="1" applyFont="1" applyFill="1" applyBorder="1" applyProtection="1"/>
    <xf numFmtId="43" fontId="9" fillId="0" borderId="112" xfId="2" applyFont="1" applyFill="1" applyBorder="1" applyProtection="1"/>
    <xf numFmtId="43" fontId="7" fillId="3" borderId="189" xfId="2" applyFont="1" applyFill="1" applyBorder="1" applyAlignment="1" applyProtection="1">
      <alignment horizontal="center"/>
    </xf>
    <xf numFmtId="43" fontId="6" fillId="0" borderId="189" xfId="2" applyFont="1" applyFill="1" applyBorder="1" applyProtection="1"/>
    <xf numFmtId="43" fontId="9" fillId="0" borderId="120" xfId="2" applyFont="1" applyFill="1" applyBorder="1" applyProtection="1"/>
    <xf numFmtId="0" fontId="0" fillId="4" borderId="48" xfId="0" applyFill="1" applyBorder="1" applyProtection="1">
      <protection locked="0"/>
    </xf>
    <xf numFmtId="0" fontId="0" fillId="4" borderId="35" xfId="0" applyFill="1" applyBorder="1" applyProtection="1">
      <protection locked="0"/>
    </xf>
    <xf numFmtId="0" fontId="0" fillId="4" borderId="180" xfId="0" applyFill="1" applyBorder="1" applyProtection="1">
      <protection locked="0"/>
    </xf>
    <xf numFmtId="0" fontId="0" fillId="4" borderId="181" xfId="0" applyFill="1" applyBorder="1" applyProtection="1">
      <protection locked="0"/>
    </xf>
    <xf numFmtId="0" fontId="137" fillId="4" borderId="50" xfId="0" applyFont="1" applyFill="1" applyBorder="1" applyProtection="1">
      <protection locked="0"/>
    </xf>
    <xf numFmtId="0" fontId="137" fillId="4" borderId="52" xfId="0" applyFont="1" applyFill="1" applyBorder="1" applyProtection="1">
      <protection locked="0"/>
    </xf>
    <xf numFmtId="0" fontId="7" fillId="4" borderId="152" xfId="0" applyFont="1" applyFill="1" applyBorder="1" applyProtection="1">
      <protection locked="0"/>
    </xf>
    <xf numFmtId="0" fontId="7" fillId="4" borderId="36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0" fillId="0" borderId="30" xfId="0" quotePrefix="1" applyBorder="1" applyAlignment="1">
      <alignment horizontal="center"/>
    </xf>
    <xf numFmtId="43" fontId="11" fillId="13" borderId="160" xfId="2" applyFont="1" applyFill="1" applyBorder="1" applyAlignment="1" applyProtection="1">
      <alignment vertical="center"/>
    </xf>
    <xf numFmtId="170" fontId="11" fillId="13" borderId="45" xfId="0" applyNumberFormat="1" applyFont="1" applyFill="1" applyBorder="1" applyAlignment="1">
      <alignment vertical="center"/>
    </xf>
    <xf numFmtId="0" fontId="0" fillId="0" borderId="46" xfId="0" applyBorder="1" applyAlignment="1">
      <alignment horizontal="left" indent="2"/>
    </xf>
    <xf numFmtId="43" fontId="11" fillId="13" borderId="36" xfId="2" applyFont="1" applyFill="1" applyBorder="1" applyAlignment="1" applyProtection="1">
      <alignment vertical="center"/>
    </xf>
    <xf numFmtId="0" fontId="6" fillId="65" borderId="123" xfId="0" applyFont="1" applyFill="1" applyBorder="1" applyAlignment="1">
      <alignment horizontal="left"/>
    </xf>
    <xf numFmtId="43" fontId="7" fillId="3" borderId="19" xfId="2" applyFont="1" applyFill="1" applyBorder="1" applyProtection="1">
      <protection locked="0"/>
    </xf>
    <xf numFmtId="0" fontId="6" fillId="65" borderId="127" xfId="0" applyFont="1" applyFill="1" applyBorder="1" applyAlignment="1">
      <alignment horizontal="left" indent="2"/>
    </xf>
    <xf numFmtId="0" fontId="6" fillId="65" borderId="14" xfId="0" applyFont="1" applyFill="1" applyBorder="1" applyAlignment="1">
      <alignment horizontal="left"/>
    </xf>
    <xf numFmtId="0" fontId="115" fillId="0" borderId="24" xfId="475" applyFill="1" applyBorder="1" applyProtection="1"/>
    <xf numFmtId="0" fontId="121" fillId="0" borderId="61" xfId="0" applyFont="1" applyBorder="1"/>
    <xf numFmtId="0" fontId="0" fillId="0" borderId="61" xfId="0" applyBorder="1"/>
    <xf numFmtId="0" fontId="0" fillId="0" borderId="62" xfId="0" applyBorder="1"/>
    <xf numFmtId="0" fontId="6" fillId="0" borderId="25" xfId="0" applyFont="1" applyBorder="1"/>
    <xf numFmtId="0" fontId="6" fillId="0" borderId="86" xfId="0" applyFont="1" applyBorder="1"/>
    <xf numFmtId="0" fontId="133" fillId="72" borderId="175" xfId="0" quotePrefix="1" applyFont="1" applyFill="1" applyBorder="1" applyAlignment="1">
      <alignment horizontal="center" vertical="center" wrapText="1"/>
    </xf>
    <xf numFmtId="0" fontId="8" fillId="4" borderId="46" xfId="0" applyFont="1" applyFill="1" applyBorder="1" applyProtection="1">
      <protection locked="0"/>
    </xf>
    <xf numFmtId="197" fontId="8" fillId="4" borderId="46" xfId="0" applyNumberFormat="1" applyFont="1" applyFill="1" applyBorder="1" applyAlignment="1" applyProtection="1">
      <alignment horizontal="left"/>
      <protection locked="0"/>
    </xf>
    <xf numFmtId="0" fontId="0" fillId="0" borderId="182" xfId="0" applyBorder="1" applyAlignment="1">
      <alignment horizontal="left"/>
    </xf>
    <xf numFmtId="0" fontId="0" fillId="0" borderId="196" xfId="0" applyBorder="1" applyAlignment="1">
      <alignment horizontal="left"/>
    </xf>
    <xf numFmtId="0" fontId="0" fillId="0" borderId="197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198" xfId="0" applyBorder="1" applyAlignment="1">
      <alignment horizontal="left"/>
    </xf>
    <xf numFmtId="0" fontId="0" fillId="0" borderId="199" xfId="0" applyBorder="1" applyAlignment="1">
      <alignment horizontal="left"/>
    </xf>
    <xf numFmtId="0" fontId="6" fillId="0" borderId="200" xfId="0" applyFont="1" applyBorder="1" applyAlignment="1">
      <alignment horizontal="left"/>
    </xf>
    <xf numFmtId="0" fontId="6" fillId="0" borderId="85" xfId="0" applyFont="1" applyBorder="1" applyAlignment="1">
      <alignment horizontal="left"/>
    </xf>
    <xf numFmtId="0" fontId="0" fillId="0" borderId="201" xfId="0" applyBorder="1" applyAlignment="1">
      <alignment horizontal="left" indent="2"/>
    </xf>
    <xf numFmtId="0" fontId="6" fillId="0" borderId="202" xfId="0" applyFont="1" applyBorder="1" applyAlignment="1">
      <alignment horizontal="left"/>
    </xf>
    <xf numFmtId="0" fontId="0" fillId="0" borderId="203" xfId="0" applyBorder="1" applyAlignment="1">
      <alignment horizontal="left" indent="2"/>
    </xf>
    <xf numFmtId="0" fontId="6" fillId="0" borderId="204" xfId="0" applyFont="1" applyBorder="1" applyAlignment="1">
      <alignment horizontal="left"/>
    </xf>
    <xf numFmtId="0" fontId="0" fillId="0" borderId="205" xfId="0" applyBorder="1" applyAlignment="1">
      <alignment horizontal="left" indent="2"/>
    </xf>
    <xf numFmtId="0" fontId="6" fillId="0" borderId="206" xfId="0" applyFont="1" applyBorder="1" applyAlignment="1">
      <alignment horizontal="left"/>
    </xf>
    <xf numFmtId="43" fontId="7" fillId="3" borderId="26" xfId="2" applyFont="1" applyFill="1" applyBorder="1" applyAlignment="1" applyProtection="1">
      <alignment horizontal="center"/>
    </xf>
    <xf numFmtId="0" fontId="117" fillId="0" borderId="0" xfId="0" applyFont="1"/>
    <xf numFmtId="0" fontId="139" fillId="0" borderId="0" xfId="0" applyFont="1"/>
    <xf numFmtId="0" fontId="117" fillId="5" borderId="7" xfId="0" applyFont="1" applyFill="1" applyBorder="1" applyAlignment="1">
      <alignment horizontal="left"/>
    </xf>
    <xf numFmtId="0" fontId="117" fillId="0" borderId="7" xfId="0" applyFont="1" applyBorder="1" applyAlignment="1">
      <alignment horizontal="left"/>
    </xf>
    <xf numFmtId="0" fontId="117" fillId="0" borderId="26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153" xfId="0" applyFont="1" applyBorder="1" applyAlignment="1">
      <alignment horizontal="left"/>
    </xf>
    <xf numFmtId="0" fontId="117" fillId="0" borderId="122" xfId="0" applyFont="1" applyBorder="1" applyAlignment="1">
      <alignment horizontal="left"/>
    </xf>
    <xf numFmtId="0" fontId="117" fillId="0" borderId="125" xfId="0" applyFont="1" applyBorder="1" applyAlignment="1">
      <alignment horizontal="left"/>
    </xf>
    <xf numFmtId="0" fontId="117" fillId="0" borderId="129" xfId="0" applyFont="1" applyBorder="1" applyAlignment="1">
      <alignment horizontal="left"/>
    </xf>
    <xf numFmtId="0" fontId="117" fillId="0" borderId="161" xfId="0" applyFont="1" applyBorder="1" applyAlignment="1">
      <alignment horizontal="left"/>
    </xf>
    <xf numFmtId="0" fontId="117" fillId="0" borderId="23" xfId="0" applyFont="1" applyBorder="1" applyAlignment="1">
      <alignment horizontal="left"/>
    </xf>
    <xf numFmtId="0" fontId="117" fillId="0" borderId="19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17" fillId="0" borderId="115" xfId="0" applyFont="1" applyBorder="1" applyAlignment="1">
      <alignment horizontal="left"/>
    </xf>
    <xf numFmtId="0" fontId="7" fillId="0" borderId="125" xfId="0" applyFont="1" applyBorder="1" applyAlignment="1">
      <alignment horizontal="left"/>
    </xf>
    <xf numFmtId="0" fontId="7" fillId="0" borderId="130" xfId="0" applyFont="1" applyBorder="1" applyAlignment="1">
      <alignment horizontal="left"/>
    </xf>
    <xf numFmtId="0" fontId="117" fillId="0" borderId="28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126" xfId="0" applyFont="1" applyBorder="1" applyAlignment="1">
      <alignment horizontal="left"/>
    </xf>
    <xf numFmtId="0" fontId="117" fillId="0" borderId="187" xfId="0" applyFont="1" applyBorder="1" applyAlignment="1">
      <alignment horizontal="left"/>
    </xf>
    <xf numFmtId="0" fontId="117" fillId="0" borderId="167" xfId="0" applyFont="1" applyBorder="1" applyAlignment="1">
      <alignment horizontal="left"/>
    </xf>
    <xf numFmtId="0" fontId="117" fillId="0" borderId="168" xfId="0" applyFont="1" applyBorder="1" applyAlignment="1">
      <alignment horizontal="left"/>
    </xf>
    <xf numFmtId="0" fontId="117" fillId="0" borderId="31" xfId="0" applyFont="1" applyBorder="1" applyAlignment="1">
      <alignment horizontal="left"/>
    </xf>
    <xf numFmtId="0" fontId="117" fillId="0" borderId="27" xfId="0" applyFont="1" applyBorder="1" applyAlignment="1">
      <alignment horizontal="left"/>
    </xf>
    <xf numFmtId="0" fontId="117" fillId="0" borderId="156" xfId="0" applyFont="1" applyBorder="1" applyAlignment="1">
      <alignment horizontal="left"/>
    </xf>
    <xf numFmtId="0" fontId="140" fillId="0" borderId="0" xfId="0" applyFont="1"/>
    <xf numFmtId="0" fontId="13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13" borderId="25" xfId="0" applyFont="1" applyFill="1" applyBorder="1" applyAlignment="1">
      <alignment horizontal="left"/>
    </xf>
    <xf numFmtId="0" fontId="11" fillId="13" borderId="62" xfId="0" applyFont="1" applyFill="1" applyBorder="1" applyAlignment="1">
      <alignment horizontal="left"/>
    </xf>
    <xf numFmtId="196" fontId="11" fillId="13" borderId="25" xfId="0" applyNumberFormat="1" applyFont="1" applyFill="1" applyBorder="1" applyAlignment="1">
      <alignment horizontal="left"/>
    </xf>
    <xf numFmtId="196" fontId="11" fillId="13" borderId="62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left"/>
    </xf>
    <xf numFmtId="0" fontId="6" fillId="3" borderId="61" xfId="0" applyFont="1" applyFill="1" applyBorder="1" applyAlignment="1">
      <alignment horizontal="left"/>
    </xf>
    <xf numFmtId="0" fontId="6" fillId="3" borderId="62" xfId="0" applyFont="1" applyFill="1" applyBorder="1" applyAlignment="1">
      <alignment horizontal="left"/>
    </xf>
    <xf numFmtId="0" fontId="6" fillId="5" borderId="16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wrapText="1"/>
    </xf>
    <xf numFmtId="0" fontId="6" fillId="5" borderId="32" xfId="0" applyFont="1" applyFill="1" applyBorder="1" applyAlignment="1">
      <alignment horizontal="center" wrapText="1"/>
    </xf>
    <xf numFmtId="0" fontId="6" fillId="5" borderId="34" xfId="0" applyFont="1" applyFill="1" applyBorder="1" applyAlignment="1">
      <alignment horizontal="center" wrapText="1"/>
    </xf>
    <xf numFmtId="43" fontId="6" fillId="3" borderId="157" xfId="2" applyFont="1" applyFill="1" applyBorder="1" applyAlignment="1" applyProtection="1">
      <alignment horizontal="center"/>
    </xf>
    <xf numFmtId="43" fontId="6" fillId="3" borderId="158" xfId="2" applyFont="1" applyFill="1" applyBorder="1" applyAlignment="1" applyProtection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9" fillId="3" borderId="52" xfId="0" applyFont="1" applyFill="1" applyBorder="1" applyAlignment="1">
      <alignment horizontal="center"/>
    </xf>
    <xf numFmtId="0" fontId="0" fillId="10" borderId="0" xfId="0" applyFill="1" applyAlignment="1">
      <alignment horizontal="left" vertical="top" wrapText="1"/>
    </xf>
    <xf numFmtId="0" fontId="0" fillId="10" borderId="145" xfId="0" applyFill="1" applyBorder="1" applyAlignment="1">
      <alignment horizontal="left" vertical="top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9" fillId="3" borderId="86" xfId="0" applyFont="1" applyFill="1" applyBorder="1" applyAlignment="1">
      <alignment horizontal="center" vertical="center" wrapText="1"/>
    </xf>
    <xf numFmtId="0" fontId="9" fillId="3" borderId="87" xfId="0" applyFont="1" applyFill="1" applyBorder="1" applyAlignment="1">
      <alignment horizontal="center" vertical="center" wrapText="1"/>
    </xf>
    <xf numFmtId="0" fontId="9" fillId="3" borderId="88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left"/>
    </xf>
    <xf numFmtId="0" fontId="11" fillId="13" borderId="18" xfId="0" applyFont="1" applyFill="1" applyBorder="1" applyAlignment="1">
      <alignment horizontal="left"/>
    </xf>
    <xf numFmtId="0" fontId="11" fillId="13" borderId="15" xfId="0" applyFont="1" applyFill="1" applyBorder="1" applyAlignment="1">
      <alignment horizontal="left"/>
    </xf>
    <xf numFmtId="196" fontId="11" fillId="13" borderId="14" xfId="0" applyNumberFormat="1" applyFont="1" applyFill="1" applyBorder="1" applyAlignment="1">
      <alignment horizontal="left"/>
    </xf>
    <xf numFmtId="196" fontId="11" fillId="13" borderId="18" xfId="0" applyNumberFormat="1" applyFont="1" applyFill="1" applyBorder="1" applyAlignment="1">
      <alignment horizontal="left"/>
    </xf>
    <xf numFmtId="196" fontId="11" fillId="13" borderId="15" xfId="0" applyNumberFormat="1" applyFont="1" applyFill="1" applyBorder="1" applyAlignment="1">
      <alignment horizontal="left"/>
    </xf>
    <xf numFmtId="0" fontId="6" fillId="3" borderId="14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43" fontId="6" fillId="3" borderId="8" xfId="2" applyFont="1" applyFill="1" applyBorder="1" applyAlignment="1" applyProtection="1">
      <alignment horizontal="center" vertical="center"/>
    </xf>
    <xf numFmtId="43" fontId="6" fillId="3" borderId="166" xfId="2" applyFont="1" applyFill="1" applyBorder="1" applyAlignment="1" applyProtection="1">
      <alignment horizontal="center" vertical="center"/>
    </xf>
    <xf numFmtId="43" fontId="6" fillId="3" borderId="14" xfId="2" applyFont="1" applyFill="1" applyBorder="1" applyAlignment="1" applyProtection="1">
      <alignment horizontal="center"/>
    </xf>
    <xf numFmtId="43" fontId="6" fillId="3" borderId="18" xfId="2" applyFont="1" applyFill="1" applyBorder="1" applyAlignment="1" applyProtection="1">
      <alignment horizontal="center"/>
    </xf>
    <xf numFmtId="43" fontId="6" fillId="3" borderId="15" xfId="2" applyFont="1" applyFill="1" applyBorder="1" applyAlignment="1" applyProtection="1">
      <alignment horizontal="center"/>
    </xf>
  </cellXfs>
  <cellStyles count="484">
    <cellStyle name="******************************************" xfId="1" xr:uid="{00000000-0005-0000-0000-000000000000}"/>
    <cellStyle name="?" xfId="25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6" xr:uid="{00000000-0005-0000-0000-000002000000}"/>
    <cellStyle name="?? [0.00]_Sheet1" xfId="27" xr:uid="{00000000-0005-0000-0000-000003000000}"/>
    <cellStyle name="???" xfId="28" xr:uid="{00000000-0005-0000-0000-000004000000}"/>
    <cellStyle name="???? [0.00]_Sheet1" xfId="29" xr:uid="{00000000-0005-0000-0000-000005000000}"/>
    <cellStyle name="??????" xfId="30" xr:uid="{00000000-0005-0000-0000-000006000000}"/>
    <cellStyle name="????_EXHA-1" xfId="31" xr:uid="{00000000-0005-0000-0000-000007000000}"/>
    <cellStyle name="????À_x000a_" xfId="32" xr:uid="{00000000-0005-0000-0000-000008000000}"/>
    <cellStyle name="??_(Edison) SI Package" xfId="33" xr:uid="{00000000-0005-0000-0000-000009000000}"/>
    <cellStyle name="??2" xfId="34" xr:uid="{00000000-0005-0000-0000-00000A000000}"/>
    <cellStyle name="]_^[꺞_x0008_?" xfId="35" xr:uid="{00000000-0005-0000-0000-00000B000000}"/>
    <cellStyle name="_1_3710" xfId="36" xr:uid="{00000000-0005-0000-0000-00000C000000}"/>
    <cellStyle name="_A_SI Workbook 1207_SP" xfId="37" xr:uid="{00000000-0005-0000-0000-00000D000000}"/>
    <cellStyle name="_A_SI Workbook PPYY_TT" xfId="38" xr:uid="{00000000-0005-0000-0000-00000E000000}"/>
    <cellStyle name="_Additions - Apr-Sept`07" xfId="39" xr:uid="{00000000-0005-0000-0000-00000F000000}"/>
    <cellStyle name="_ALAN" xfId="40" xr:uid="{00000000-0005-0000-0000-000010000000}"/>
    <cellStyle name="_ALAN_DATA" xfId="41" xr:uid="{00000000-0005-0000-0000-000011000000}"/>
    <cellStyle name="_ALAN_ECO Part2" xfId="42" xr:uid="{00000000-0005-0000-0000-000012000000}"/>
    <cellStyle name="_ALAN_Sch 50.1" xfId="43" xr:uid="{00000000-0005-0000-0000-000013000000}"/>
    <cellStyle name="_BI-FEB" xfId="44" xr:uid="{00000000-0005-0000-0000-000014000000}"/>
    <cellStyle name="_Byline Review - Monthly1 LC CY1210 Final Dec20" xfId="45" xr:uid="{00000000-0005-0000-0000-000015000000}"/>
    <cellStyle name="_CN_YRT-EB_NB_(Local&amp;HK_manually_adj)_30112009" xfId="46" xr:uid="{00000000-0005-0000-0000-000016000000}"/>
    <cellStyle name="_Copy of Value of Inforce &amp; NB YRT v1.5 (29122009)_Checking_TEMP_DELETE_AFTER_USE" xfId="47" xr:uid="{00000000-0005-0000-0000-000017000000}"/>
    <cellStyle name="_DATA" xfId="48" xr:uid="{00000000-0005-0000-0000-000018000000}"/>
    <cellStyle name="_ECO Part2 0906 - AIA &amp; SUBSIDIARIES - LIFE DIVISION" xfId="49" xr:uid="{00000000-0005-0000-0000-000019000000}"/>
    <cellStyle name="_ECO Part2 0906 - AIA &amp; SUBSIDIARIES - LIFE DIVISION_ECO Part2" xfId="50" xr:uid="{00000000-0005-0000-0000-00001A000000}"/>
    <cellStyle name="_GL031-Final" xfId="51" xr:uid="{00000000-0005-0000-0000-00001B000000}"/>
    <cellStyle name="_Inforce and NB ANP (revised Actuarial workg)" xfId="52" xr:uid="{00000000-0005-0000-0000-00001C000000}"/>
    <cellStyle name="_Inforce and NB ANP (revised Actuarial workg)_CN_YRT-EB_NB_(Local&amp;HK_manually_adj)_30112009" xfId="53" xr:uid="{00000000-0005-0000-0000-00001D000000}"/>
    <cellStyle name="_Inforce and NB ANP (revised Actuarial workg)_Copy of Value of Inforce &amp; NB YRT v1.5 (29122009)_Checking_TEMP_DELETE_AFTER_USE" xfId="54" xr:uid="{00000000-0005-0000-0000-00001E000000}"/>
    <cellStyle name="_Inforce and NB ANP (revised Actuarial workg)_TH SPE IF Total_Scenario 1(Base)" xfId="55" xr:uid="{00000000-0005-0000-0000-00001F000000}"/>
    <cellStyle name="_Inforce and NB ANP (revised Actuarial workg)_TH SPE IF Total_Scenario 2" xfId="56" xr:uid="{00000000-0005-0000-0000-000020000000}"/>
    <cellStyle name="_Inforce and NB ANP (revised Actuarial workg)_TH SPE IF Total_Scenario 3" xfId="57" xr:uid="{00000000-0005-0000-0000-000021000000}"/>
    <cellStyle name="_Inforce and NB ANP (revised Actuarial workg)_TH SPE Total 2010.12 IF CF Working (Scenario 1) v1 (20110411)" xfId="58" xr:uid="{00000000-0005-0000-0000-000022000000}"/>
    <cellStyle name="_Inforce and NB ANP (revised Actuarial workg)_TH SPE Total 2010.12 IF CF Working (Scenario 2) v1 (20110411)" xfId="59" xr:uid="{00000000-0005-0000-0000-000023000000}"/>
    <cellStyle name="_Inforce and NB ANP (revised Actuarial workg)_TH SPE Total 2010.12 IF CF Working (Scenario 3) v1 (20110411)" xfId="60" xr:uid="{00000000-0005-0000-0000-000024000000}"/>
    <cellStyle name="_Inforce and NB ANP (revised Actuarial workg)_Value of Inforce &amp; NB YRT v1.5 (29122009)" xfId="61" xr:uid="{00000000-0005-0000-0000-000025000000}"/>
    <cellStyle name="_Issue" xfId="62" xr:uid="{00000000-0005-0000-0000-000026000000}"/>
    <cellStyle name="_Life Units recon 280207" xfId="63" xr:uid="{00000000-0005-0000-0000-000027000000}"/>
    <cellStyle name="_Life Units recon 280207_CN_YRT-EB_NB_(Local&amp;HK_manually_adj)_30112009" xfId="64" xr:uid="{00000000-0005-0000-0000-000028000000}"/>
    <cellStyle name="_Life Units recon 280207_Copy of Value of Inforce &amp; NB YRT v1.5 (29122009)_Checking_TEMP_DELETE_AFTER_USE" xfId="65" xr:uid="{00000000-0005-0000-0000-000029000000}"/>
    <cellStyle name="_Life Units recon 280207_TH SPE IF Total_Scenario 1(Base)" xfId="66" xr:uid="{00000000-0005-0000-0000-00002A000000}"/>
    <cellStyle name="_Life Units recon 280207_TH SPE IF Total_Scenario 2" xfId="67" xr:uid="{00000000-0005-0000-0000-00002B000000}"/>
    <cellStyle name="_Life Units recon 280207_TH SPE IF Total_Scenario 3" xfId="68" xr:uid="{00000000-0005-0000-0000-00002C000000}"/>
    <cellStyle name="_Life Units recon 280207_TH SPE Total 2010.12 IF CF Working (Scenario 1) v1 (20110411)" xfId="69" xr:uid="{00000000-0005-0000-0000-00002D000000}"/>
    <cellStyle name="_Life Units recon 280207_TH SPE Total 2010.12 IF CF Working (Scenario 2) v1 (20110411)" xfId="70" xr:uid="{00000000-0005-0000-0000-00002E000000}"/>
    <cellStyle name="_Life Units recon 280207_TH SPE Total 2010.12 IF CF Working (Scenario 3) v1 (20110411)" xfId="71" xr:uid="{00000000-0005-0000-0000-00002F000000}"/>
    <cellStyle name="_Life Units recon 280207_Value of Inforce &amp; NB YRT v1.5 (29122009)" xfId="72" xr:uid="{00000000-0005-0000-0000-000030000000}"/>
    <cellStyle name="_Life Units recon 310107" xfId="73" xr:uid="{00000000-0005-0000-0000-000031000000}"/>
    <cellStyle name="_Life Units recon 310107_CN_YRT-EB_NB_(Local&amp;HK_manually_adj)_30112009" xfId="74" xr:uid="{00000000-0005-0000-0000-000032000000}"/>
    <cellStyle name="_Life Units recon 310107_Copy of Value of Inforce &amp; NB YRT v1.5 (29122009)_Checking_TEMP_DELETE_AFTER_USE" xfId="75" xr:uid="{00000000-0005-0000-0000-000033000000}"/>
    <cellStyle name="_Life Units recon 310107_TH SPE IF Total_Scenario 1(Base)" xfId="76" xr:uid="{00000000-0005-0000-0000-000034000000}"/>
    <cellStyle name="_Life Units recon 310107_TH SPE IF Total_Scenario 2" xfId="77" xr:uid="{00000000-0005-0000-0000-000035000000}"/>
    <cellStyle name="_Life Units recon 310107_TH SPE IF Total_Scenario 3" xfId="78" xr:uid="{00000000-0005-0000-0000-000036000000}"/>
    <cellStyle name="_Life Units recon 310107_TH SPE Total 2010.12 IF CF Working (Scenario 1) v1 (20110411)" xfId="79" xr:uid="{00000000-0005-0000-0000-000037000000}"/>
    <cellStyle name="_Life Units recon 310107_TH SPE Total 2010.12 IF CF Working (Scenario 2) v1 (20110411)" xfId="80" xr:uid="{00000000-0005-0000-0000-000038000000}"/>
    <cellStyle name="_Life Units recon 310107_TH SPE Total 2010.12 IF CF Working (Scenario 3) v1 (20110411)" xfId="81" xr:uid="{00000000-0005-0000-0000-000039000000}"/>
    <cellStyle name="_Life Units recon 310107_Value of Inforce &amp; NB YRT v1.5 (29122009)" xfId="82" xr:uid="{00000000-0005-0000-0000-00003A000000}"/>
    <cellStyle name="_Life Units recon 310307" xfId="83" xr:uid="{00000000-0005-0000-0000-00003B000000}"/>
    <cellStyle name="_Life Units recon 310307_CN_YRT-EB_NB_(Local&amp;HK_manually_adj)_30112009" xfId="84" xr:uid="{00000000-0005-0000-0000-00003C000000}"/>
    <cellStyle name="_Life Units recon 310307_Copy of Value of Inforce &amp; NB YRT v1.5 (29122009)_Checking_TEMP_DELETE_AFTER_USE" xfId="85" xr:uid="{00000000-0005-0000-0000-00003D000000}"/>
    <cellStyle name="_Life Units recon 310307_TH SPE IF Total_Scenario 1(Base)" xfId="86" xr:uid="{00000000-0005-0000-0000-00003E000000}"/>
    <cellStyle name="_Life Units recon 310307_TH SPE IF Total_Scenario 2" xfId="87" xr:uid="{00000000-0005-0000-0000-00003F000000}"/>
    <cellStyle name="_Life Units recon 310307_TH SPE IF Total_Scenario 3" xfId="88" xr:uid="{00000000-0005-0000-0000-000040000000}"/>
    <cellStyle name="_Life Units recon 310307_TH SPE Total 2010.12 IF CF Working (Scenario 1) v1 (20110411)" xfId="89" xr:uid="{00000000-0005-0000-0000-000041000000}"/>
    <cellStyle name="_Life Units recon 310307_TH SPE Total 2010.12 IF CF Working (Scenario 2) v1 (20110411)" xfId="90" xr:uid="{00000000-0005-0000-0000-000042000000}"/>
    <cellStyle name="_Life Units recon 310307_TH SPE Total 2010.12 IF CF Working (Scenario 3) v1 (20110411)" xfId="91" xr:uid="{00000000-0005-0000-0000-000043000000}"/>
    <cellStyle name="_Life Units recon 310307_Value of Inforce &amp; NB YRT v1.5 (29122009)" xfId="92" xr:uid="{00000000-0005-0000-0000-000044000000}"/>
    <cellStyle name="_Life Valn 31st Mar 2007 Rev" xfId="93" xr:uid="{00000000-0005-0000-0000-000045000000}"/>
    <cellStyle name="_Life Valn 31st Mar 2007 Rev_CN_YRT-EB_NB_(Local&amp;HK_manually_adj)_30112009" xfId="94" xr:uid="{00000000-0005-0000-0000-000046000000}"/>
    <cellStyle name="_Life Valn 31st Mar 2007 Rev_Copy of Value of Inforce &amp; NB YRT v1.5 (29122009)_Checking_TEMP_DELETE_AFTER_USE" xfId="95" xr:uid="{00000000-0005-0000-0000-000047000000}"/>
    <cellStyle name="_Life Valn 31st Mar 2007 Rev_TH SPE IF Total_Scenario 1(Base)" xfId="96" xr:uid="{00000000-0005-0000-0000-000048000000}"/>
    <cellStyle name="_Life Valn 31st Mar 2007 Rev_TH SPE IF Total_Scenario 2" xfId="97" xr:uid="{00000000-0005-0000-0000-000049000000}"/>
    <cellStyle name="_Life Valn 31st Mar 2007 Rev_TH SPE IF Total_Scenario 3" xfId="98" xr:uid="{00000000-0005-0000-0000-00004A000000}"/>
    <cellStyle name="_Life Valn 31st Mar 2007 Rev_TH SPE Total 2010.12 IF CF Working (Scenario 1) v1 (20110411)" xfId="99" xr:uid="{00000000-0005-0000-0000-00004B000000}"/>
    <cellStyle name="_Life Valn 31st Mar 2007 Rev_TH SPE Total 2010.12 IF CF Working (Scenario 2) v1 (20110411)" xfId="100" xr:uid="{00000000-0005-0000-0000-00004C000000}"/>
    <cellStyle name="_Life Valn 31st Mar 2007 Rev_TH SPE Total 2010.12 IF CF Working (Scenario 3) v1 (20110411)" xfId="101" xr:uid="{00000000-0005-0000-0000-00004D000000}"/>
    <cellStyle name="_Life Valn 31st Mar 2007 Rev_Value of Inforce &amp; NB YRT v1.5 (29122009)" xfId="102" xr:uid="{00000000-0005-0000-0000-00004E000000}"/>
    <cellStyle name="_Map30&amp;6&amp;10" xfId="103" xr:uid="{00000000-0005-0000-0000-00004F000000}"/>
    <cellStyle name="_Month Master" xfId="104" xr:uid="{00000000-0005-0000-0000-000050000000}"/>
    <cellStyle name="_Month Master_CN_YRT-EB_NB_(Local&amp;HK_manually_adj)_30112009" xfId="105" xr:uid="{00000000-0005-0000-0000-000051000000}"/>
    <cellStyle name="_Month Master_Copy of Value of Inforce &amp; NB YRT v1.5 (29122009)_Checking_TEMP_DELETE_AFTER_USE" xfId="106" xr:uid="{00000000-0005-0000-0000-000052000000}"/>
    <cellStyle name="_Month Master_TH SPE IF Total_Scenario 1(Base)" xfId="107" xr:uid="{00000000-0005-0000-0000-000053000000}"/>
    <cellStyle name="_Month Master_TH SPE IF Total_Scenario 2" xfId="108" xr:uid="{00000000-0005-0000-0000-000054000000}"/>
    <cellStyle name="_Month Master_TH SPE IF Total_Scenario 3" xfId="109" xr:uid="{00000000-0005-0000-0000-000055000000}"/>
    <cellStyle name="_Month Master_TH SPE Total 2010.12 IF CF Working (Scenario 1) v1 (20110411)" xfId="110" xr:uid="{00000000-0005-0000-0000-000056000000}"/>
    <cellStyle name="_Month Master_TH SPE Total 2010.12 IF CF Working (Scenario 2) v1 (20110411)" xfId="111" xr:uid="{00000000-0005-0000-0000-000057000000}"/>
    <cellStyle name="_Month Master_TH SPE Total 2010.12 IF CF Working (Scenario 3) v1 (20110411)" xfId="112" xr:uid="{00000000-0005-0000-0000-000058000000}"/>
    <cellStyle name="_Month Master_Value of Inforce &amp; NB YRT v1.5 (29122009)" xfId="113" xr:uid="{00000000-0005-0000-0000-000059000000}"/>
    <cellStyle name="_OIC_Annual_Report_2010" xfId="114" xr:uid="{00000000-0005-0000-0000-00005A000000}"/>
    <cellStyle name="_OIC_Monthly_Report_December2010" xfId="115" xr:uid="{00000000-0005-0000-0000-00005B000000}"/>
    <cellStyle name="_Q_SI Workbook 0508_KO" xfId="116" xr:uid="{00000000-0005-0000-0000-00005C000000}"/>
    <cellStyle name="_Q_SI Workbook 0608_SE" xfId="117" xr:uid="{00000000-0005-0000-0000-00005D000000}"/>
    <cellStyle name="_Q_SI Workbook 0608_TT_1" xfId="118" xr:uid="{00000000-0005-0000-0000-00005E000000}"/>
    <cellStyle name="_Q_SI Workbook 1208_TT-a" xfId="119" xr:uid="{00000000-0005-0000-0000-00005F000000}"/>
    <cellStyle name="_Q_SI Workbook PPYY_TT" xfId="120" xr:uid="{00000000-0005-0000-0000-000060000000}"/>
    <cellStyle name="_Q_SI Workbook PPYY_TT (2ND BATCH)" xfId="121" xr:uid="{00000000-0005-0000-0000-000061000000}"/>
    <cellStyle name="_Q_SI Workbook PPYY_TT (2ND BATCH)-2" xfId="122" xr:uid="{00000000-0005-0000-0000-000062000000}"/>
    <cellStyle name="_Q_SI Workbook PPYY_TT(New Schedule)" xfId="123" xr:uid="{00000000-0005-0000-0000-000063000000}"/>
    <cellStyle name="_Q_SI Workbook PPYY_TT_20080529" xfId="124" xr:uid="{00000000-0005-0000-0000-000064000000}"/>
    <cellStyle name="_Q_SI Workbook PPYY_TT-1" xfId="125" xr:uid="{00000000-0005-0000-0000-000065000000}"/>
    <cellStyle name="_Q_SI Workbook PPYY_TT-3" xfId="126" xr:uid="{00000000-0005-0000-0000-000066000000}"/>
    <cellStyle name="_Q_SI Workbook PPYY_TT-4" xfId="127" xr:uid="{00000000-0005-0000-0000-000067000000}"/>
    <cellStyle name="_Q_SI Workbook_GT_0909_TT" xfId="128" xr:uid="{00000000-0005-0000-0000-000068000000}"/>
    <cellStyle name="_SCH 43 3Q06" xfId="129" xr:uid="{00000000-0005-0000-0000-000069000000}"/>
    <cellStyle name="_SCH 43 3Q06_ECO Part2 0906 - AIA &amp; SUBSIDIARIES - LIFE DIVISION" xfId="130" xr:uid="{00000000-0005-0000-0000-00006A000000}"/>
    <cellStyle name="_SCH 43 3Q06_ECO Part2 0906 - AIA &amp; SUBSIDIARIES - LIFE DIVISION_ECO Part2" xfId="131" xr:uid="{00000000-0005-0000-0000-00006B000000}"/>
    <cellStyle name="_Shortage_78 Branches - Upload Facility" xfId="132" xr:uid="{00000000-0005-0000-0000-00006C000000}"/>
    <cellStyle name="_Shortage_78 Branches - Upload Facility_CN_YRT-EB_NB_(Local&amp;HK_manually_adj)_30112009" xfId="133" xr:uid="{00000000-0005-0000-0000-00006D000000}"/>
    <cellStyle name="_Shortage_78 Branches - Upload Facility_Copy of Value of Inforce &amp; NB YRT v1.5 (29122009)_Checking_TEMP_DELETE_AFTER_USE" xfId="134" xr:uid="{00000000-0005-0000-0000-00006E000000}"/>
    <cellStyle name="_Shortage_78 Branches - Upload Facility_TH SPE IF Total_Scenario 1(Base)" xfId="135" xr:uid="{00000000-0005-0000-0000-00006F000000}"/>
    <cellStyle name="_Shortage_78 Branches - Upload Facility_TH SPE IF Total_Scenario 2" xfId="136" xr:uid="{00000000-0005-0000-0000-000070000000}"/>
    <cellStyle name="_Shortage_78 Branches - Upload Facility_TH SPE IF Total_Scenario 3" xfId="137" xr:uid="{00000000-0005-0000-0000-000071000000}"/>
    <cellStyle name="_Shortage_78 Branches - Upload Facility_TH SPE Total 2010.12 IF CF Working (Scenario 1) v1 (20110411)" xfId="138" xr:uid="{00000000-0005-0000-0000-000072000000}"/>
    <cellStyle name="_Shortage_78 Branches - Upload Facility_TH SPE Total 2010.12 IF CF Working (Scenario 2) v1 (20110411)" xfId="139" xr:uid="{00000000-0005-0000-0000-000073000000}"/>
    <cellStyle name="_Shortage_78 Branches - Upload Facility_TH SPE Total 2010.12 IF CF Working (Scenario 3) v1 (20110411)" xfId="140" xr:uid="{00000000-0005-0000-0000-000074000000}"/>
    <cellStyle name="_Shortage_78 Branches - Upload Facility_Value of Inforce &amp; NB YRT v1.5 (29122009)" xfId="141" xr:uid="{00000000-0005-0000-0000-000075000000}"/>
    <cellStyle name="_Shortage_78 Branches - Upload IT" xfId="142" xr:uid="{00000000-0005-0000-0000-000076000000}"/>
    <cellStyle name="_Shortage_78 Branches - Upload IT_CN_YRT-EB_NB_(Local&amp;HK_manually_adj)_30112009" xfId="143" xr:uid="{00000000-0005-0000-0000-000077000000}"/>
    <cellStyle name="_Shortage_78 Branches - Upload IT_Copy of Value of Inforce &amp; NB YRT v1.5 (29122009)_Checking_TEMP_DELETE_AFTER_USE" xfId="144" xr:uid="{00000000-0005-0000-0000-000078000000}"/>
    <cellStyle name="_Shortage_78 Branches - Upload IT_TH SPE IF Total_Scenario 1(Base)" xfId="145" xr:uid="{00000000-0005-0000-0000-000079000000}"/>
    <cellStyle name="_Shortage_78 Branches - Upload IT_TH SPE IF Total_Scenario 2" xfId="146" xr:uid="{00000000-0005-0000-0000-00007A000000}"/>
    <cellStyle name="_Shortage_78 Branches - Upload IT_TH SPE IF Total_Scenario 3" xfId="147" xr:uid="{00000000-0005-0000-0000-00007B000000}"/>
    <cellStyle name="_Shortage_78 Branches - Upload IT_TH SPE Total 2010.12 IF CF Working (Scenario 1) v1 (20110411)" xfId="148" xr:uid="{00000000-0005-0000-0000-00007C000000}"/>
    <cellStyle name="_Shortage_78 Branches - Upload IT_TH SPE Total 2010.12 IF CF Working (Scenario 2) v1 (20110411)" xfId="149" xr:uid="{00000000-0005-0000-0000-00007D000000}"/>
    <cellStyle name="_Shortage_78 Branches - Upload IT_TH SPE Total 2010.12 IF CF Working (Scenario 3) v1 (20110411)" xfId="150" xr:uid="{00000000-0005-0000-0000-00007E000000}"/>
    <cellStyle name="_Shortage_78 Branches - Upload IT_Value of Inforce &amp; NB YRT v1.5 (29122009)" xfId="151" xr:uid="{00000000-0005-0000-0000-00007F000000}"/>
    <cellStyle name="_SI Workbook (Annual Schedules)" xfId="152" xr:uid="{00000000-0005-0000-0000-000080000000}"/>
    <cellStyle name="_SI Workbook (Quarterly Schedules)-1" xfId="153" xr:uid="{00000000-0005-0000-0000-000081000000}"/>
    <cellStyle name="_Surplus_Dec10" xfId="154" xr:uid="{00000000-0005-0000-0000-000082000000}"/>
    <cellStyle name="_TB 300607" xfId="155" xr:uid="{00000000-0005-0000-0000-000083000000}"/>
    <cellStyle name="_TB 300607_CN_YRT-EB_NB_(Local&amp;HK_manually_adj)_30112009" xfId="156" xr:uid="{00000000-0005-0000-0000-000084000000}"/>
    <cellStyle name="_TB 300607_Copy of Value of Inforce &amp; NB YRT v1.5 (29122009)_Checking_TEMP_DELETE_AFTER_USE" xfId="157" xr:uid="{00000000-0005-0000-0000-000085000000}"/>
    <cellStyle name="_TB 300607_TH SPE IF Total_Scenario 1(Base)" xfId="158" xr:uid="{00000000-0005-0000-0000-000086000000}"/>
    <cellStyle name="_TB 300607_TH SPE IF Total_Scenario 2" xfId="159" xr:uid="{00000000-0005-0000-0000-000087000000}"/>
    <cellStyle name="_TB 300607_TH SPE IF Total_Scenario 3" xfId="160" xr:uid="{00000000-0005-0000-0000-000088000000}"/>
    <cellStyle name="_TB 300607_TH SPE Total 2010.12 IF CF Working (Scenario 1) v1 (20110411)" xfId="161" xr:uid="{00000000-0005-0000-0000-000089000000}"/>
    <cellStyle name="_TB 300607_TH SPE Total 2010.12 IF CF Working (Scenario 2) v1 (20110411)" xfId="162" xr:uid="{00000000-0005-0000-0000-00008A000000}"/>
    <cellStyle name="_TB 300607_TH SPE Total 2010.12 IF CF Working (Scenario 3) v1 (20110411)" xfId="163" xr:uid="{00000000-0005-0000-0000-00008B000000}"/>
    <cellStyle name="_TB 300607_Value of Inforce &amp; NB YRT v1.5 (29122009)" xfId="164" xr:uid="{00000000-0005-0000-0000-00008C000000}"/>
    <cellStyle name="_TH SPE IF Total_Scenario 1(Base)" xfId="165" xr:uid="{00000000-0005-0000-0000-00008D000000}"/>
    <cellStyle name="_TH SPE IF Total_Scenario 2" xfId="166" xr:uid="{00000000-0005-0000-0000-00008E000000}"/>
    <cellStyle name="_TH SPE IF Total_Scenario 3" xfId="167" xr:uid="{00000000-0005-0000-0000-00008F000000}"/>
    <cellStyle name="_TH SPE Total 2010.12 IF CF Working (Scenario 1) v1 (20110411)" xfId="168" xr:uid="{00000000-0005-0000-0000-000090000000}"/>
    <cellStyle name="_TH SPE Total 2010.12 IF CF Working (Scenario 2) v1 (20110411)" xfId="169" xr:uid="{00000000-0005-0000-0000-000091000000}"/>
    <cellStyle name="_TH SPE Total 2010.12 IF CF Working (Scenario 3) v1 (20110411)" xfId="170" xr:uid="{00000000-0005-0000-0000-000092000000}"/>
    <cellStyle name="_Value of Inforce &amp; NB YRT v1.5 (29122009)" xfId="171" xr:uid="{00000000-0005-0000-0000-000093000000}"/>
    <cellStyle name="_WL TB 310307" xfId="172" xr:uid="{00000000-0005-0000-0000-000094000000}"/>
    <cellStyle name="_WL TB 310307_CN_YRT-EB_NB_(Local&amp;HK_manually_adj)_30112009" xfId="173" xr:uid="{00000000-0005-0000-0000-000095000000}"/>
    <cellStyle name="_WL TB 310307_Copy of Value of Inforce &amp; NB YRT v1.5 (29122009)_Checking_TEMP_DELETE_AFTER_USE" xfId="174" xr:uid="{00000000-0005-0000-0000-000096000000}"/>
    <cellStyle name="_WL TB 310307_TH SPE IF Total_Scenario 1(Base)" xfId="175" xr:uid="{00000000-0005-0000-0000-000097000000}"/>
    <cellStyle name="_WL TB 310307_TH SPE IF Total_Scenario 2" xfId="176" xr:uid="{00000000-0005-0000-0000-000098000000}"/>
    <cellStyle name="_WL TB 310307_TH SPE IF Total_Scenario 3" xfId="177" xr:uid="{00000000-0005-0000-0000-000099000000}"/>
    <cellStyle name="_WL TB 310307_TH SPE Total 2010.12 IF CF Working (Scenario 1) v1 (20110411)" xfId="178" xr:uid="{00000000-0005-0000-0000-00009A000000}"/>
    <cellStyle name="_WL TB 310307_TH SPE Total 2010.12 IF CF Working (Scenario 2) v1 (20110411)" xfId="179" xr:uid="{00000000-0005-0000-0000-00009B000000}"/>
    <cellStyle name="_WL TB 310307_TH SPE Total 2010.12 IF CF Working (Scenario 3) v1 (20110411)" xfId="180" xr:uid="{00000000-0005-0000-0000-00009C000000}"/>
    <cellStyle name="_WL TB 310307_Value of Inforce &amp; NB YRT v1.5 (29122009)" xfId="181" xr:uid="{00000000-0005-0000-0000-00009D000000}"/>
    <cellStyle name="=C:\WINNT\SYSTEM32\COMMAND.COM" xfId="182" xr:uid="{00000000-0005-0000-0000-00009E000000}"/>
    <cellStyle name="1Normal" xfId="183" xr:uid="{00000000-0005-0000-0000-00009F000000}"/>
    <cellStyle name="20% - Accent1 2" xfId="184" xr:uid="{00000000-0005-0000-0000-0000A0000000}"/>
    <cellStyle name="20% - Accent1 3" xfId="185" xr:uid="{00000000-0005-0000-0000-0000A1000000}"/>
    <cellStyle name="20% - Accent2 2" xfId="186" xr:uid="{00000000-0005-0000-0000-0000A2000000}"/>
    <cellStyle name="20% - Accent2 3" xfId="187" xr:uid="{00000000-0005-0000-0000-0000A3000000}"/>
    <cellStyle name="20% - Accent3 2" xfId="188" xr:uid="{00000000-0005-0000-0000-0000A4000000}"/>
    <cellStyle name="20% - Accent3 3" xfId="189" xr:uid="{00000000-0005-0000-0000-0000A5000000}"/>
    <cellStyle name="20% - Accent4 2" xfId="190" xr:uid="{00000000-0005-0000-0000-0000A6000000}"/>
    <cellStyle name="20% - Accent4 3" xfId="191" xr:uid="{00000000-0005-0000-0000-0000A7000000}"/>
    <cellStyle name="20% - Accent5 2" xfId="192" xr:uid="{00000000-0005-0000-0000-0000A8000000}"/>
    <cellStyle name="20% - Accent5 3" xfId="193" xr:uid="{00000000-0005-0000-0000-0000A9000000}"/>
    <cellStyle name="20% - Accent6 2" xfId="194" xr:uid="{00000000-0005-0000-0000-0000AA000000}"/>
    <cellStyle name="20% - Accent6 3" xfId="195" xr:uid="{00000000-0005-0000-0000-0000AB000000}"/>
    <cellStyle name="20% - 輔色1" xfId="196" xr:uid="{00000000-0005-0000-0000-0000AC000000}"/>
    <cellStyle name="20% - 輔色2" xfId="197" xr:uid="{00000000-0005-0000-0000-0000AD000000}"/>
    <cellStyle name="20% - 輔色3" xfId="198" xr:uid="{00000000-0005-0000-0000-0000AE000000}"/>
    <cellStyle name="20% - 輔色4" xfId="199" xr:uid="{00000000-0005-0000-0000-0000AF000000}"/>
    <cellStyle name="20% - 輔色5" xfId="200" xr:uid="{00000000-0005-0000-0000-0000B0000000}"/>
    <cellStyle name="20% - 輔色6" xfId="201" xr:uid="{00000000-0005-0000-0000-0000B1000000}"/>
    <cellStyle name="40% - Accent1 2" xfId="202" xr:uid="{00000000-0005-0000-0000-0000B2000000}"/>
    <cellStyle name="40% - Accent1 3" xfId="203" xr:uid="{00000000-0005-0000-0000-0000B3000000}"/>
    <cellStyle name="40% - Accent2 2" xfId="204" xr:uid="{00000000-0005-0000-0000-0000B4000000}"/>
    <cellStyle name="40% - Accent2 3" xfId="205" xr:uid="{00000000-0005-0000-0000-0000B5000000}"/>
    <cellStyle name="40% - Accent3 2" xfId="206" xr:uid="{00000000-0005-0000-0000-0000B6000000}"/>
    <cellStyle name="40% - Accent3 3" xfId="207" xr:uid="{00000000-0005-0000-0000-0000B7000000}"/>
    <cellStyle name="40% - Accent4 2" xfId="208" xr:uid="{00000000-0005-0000-0000-0000B8000000}"/>
    <cellStyle name="40% - Accent4 3" xfId="209" xr:uid="{00000000-0005-0000-0000-0000B9000000}"/>
    <cellStyle name="40% - Accent5 2" xfId="210" xr:uid="{00000000-0005-0000-0000-0000BA000000}"/>
    <cellStyle name="40% - Accent5 3" xfId="211" xr:uid="{00000000-0005-0000-0000-0000BB000000}"/>
    <cellStyle name="40% - Accent6 2" xfId="212" xr:uid="{00000000-0005-0000-0000-0000BC000000}"/>
    <cellStyle name="40% - Accent6 3" xfId="213" xr:uid="{00000000-0005-0000-0000-0000BD000000}"/>
    <cellStyle name="40% - 輔色1" xfId="214" xr:uid="{00000000-0005-0000-0000-0000BE000000}"/>
    <cellStyle name="40% - 輔色2" xfId="215" xr:uid="{00000000-0005-0000-0000-0000BF000000}"/>
    <cellStyle name="40% - 輔色3" xfId="216" xr:uid="{00000000-0005-0000-0000-0000C0000000}"/>
    <cellStyle name="40% - 輔色4" xfId="217" xr:uid="{00000000-0005-0000-0000-0000C1000000}"/>
    <cellStyle name="40% - 輔色5" xfId="218" xr:uid="{00000000-0005-0000-0000-0000C2000000}"/>
    <cellStyle name="40% - 輔色6" xfId="219" xr:uid="{00000000-0005-0000-0000-0000C3000000}"/>
    <cellStyle name="60% - Accent1 2" xfId="220" xr:uid="{00000000-0005-0000-0000-0000C4000000}"/>
    <cellStyle name="60% - Accent2 2" xfId="221" xr:uid="{00000000-0005-0000-0000-0000C5000000}"/>
    <cellStyle name="60% - Accent3 2" xfId="222" xr:uid="{00000000-0005-0000-0000-0000C6000000}"/>
    <cellStyle name="60% - Accent4 2" xfId="223" xr:uid="{00000000-0005-0000-0000-0000C7000000}"/>
    <cellStyle name="60% - Accent5 2" xfId="224" xr:uid="{00000000-0005-0000-0000-0000C8000000}"/>
    <cellStyle name="60% - Accent6 2" xfId="225" xr:uid="{00000000-0005-0000-0000-0000C9000000}"/>
    <cellStyle name="60% - 輔色1" xfId="226" xr:uid="{00000000-0005-0000-0000-0000CA000000}"/>
    <cellStyle name="60% - 輔色2" xfId="227" xr:uid="{00000000-0005-0000-0000-0000CB000000}"/>
    <cellStyle name="60% - 輔色3" xfId="228" xr:uid="{00000000-0005-0000-0000-0000CC000000}"/>
    <cellStyle name="60% - 輔色4" xfId="229" xr:uid="{00000000-0005-0000-0000-0000CD000000}"/>
    <cellStyle name="60% - 輔色5" xfId="230" xr:uid="{00000000-0005-0000-0000-0000CE000000}"/>
    <cellStyle name="60% - 輔色6" xfId="231" xr:uid="{00000000-0005-0000-0000-0000CF000000}"/>
    <cellStyle name="Accent1 - 20%" xfId="232" xr:uid="{00000000-0005-0000-0000-0000D0000000}"/>
    <cellStyle name="Accent1 - 40%" xfId="233" xr:uid="{00000000-0005-0000-0000-0000D1000000}"/>
    <cellStyle name="Accent1 - 60%" xfId="234" xr:uid="{00000000-0005-0000-0000-0000D2000000}"/>
    <cellStyle name="Accent1 2" xfId="235" xr:uid="{00000000-0005-0000-0000-0000D3000000}"/>
    <cellStyle name="Accent2 - 20%" xfId="236" xr:uid="{00000000-0005-0000-0000-0000D4000000}"/>
    <cellStyle name="Accent2 - 40%" xfId="237" xr:uid="{00000000-0005-0000-0000-0000D5000000}"/>
    <cellStyle name="Accent2 - 60%" xfId="238" xr:uid="{00000000-0005-0000-0000-0000D6000000}"/>
    <cellStyle name="Accent2 2" xfId="239" xr:uid="{00000000-0005-0000-0000-0000D7000000}"/>
    <cellStyle name="Accent3 - 20%" xfId="240" xr:uid="{00000000-0005-0000-0000-0000D8000000}"/>
    <cellStyle name="Accent3 - 40%" xfId="241" xr:uid="{00000000-0005-0000-0000-0000D9000000}"/>
    <cellStyle name="Accent3 - 60%" xfId="242" xr:uid="{00000000-0005-0000-0000-0000DA000000}"/>
    <cellStyle name="Accent3 2" xfId="243" xr:uid="{00000000-0005-0000-0000-0000DB000000}"/>
    <cellStyle name="Accent4 - 20%" xfId="244" xr:uid="{00000000-0005-0000-0000-0000DC000000}"/>
    <cellStyle name="Accent4 - 40%" xfId="245" xr:uid="{00000000-0005-0000-0000-0000DD000000}"/>
    <cellStyle name="Accent4 - 60%" xfId="246" xr:uid="{00000000-0005-0000-0000-0000DE000000}"/>
    <cellStyle name="Accent4 2" xfId="247" xr:uid="{00000000-0005-0000-0000-0000DF000000}"/>
    <cellStyle name="Accent5 - 20%" xfId="248" xr:uid="{00000000-0005-0000-0000-0000E0000000}"/>
    <cellStyle name="Accent5 - 40%" xfId="249" xr:uid="{00000000-0005-0000-0000-0000E1000000}"/>
    <cellStyle name="Accent5 - 60%" xfId="250" xr:uid="{00000000-0005-0000-0000-0000E2000000}"/>
    <cellStyle name="Accent5 2" xfId="251" xr:uid="{00000000-0005-0000-0000-0000E3000000}"/>
    <cellStyle name="Accent6 - 20%" xfId="252" xr:uid="{00000000-0005-0000-0000-0000E4000000}"/>
    <cellStyle name="Accent6 - 40%" xfId="253" xr:uid="{00000000-0005-0000-0000-0000E5000000}"/>
    <cellStyle name="Accent6 - 60%" xfId="254" xr:uid="{00000000-0005-0000-0000-0000E6000000}"/>
    <cellStyle name="Accent6 2" xfId="255" xr:uid="{00000000-0005-0000-0000-0000E7000000}"/>
    <cellStyle name="ak" xfId="256" xr:uid="{00000000-0005-0000-0000-0000E8000000}"/>
    <cellStyle name="Bad 2" xfId="257" xr:uid="{00000000-0005-0000-0000-0000E9000000}"/>
    <cellStyle name="Calc Currency (0)" xfId="258" xr:uid="{00000000-0005-0000-0000-0000EA000000}"/>
    <cellStyle name="Calc Currency (2)" xfId="259" xr:uid="{00000000-0005-0000-0000-0000EB000000}"/>
    <cellStyle name="Calc Percent (0)" xfId="260" xr:uid="{00000000-0005-0000-0000-0000EC000000}"/>
    <cellStyle name="Calc Percent (1)" xfId="261" xr:uid="{00000000-0005-0000-0000-0000ED000000}"/>
    <cellStyle name="Calc Percent (2)" xfId="262" xr:uid="{00000000-0005-0000-0000-0000EE000000}"/>
    <cellStyle name="Calc Units (0)" xfId="263" xr:uid="{00000000-0005-0000-0000-0000EF000000}"/>
    <cellStyle name="Calc Units (1)" xfId="264" xr:uid="{00000000-0005-0000-0000-0000F0000000}"/>
    <cellStyle name="Calc Units (2)" xfId="265" xr:uid="{00000000-0005-0000-0000-0000F1000000}"/>
    <cellStyle name="Calculation 2" xfId="266" xr:uid="{00000000-0005-0000-0000-0000F2000000}"/>
    <cellStyle name="category" xfId="267" xr:uid="{00000000-0005-0000-0000-0000F3000000}"/>
    <cellStyle name="Change A&amp;ll" xfId="460" xr:uid="{00000000-0005-0000-0000-0000F4000000}"/>
    <cellStyle name="Check Cell 2" xfId="268" xr:uid="{00000000-0005-0000-0000-0000F5000000}"/>
    <cellStyle name="ColumnHeading" xfId="269" xr:uid="{00000000-0005-0000-0000-0000F6000000}"/>
    <cellStyle name="Comma" xfId="2" builtinId="3"/>
    <cellStyle name="Comma  - Style1" xfId="270" xr:uid="{00000000-0005-0000-0000-0000F8000000}"/>
    <cellStyle name="Comma  - Style2" xfId="271" xr:uid="{00000000-0005-0000-0000-0000F9000000}"/>
    <cellStyle name="Comma  - Style3" xfId="272" xr:uid="{00000000-0005-0000-0000-0000FA000000}"/>
    <cellStyle name="Comma  - Style4" xfId="273" xr:uid="{00000000-0005-0000-0000-0000FB000000}"/>
    <cellStyle name="Comma  - Style5" xfId="274" xr:uid="{00000000-0005-0000-0000-0000FC000000}"/>
    <cellStyle name="Comma  - Style6" xfId="275" xr:uid="{00000000-0005-0000-0000-0000FD000000}"/>
    <cellStyle name="Comma  - Style7" xfId="276" xr:uid="{00000000-0005-0000-0000-0000FE000000}"/>
    <cellStyle name="Comma  - Style8" xfId="277" xr:uid="{00000000-0005-0000-0000-0000FF000000}"/>
    <cellStyle name="Comma [0] 2" xfId="12" xr:uid="{00000000-0005-0000-0000-000000010000}"/>
    <cellStyle name="Comma [00]" xfId="278" xr:uid="{00000000-0005-0000-0000-000001010000}"/>
    <cellStyle name="Comma 2" xfId="19" xr:uid="{00000000-0005-0000-0000-000002010000}"/>
    <cellStyle name="Comma 2 2" xfId="461" xr:uid="{00000000-0005-0000-0000-000003010000}"/>
    <cellStyle name="Comma 2 3" xfId="467" xr:uid="{00000000-0005-0000-0000-000004010000}"/>
    <cellStyle name="Comma 2 4" xfId="480" xr:uid="{00000000-0005-0000-0000-000005010000}"/>
    <cellStyle name="Comma 3" xfId="279" xr:uid="{00000000-0005-0000-0000-000006010000}"/>
    <cellStyle name="Comma 4" xfId="454" xr:uid="{00000000-0005-0000-0000-000007010000}"/>
    <cellStyle name="Comma 4 2" xfId="469" xr:uid="{00000000-0005-0000-0000-000008010000}"/>
    <cellStyle name="Comma 5" xfId="465" xr:uid="{00000000-0005-0000-0000-000009010000}"/>
    <cellStyle name="Comma 6" xfId="11" xr:uid="{00000000-0005-0000-0000-00000A010000}"/>
    <cellStyle name="Comma 6 2" xfId="473" xr:uid="{00000000-0005-0000-0000-00000B010000}"/>
    <cellStyle name="Comma 7" xfId="479" xr:uid="{00000000-0005-0000-0000-00000C010000}"/>
    <cellStyle name="Comma 8" xfId="483" xr:uid="{00000000-0005-0000-0000-00000D010000}"/>
    <cellStyle name="Comma0" xfId="280" xr:uid="{00000000-0005-0000-0000-00000E010000}"/>
    <cellStyle name="Currency [00]" xfId="281" xr:uid="{00000000-0005-0000-0000-00000F010000}"/>
    <cellStyle name="Currency0" xfId="282" xr:uid="{00000000-0005-0000-0000-000010010000}"/>
    <cellStyle name="Currency1" xfId="283" xr:uid="{00000000-0005-0000-0000-000011010000}"/>
    <cellStyle name="CVD Number" xfId="284" xr:uid="{00000000-0005-0000-0000-000012010000}"/>
    <cellStyle name="Date" xfId="285" xr:uid="{00000000-0005-0000-0000-000013010000}"/>
    <cellStyle name="Date Short" xfId="286" xr:uid="{00000000-0005-0000-0000-000014010000}"/>
    <cellStyle name="DELTA" xfId="287" xr:uid="{00000000-0005-0000-0000-000015010000}"/>
    <cellStyle name="dgw" xfId="288" xr:uid="{00000000-0005-0000-0000-000016010000}"/>
    <cellStyle name="Emphasis 1" xfId="289" xr:uid="{00000000-0005-0000-0000-000017010000}"/>
    <cellStyle name="Emphasis 2" xfId="290" xr:uid="{00000000-0005-0000-0000-000018010000}"/>
    <cellStyle name="Emphasis 3" xfId="291" xr:uid="{00000000-0005-0000-0000-000019010000}"/>
    <cellStyle name="Enter Currency (0)" xfId="292" xr:uid="{00000000-0005-0000-0000-00001A010000}"/>
    <cellStyle name="Enter Currency (2)" xfId="293" xr:uid="{00000000-0005-0000-0000-00001B010000}"/>
    <cellStyle name="Enter Units (0)" xfId="294" xr:uid="{00000000-0005-0000-0000-00001C010000}"/>
    <cellStyle name="Enter Units (1)" xfId="295" xr:uid="{00000000-0005-0000-0000-00001D010000}"/>
    <cellStyle name="Enter Units (2)" xfId="296" xr:uid="{00000000-0005-0000-0000-00001E010000}"/>
    <cellStyle name="Euro" xfId="297" xr:uid="{00000000-0005-0000-0000-00001F010000}"/>
    <cellStyle name="Explanatory Text 2" xfId="298" xr:uid="{00000000-0005-0000-0000-000020010000}"/>
    <cellStyle name="Fixed" xfId="299" xr:uid="{00000000-0005-0000-0000-000021010000}"/>
    <cellStyle name="Formula" xfId="3" xr:uid="{00000000-0005-0000-0000-000022010000}"/>
    <cellStyle name="Good 2" xfId="300" xr:uid="{00000000-0005-0000-0000-000023010000}"/>
    <cellStyle name="Grey" xfId="301" xr:uid="{00000000-0005-0000-0000-000024010000}"/>
    <cellStyle name="HEADER" xfId="302" xr:uid="{00000000-0005-0000-0000-000025010000}"/>
    <cellStyle name="Header1" xfId="303" xr:uid="{00000000-0005-0000-0000-000026010000}"/>
    <cellStyle name="Header2" xfId="304" xr:uid="{00000000-0005-0000-0000-000027010000}"/>
    <cellStyle name="Heading" xfId="305" xr:uid="{00000000-0005-0000-0000-000028010000}"/>
    <cellStyle name="Heading 1 2" xfId="306" xr:uid="{00000000-0005-0000-0000-000029010000}"/>
    <cellStyle name="Heading 2 2" xfId="307" xr:uid="{00000000-0005-0000-0000-00002A010000}"/>
    <cellStyle name="Heading 3 2" xfId="308" xr:uid="{00000000-0005-0000-0000-00002B010000}"/>
    <cellStyle name="Heading 4 2" xfId="309" xr:uid="{00000000-0005-0000-0000-00002C010000}"/>
    <cellStyle name="Hyperlink" xfId="475" builtinId="8"/>
    <cellStyle name="Index Number" xfId="310" xr:uid="{00000000-0005-0000-0000-00002E010000}"/>
    <cellStyle name="Inhaltsverzeichnispunke" xfId="311" xr:uid="{00000000-0005-0000-0000-00002F010000}"/>
    <cellStyle name="Input [yellow]" xfId="312" xr:uid="{00000000-0005-0000-0000-000030010000}"/>
    <cellStyle name="Input 2" xfId="313" xr:uid="{00000000-0005-0000-0000-000031010000}"/>
    <cellStyle name="Integer" xfId="314" xr:uid="{00000000-0005-0000-0000-000032010000}"/>
    <cellStyle name="Integer 2" xfId="315" xr:uid="{00000000-0005-0000-0000-000033010000}"/>
    <cellStyle name="Integer 3" xfId="316" xr:uid="{00000000-0005-0000-0000-000034010000}"/>
    <cellStyle name="Integer 4" xfId="317" xr:uid="{00000000-0005-0000-0000-000035010000}"/>
    <cellStyle name="Link Currency (0)" xfId="318" xr:uid="{00000000-0005-0000-0000-000036010000}"/>
    <cellStyle name="Linked Cell 2" xfId="319" xr:uid="{00000000-0005-0000-0000-000037010000}"/>
    <cellStyle name="Milliers [0]_laroux" xfId="320" xr:uid="{00000000-0005-0000-0000-000038010000}"/>
    <cellStyle name="Milliers_laroux" xfId="321" xr:uid="{00000000-0005-0000-0000-000039010000}"/>
    <cellStyle name="Model" xfId="322" xr:uid="{00000000-0005-0000-0000-00003A010000}"/>
    <cellStyle name="Mon?aire [0]_laroux" xfId="323" xr:uid="{00000000-0005-0000-0000-00003B010000}"/>
    <cellStyle name="Mon?aire_laroux" xfId="324" xr:uid="{00000000-0005-0000-0000-00003C010000}"/>
    <cellStyle name="Mon騁aire [0]_laroux" xfId="325" xr:uid="{00000000-0005-0000-0000-00003D010000}"/>
    <cellStyle name="Mon騁aire_laroux" xfId="326" xr:uid="{00000000-0005-0000-0000-00003E010000}"/>
    <cellStyle name="Neutral 2" xfId="327" xr:uid="{00000000-0005-0000-0000-00003F010000}"/>
    <cellStyle name="NoL" xfId="20" xr:uid="{00000000-0005-0000-0000-000040010000}"/>
    <cellStyle name="Non d?fini" xfId="328" xr:uid="{00000000-0005-0000-0000-000041010000}"/>
    <cellStyle name="Nor}al" xfId="329" xr:uid="{00000000-0005-0000-0000-000042010000}"/>
    <cellStyle name="Normal" xfId="0" builtinId="0"/>
    <cellStyle name="Normal - Style1" xfId="330" xr:uid="{00000000-0005-0000-0000-000044010000}"/>
    <cellStyle name="Normal 10" xfId="472" xr:uid="{00000000-0005-0000-0000-000045010000}"/>
    <cellStyle name="Normal 11" xfId="482" xr:uid="{00000000-0005-0000-0000-000046010000}"/>
    <cellStyle name="Normal 12" xfId="462" xr:uid="{00000000-0005-0000-0000-000047010000}"/>
    <cellStyle name="Normal 15" xfId="476" xr:uid="{00000000-0005-0000-0000-000048010000}"/>
    <cellStyle name="Normal 2" xfId="4" xr:uid="{00000000-0005-0000-0000-000049010000}"/>
    <cellStyle name="Normal 2 2" xfId="463" xr:uid="{00000000-0005-0000-0000-00004A010000}"/>
    <cellStyle name="Normal 28 5" xfId="471" xr:uid="{00000000-0005-0000-0000-00004B010000}"/>
    <cellStyle name="Normal 3" xfId="8" xr:uid="{00000000-0005-0000-0000-00004C010000}"/>
    <cellStyle name="Normal 3 2" xfId="13" xr:uid="{00000000-0005-0000-0000-00004D010000}"/>
    <cellStyle name="Normal 3 3" xfId="331" xr:uid="{00000000-0005-0000-0000-00004E010000}"/>
    <cellStyle name="Normal 4" xfId="9" xr:uid="{00000000-0005-0000-0000-00004F010000}"/>
    <cellStyle name="Normal 4 2" xfId="332" xr:uid="{00000000-0005-0000-0000-000050010000}"/>
    <cellStyle name="Normal 5" xfId="333" xr:uid="{00000000-0005-0000-0000-000051010000}"/>
    <cellStyle name="Normal 6" xfId="453" xr:uid="{00000000-0005-0000-0000-000052010000}"/>
    <cellStyle name="Normal 6 2" xfId="468" xr:uid="{00000000-0005-0000-0000-000053010000}"/>
    <cellStyle name="Normal 6 3" xfId="474" xr:uid="{00000000-0005-0000-0000-000054010000}"/>
    <cellStyle name="Normal 7" xfId="458" xr:uid="{00000000-0005-0000-0000-000055010000}"/>
    <cellStyle name="Normal 8" xfId="464" xr:uid="{00000000-0005-0000-0000-000056010000}"/>
    <cellStyle name="Normal 9" xfId="478" xr:uid="{00000000-0005-0000-0000-000057010000}"/>
    <cellStyle name="Normalny_PRESIDE1" xfId="334" xr:uid="{00000000-0005-0000-0000-000058010000}"/>
    <cellStyle name="Note 2" xfId="335" xr:uid="{00000000-0005-0000-0000-000059010000}"/>
    <cellStyle name="Note 3" xfId="336" xr:uid="{00000000-0005-0000-0000-00005A010000}"/>
    <cellStyle name="Number 1" xfId="337" xr:uid="{00000000-0005-0000-0000-00005B010000}"/>
    <cellStyle name="Output 2" xfId="338" xr:uid="{00000000-0005-0000-0000-00005C010000}"/>
    <cellStyle name="OUTPUT AMOUNTS" xfId="339" xr:uid="{00000000-0005-0000-0000-00005D010000}"/>
    <cellStyle name="OUTPUT COLUMN HEADINGS" xfId="340" xr:uid="{00000000-0005-0000-0000-00005E010000}"/>
    <cellStyle name="OUTPUT LINE ITEMS" xfId="341" xr:uid="{00000000-0005-0000-0000-00005F010000}"/>
    <cellStyle name="OUTPUT REPORT HEADING" xfId="342" xr:uid="{00000000-0005-0000-0000-000060010000}"/>
    <cellStyle name="OUTPUT REPORT TITLE" xfId="343" xr:uid="{00000000-0005-0000-0000-000061010000}"/>
    <cellStyle name="Percent" xfId="5" builtinId="5"/>
    <cellStyle name="Percent [2]" xfId="344" xr:uid="{00000000-0005-0000-0000-000063010000}"/>
    <cellStyle name="Percent 2" xfId="6" xr:uid="{00000000-0005-0000-0000-000064010000}"/>
    <cellStyle name="Percent 2 2" xfId="23" xr:uid="{00000000-0005-0000-0000-000065010000}"/>
    <cellStyle name="Percent 2 3" xfId="456" xr:uid="{00000000-0005-0000-0000-000066010000}"/>
    <cellStyle name="Percent 3" xfId="345" xr:uid="{00000000-0005-0000-0000-000067010000}"/>
    <cellStyle name="Percent 3 2" xfId="346" xr:uid="{00000000-0005-0000-0000-000068010000}"/>
    <cellStyle name="Percent 3 2 2" xfId="347" xr:uid="{00000000-0005-0000-0000-000069010000}"/>
    <cellStyle name="Percent 4" xfId="10" xr:uid="{00000000-0005-0000-0000-00006A010000}"/>
    <cellStyle name="Percent 4 2" xfId="348" xr:uid="{00000000-0005-0000-0000-00006B010000}"/>
    <cellStyle name="Percent 4 3" xfId="457" xr:uid="{00000000-0005-0000-0000-00006C010000}"/>
    <cellStyle name="Percent 4 4" xfId="24" xr:uid="{00000000-0005-0000-0000-00006D010000}"/>
    <cellStyle name="Percent 5" xfId="349" xr:uid="{00000000-0005-0000-0000-00006E010000}"/>
    <cellStyle name="Percent 6" xfId="455" xr:uid="{00000000-0005-0000-0000-00006F010000}"/>
    <cellStyle name="Percent 6 2" xfId="470" xr:uid="{00000000-0005-0000-0000-000070010000}"/>
    <cellStyle name="Percent 7" xfId="459" xr:uid="{00000000-0005-0000-0000-000071010000}"/>
    <cellStyle name="Percent 8" xfId="466" xr:uid="{00000000-0005-0000-0000-000072010000}"/>
    <cellStyle name="Percent 9" xfId="481" xr:uid="{00000000-0005-0000-0000-000073010000}"/>
    <cellStyle name="PSChar" xfId="350" xr:uid="{00000000-0005-0000-0000-000074010000}"/>
    <cellStyle name="PSHeading" xfId="351" xr:uid="{00000000-0005-0000-0000-000075010000}"/>
    <cellStyle name="QIS2CalcCell" xfId="21" xr:uid="{00000000-0005-0000-0000-000076010000}"/>
    <cellStyle name="QIS2Locked" xfId="22" xr:uid="{00000000-0005-0000-0000-000077010000}"/>
    <cellStyle name="SAPBEXaggData" xfId="352" xr:uid="{00000000-0005-0000-0000-000078010000}"/>
    <cellStyle name="SAPBEXaggDataEmph" xfId="353" xr:uid="{00000000-0005-0000-0000-000079010000}"/>
    <cellStyle name="SAPBEXaggItem" xfId="354" xr:uid="{00000000-0005-0000-0000-00007A010000}"/>
    <cellStyle name="SAPBEXaggItemX" xfId="355" xr:uid="{00000000-0005-0000-0000-00007B010000}"/>
    <cellStyle name="SAPBEXchaText" xfId="356" xr:uid="{00000000-0005-0000-0000-00007C010000}"/>
    <cellStyle name="SAPBEXexcBad7" xfId="357" xr:uid="{00000000-0005-0000-0000-00007D010000}"/>
    <cellStyle name="SAPBEXexcBad8" xfId="358" xr:uid="{00000000-0005-0000-0000-00007E010000}"/>
    <cellStyle name="SAPBEXexcBad9" xfId="359" xr:uid="{00000000-0005-0000-0000-00007F010000}"/>
    <cellStyle name="SAPBEXexcCritical4" xfId="360" xr:uid="{00000000-0005-0000-0000-000080010000}"/>
    <cellStyle name="SAPBEXexcCritical5" xfId="361" xr:uid="{00000000-0005-0000-0000-000081010000}"/>
    <cellStyle name="SAPBEXexcCritical6" xfId="362" xr:uid="{00000000-0005-0000-0000-000082010000}"/>
    <cellStyle name="SAPBEXexcGood1" xfId="363" xr:uid="{00000000-0005-0000-0000-000083010000}"/>
    <cellStyle name="SAPBEXexcGood2" xfId="364" xr:uid="{00000000-0005-0000-0000-000084010000}"/>
    <cellStyle name="SAPBEXexcGood3" xfId="365" xr:uid="{00000000-0005-0000-0000-000085010000}"/>
    <cellStyle name="SAPBEXfilterDrill" xfId="366" xr:uid="{00000000-0005-0000-0000-000086010000}"/>
    <cellStyle name="SAPBEXfilterItem" xfId="367" xr:uid="{00000000-0005-0000-0000-000087010000}"/>
    <cellStyle name="SAPBEXfilterText" xfId="368" xr:uid="{00000000-0005-0000-0000-000088010000}"/>
    <cellStyle name="SAPBEXformats" xfId="369" xr:uid="{00000000-0005-0000-0000-000089010000}"/>
    <cellStyle name="SAPBEXheaderItem" xfId="370" xr:uid="{00000000-0005-0000-0000-00008A010000}"/>
    <cellStyle name="SAPBEXheaderText" xfId="371" xr:uid="{00000000-0005-0000-0000-00008B010000}"/>
    <cellStyle name="SAPBEXHLevel0" xfId="372" xr:uid="{00000000-0005-0000-0000-00008C010000}"/>
    <cellStyle name="SAPBEXHLevel0X" xfId="373" xr:uid="{00000000-0005-0000-0000-00008D010000}"/>
    <cellStyle name="SAPBEXHLevel1" xfId="374" xr:uid="{00000000-0005-0000-0000-00008E010000}"/>
    <cellStyle name="SAPBEXHLevel1X" xfId="375" xr:uid="{00000000-0005-0000-0000-00008F010000}"/>
    <cellStyle name="SAPBEXHLevel2" xfId="376" xr:uid="{00000000-0005-0000-0000-000090010000}"/>
    <cellStyle name="SAPBEXHLevel2X" xfId="377" xr:uid="{00000000-0005-0000-0000-000091010000}"/>
    <cellStyle name="SAPBEXHLevel3" xfId="378" xr:uid="{00000000-0005-0000-0000-000092010000}"/>
    <cellStyle name="SAPBEXHLevel3X" xfId="379" xr:uid="{00000000-0005-0000-0000-000093010000}"/>
    <cellStyle name="SAPBEXinputData" xfId="380" xr:uid="{00000000-0005-0000-0000-000094010000}"/>
    <cellStyle name="SAPBEXItemHeader" xfId="381" xr:uid="{00000000-0005-0000-0000-000095010000}"/>
    <cellStyle name="SAPBEXresData" xfId="382" xr:uid="{00000000-0005-0000-0000-000096010000}"/>
    <cellStyle name="SAPBEXresDataEmph" xfId="383" xr:uid="{00000000-0005-0000-0000-000097010000}"/>
    <cellStyle name="SAPBEXresItem" xfId="384" xr:uid="{00000000-0005-0000-0000-000098010000}"/>
    <cellStyle name="SAPBEXresItemX" xfId="385" xr:uid="{00000000-0005-0000-0000-000099010000}"/>
    <cellStyle name="SAPBEXstdData" xfId="386" xr:uid="{00000000-0005-0000-0000-00009A010000}"/>
    <cellStyle name="SAPBEXstdDataEmph" xfId="387" xr:uid="{00000000-0005-0000-0000-00009B010000}"/>
    <cellStyle name="SAPBEXstdItem" xfId="388" xr:uid="{00000000-0005-0000-0000-00009C010000}"/>
    <cellStyle name="SAPBEXstdItemX" xfId="389" xr:uid="{00000000-0005-0000-0000-00009D010000}"/>
    <cellStyle name="SAPBEXtitle" xfId="390" xr:uid="{00000000-0005-0000-0000-00009E010000}"/>
    <cellStyle name="SAPBEXunassignedItem" xfId="391" xr:uid="{00000000-0005-0000-0000-00009F010000}"/>
    <cellStyle name="SAPBEXundefined" xfId="392" xr:uid="{00000000-0005-0000-0000-0000A0010000}"/>
    <cellStyle name="Sheet Title" xfId="393" xr:uid="{00000000-0005-0000-0000-0000A1010000}"/>
    <cellStyle name="Style 1" xfId="14" xr:uid="{00000000-0005-0000-0000-0000A2010000}"/>
    <cellStyle name="Style 1 2" xfId="394" xr:uid="{00000000-0005-0000-0000-0000A3010000}"/>
    <cellStyle name="Style 2" xfId="15" xr:uid="{00000000-0005-0000-0000-0000A4010000}"/>
    <cellStyle name="Style 3" xfId="16" xr:uid="{00000000-0005-0000-0000-0000A5010000}"/>
    <cellStyle name="Style 4" xfId="17" xr:uid="{00000000-0005-0000-0000-0000A6010000}"/>
    <cellStyle name="Style 5" xfId="18" xr:uid="{00000000-0005-0000-0000-0000A7010000}"/>
    <cellStyle name="subhead" xfId="395" xr:uid="{00000000-0005-0000-0000-0000A8010000}"/>
    <cellStyle name="Times New Roman" xfId="396" xr:uid="{00000000-0005-0000-0000-0000A9010000}"/>
    <cellStyle name="Title 2" xfId="397" xr:uid="{00000000-0005-0000-0000-0000AA010000}"/>
    <cellStyle name="Total 2" xfId="398" xr:uid="{00000000-0005-0000-0000-0000AB010000}"/>
    <cellStyle name="Tusental (0)_pldt" xfId="399" xr:uid="{00000000-0005-0000-0000-0000AC010000}"/>
    <cellStyle name="Tusental_pldt" xfId="400" xr:uid="{00000000-0005-0000-0000-0000AD010000}"/>
    <cellStyle name="UB1" xfId="401" xr:uid="{00000000-0005-0000-0000-0000AE010000}"/>
    <cellStyle name="UB2" xfId="402" xr:uid="{00000000-0005-0000-0000-0000AF010000}"/>
    <cellStyle name="Valuta (0)_pldt" xfId="403" xr:uid="{00000000-0005-0000-0000-0000B0010000}"/>
    <cellStyle name="Valuta_pldt" xfId="477" xr:uid="{00000000-0005-0000-0000-0000B1010000}"/>
    <cellStyle name="Warning Text 2" xfId="404" xr:uid="{00000000-0005-0000-0000-0000B2010000}"/>
    <cellStyle name="Yellow" xfId="7" xr:uid="{00000000-0005-0000-0000-0000B3010000}"/>
    <cellStyle name="เครื่องหมายจุลภาค_Book3" xfId="405" xr:uid="{00000000-0005-0000-0000-0000B4010000}"/>
    <cellStyle name="ปกติ_Book3" xfId="406" xr:uid="{00000000-0005-0000-0000-0000B5010000}"/>
    <cellStyle name="쉼표 [0]_EXHA" xfId="407" xr:uid="{00000000-0005-0000-0000-0000B6010000}"/>
    <cellStyle name="쉼표_EXH B-11" xfId="408" xr:uid="{00000000-0005-0000-0000-0000B7010000}"/>
    <cellStyle name="콤마 [0]_0203" xfId="409" xr:uid="{00000000-0005-0000-0000-0000B8010000}"/>
    <cellStyle name="콤마_0203" xfId="410" xr:uid="{00000000-0005-0000-0000-0000B9010000}"/>
    <cellStyle name="통화_SCH50" xfId="411" xr:uid="{00000000-0005-0000-0000-0000BA010000}"/>
    <cellStyle name="표준_EXHA" xfId="412" xr:uid="{00000000-0005-0000-0000-0000BB010000}"/>
    <cellStyle name="一般_App 5-Tax Analysis-NS 3Q05" xfId="413" xr:uid="{00000000-0005-0000-0000-0000BC010000}"/>
    <cellStyle name="中等" xfId="414" xr:uid="{00000000-0005-0000-0000-0000BD010000}"/>
    <cellStyle name="備註" xfId="415" xr:uid="{00000000-0005-0000-0000-0000BE010000}"/>
    <cellStyle name="円" xfId="416" xr:uid="{00000000-0005-0000-0000-0000BF010000}"/>
    <cellStyle name="千位分隔_PBC. Actuarial. Reserve template 2003 v1" xfId="417" xr:uid="{00000000-0005-0000-0000-0000C0010000}"/>
    <cellStyle name="千分位_Manucomparison" xfId="418" xr:uid="{00000000-0005-0000-0000-0000C1010000}"/>
    <cellStyle name="合計" xfId="419" xr:uid="{00000000-0005-0000-0000-0000C2010000}"/>
    <cellStyle name="壞" xfId="420" xr:uid="{00000000-0005-0000-0000-0000C3010000}"/>
    <cellStyle name="好" xfId="421" xr:uid="{00000000-0005-0000-0000-0000C4010000}"/>
    <cellStyle name="常规_ACTUARY_REPORT0311" xfId="422" xr:uid="{00000000-0005-0000-0000-0000C5010000}"/>
    <cellStyle name="未定義" xfId="423" xr:uid="{00000000-0005-0000-0000-0000C6010000}"/>
    <cellStyle name="桁区切り [0.00]_By-Line form" xfId="424" xr:uid="{00000000-0005-0000-0000-0000C7010000}"/>
    <cellStyle name="桁区切り_2003.1Qest(0214)" xfId="425" xr:uid="{00000000-0005-0000-0000-0000C8010000}"/>
    <cellStyle name="桁蟻唇Ｆ [0.00]_Sheet1" xfId="426" xr:uid="{00000000-0005-0000-0000-0000C9010000}"/>
    <cellStyle name="桁蟻唇Ｆ_Sheet1" xfId="427" xr:uid="{00000000-0005-0000-0000-0000CA010000}"/>
    <cellStyle name="標準_(Edison) SI Package" xfId="428" xr:uid="{00000000-0005-0000-0000-0000CB010000}"/>
    <cellStyle name="標準2" xfId="429" xr:uid="{00000000-0005-0000-0000-0000CC010000}"/>
    <cellStyle name="標題" xfId="430" xr:uid="{00000000-0005-0000-0000-0000CD010000}"/>
    <cellStyle name="標題 1" xfId="431" xr:uid="{00000000-0005-0000-0000-0000CE010000}"/>
    <cellStyle name="標題 2" xfId="432" xr:uid="{00000000-0005-0000-0000-0000CF010000}"/>
    <cellStyle name="標題 3" xfId="433" xr:uid="{00000000-0005-0000-0000-0000D0010000}"/>
    <cellStyle name="標題 4" xfId="434" xr:uid="{00000000-0005-0000-0000-0000D1010000}"/>
    <cellStyle name="樣式 1" xfId="435" xr:uid="{00000000-0005-0000-0000-0000D2010000}"/>
    <cellStyle name="檢查儲存格" xfId="436" xr:uid="{00000000-0005-0000-0000-0000D3010000}"/>
    <cellStyle name="脱浦 [0.00]_Sheet1" xfId="437" xr:uid="{00000000-0005-0000-0000-0000D4010000}"/>
    <cellStyle name="脱浦_Sheet1" xfId="438" xr:uid="{00000000-0005-0000-0000-0000D5010000}"/>
    <cellStyle name="計算方式" xfId="439" xr:uid="{00000000-0005-0000-0000-0000D6010000}"/>
    <cellStyle name="說明文字" xfId="440" xr:uid="{00000000-0005-0000-0000-0000D7010000}"/>
    <cellStyle name="警告文字" xfId="441" xr:uid="{00000000-0005-0000-0000-0000D8010000}"/>
    <cellStyle name="貨幣[0]_laroux" xfId="442" xr:uid="{00000000-0005-0000-0000-0000D9010000}"/>
    <cellStyle name="貨幣_Manucomparison" xfId="443" xr:uid="{00000000-0005-0000-0000-0000DA010000}"/>
    <cellStyle name="輔色1" xfId="444" xr:uid="{00000000-0005-0000-0000-0000DB010000}"/>
    <cellStyle name="輔色2" xfId="445" xr:uid="{00000000-0005-0000-0000-0000DC010000}"/>
    <cellStyle name="輔色3" xfId="446" xr:uid="{00000000-0005-0000-0000-0000DD010000}"/>
    <cellStyle name="輔色4" xfId="447" xr:uid="{00000000-0005-0000-0000-0000DE010000}"/>
    <cellStyle name="輔色5" xfId="448" xr:uid="{00000000-0005-0000-0000-0000DF010000}"/>
    <cellStyle name="輔色6" xfId="449" xr:uid="{00000000-0005-0000-0000-0000E0010000}"/>
    <cellStyle name="輸入" xfId="450" xr:uid="{00000000-0005-0000-0000-0000E1010000}"/>
    <cellStyle name="輸出" xfId="451" xr:uid="{00000000-0005-0000-0000-0000E2010000}"/>
    <cellStyle name="連結的儲存格" xfId="452" xr:uid="{00000000-0005-0000-0000-0000E3010000}"/>
  </cellStyles>
  <dxfs count="20"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00FF"/>
      <color rgb="FFF1FBB7"/>
      <color rgb="FFFFFFCC"/>
      <color rgb="FFF9FEDE"/>
      <color rgb="FFF8F8F8"/>
      <color rgb="FFFFEBEB"/>
      <color rgb="FFAE2828"/>
      <color rgb="FF6C2826"/>
      <color rgb="FFE2F2F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sz="1400" b="1">
                <a:solidFill>
                  <a:sysClr val="windowText" lastClr="000000"/>
                </a:solidFill>
              </a:rPr>
              <a:t>RBC2 Components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CAR!$W$48</c:f>
              <c:strCache>
                <c:ptCount val="1"/>
                <c:pt idx="0">
                  <c:v>C1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7560-4E19-9ED1-61A42C53B18D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5-7560-4E19-9ED1-61A42C53B18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7560-4E19-9ED1-61A42C53B18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9-7560-4E19-9ED1-61A42C53B18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B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D-7560-4E19-9ED1-61A42C53B18D}"/>
              </c:ext>
            </c:extLst>
          </c:dPt>
          <c:cat>
            <c:multiLvlStrRef>
              <c:f>CAR!$W$48:$W$56</c:f>
              <c:multiLvlStrCache>
                <c:ptCount val="1"/>
                <c:lvl>
                  <c:pt idx="0">
                    <c:v>C6</c:v>
                  </c:pt>
                </c:lvl>
                <c:lvl>
                  <c:pt idx="0">
                    <c:v>Total Capital Required</c:v>
                  </c:pt>
                </c:lvl>
                <c:lvl>
                  <c:pt idx="0">
                    <c:v>Div benefit</c:v>
                  </c:pt>
                </c:lvl>
                <c:lvl>
                  <c:pt idx="0">
                    <c:v>C5</c:v>
                  </c:pt>
                </c:lvl>
                <c:lvl>
                  <c:pt idx="0">
                    <c:v>C4</c:v>
                  </c:pt>
                </c:lvl>
                <c:lvl>
                  <c:pt idx="0">
                    <c:v>C3 Others</c:v>
                  </c:pt>
                </c:lvl>
                <c:lvl>
                  <c:pt idx="0">
                    <c:v>C3 Equities</c:v>
                  </c:pt>
                </c:lvl>
                <c:lvl>
                  <c:pt idx="0">
                    <c:v>C2</c:v>
                  </c:pt>
                </c:lvl>
                <c:lvl>
                  <c:pt idx="0">
                    <c:v>C1</c:v>
                  </c:pt>
                </c:lvl>
              </c:multiLvlStrCache>
            </c:multiLvlStrRef>
          </c:cat>
          <c:val>
            <c:numRef>
              <c:f>CAR!$X$48:$AD$48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7560-4E19-9ED1-61A42C53B18D}"/>
            </c:ext>
          </c:extLst>
        </c:ser>
        <c:ser>
          <c:idx val="3"/>
          <c:order val="1"/>
          <c:tx>
            <c:strRef>
              <c:f>CAR!$W$49</c:f>
              <c:strCache>
                <c:ptCount val="1"/>
                <c:pt idx="0">
                  <c:v>C2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7560-4E19-9ED1-61A42C53B18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3-7560-4E19-9ED1-61A42C53B18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5-7560-4E19-9ED1-61A42C53B18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7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9-7560-4E19-9ED1-61A42C53B18D}"/>
              </c:ext>
            </c:extLst>
          </c:dPt>
          <c:cat>
            <c:multiLvlStrRef>
              <c:f>CAR!$W$48:$W$56</c:f>
              <c:multiLvlStrCache>
                <c:ptCount val="1"/>
                <c:lvl>
                  <c:pt idx="0">
                    <c:v>C6</c:v>
                  </c:pt>
                </c:lvl>
                <c:lvl>
                  <c:pt idx="0">
                    <c:v>Total Capital Required</c:v>
                  </c:pt>
                </c:lvl>
                <c:lvl>
                  <c:pt idx="0">
                    <c:v>Div benefit</c:v>
                  </c:pt>
                </c:lvl>
                <c:lvl>
                  <c:pt idx="0">
                    <c:v>C5</c:v>
                  </c:pt>
                </c:lvl>
                <c:lvl>
                  <c:pt idx="0">
                    <c:v>C4</c:v>
                  </c:pt>
                </c:lvl>
                <c:lvl>
                  <c:pt idx="0">
                    <c:v>C3 Others</c:v>
                  </c:pt>
                </c:lvl>
                <c:lvl>
                  <c:pt idx="0">
                    <c:v>C3 Equities</c:v>
                  </c:pt>
                </c:lvl>
                <c:lvl>
                  <c:pt idx="0">
                    <c:v>C2</c:v>
                  </c:pt>
                </c:lvl>
                <c:lvl>
                  <c:pt idx="0">
                    <c:v>C1</c:v>
                  </c:pt>
                </c:lvl>
              </c:multiLvlStrCache>
            </c:multiLvlStrRef>
          </c:cat>
          <c:val>
            <c:numRef>
              <c:f>CAR!$X$49:$AD$49</c:f>
              <c:numCache>
                <c:formatCode>#,##0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A-7560-4E19-9ED1-61A42C53B18D}"/>
            </c:ext>
          </c:extLst>
        </c:ser>
        <c:ser>
          <c:idx val="2"/>
          <c:order val="2"/>
          <c:tx>
            <c:strRef>
              <c:f>CAR!$W$50</c:f>
              <c:strCache>
                <c:ptCount val="1"/>
                <c:pt idx="0">
                  <c:v>C3 Equities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7560-4E19-9ED1-61A42C53B18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F-7560-4E19-9ED1-61A42C53B18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1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3-7560-4E19-9ED1-61A42C53B18D}"/>
              </c:ext>
            </c:extLst>
          </c:dPt>
          <c:cat>
            <c:multiLvlStrRef>
              <c:f>CAR!$W$48:$W$56</c:f>
              <c:multiLvlStrCache>
                <c:ptCount val="1"/>
                <c:lvl>
                  <c:pt idx="0">
                    <c:v>C6</c:v>
                  </c:pt>
                </c:lvl>
                <c:lvl>
                  <c:pt idx="0">
                    <c:v>Total Capital Required</c:v>
                  </c:pt>
                </c:lvl>
                <c:lvl>
                  <c:pt idx="0">
                    <c:v>Div benefit</c:v>
                  </c:pt>
                </c:lvl>
                <c:lvl>
                  <c:pt idx="0">
                    <c:v>C5</c:v>
                  </c:pt>
                </c:lvl>
                <c:lvl>
                  <c:pt idx="0">
                    <c:v>C4</c:v>
                  </c:pt>
                </c:lvl>
                <c:lvl>
                  <c:pt idx="0">
                    <c:v>C3 Others</c:v>
                  </c:pt>
                </c:lvl>
                <c:lvl>
                  <c:pt idx="0">
                    <c:v>C3 Equities</c:v>
                  </c:pt>
                </c:lvl>
                <c:lvl>
                  <c:pt idx="0">
                    <c:v>C2</c:v>
                  </c:pt>
                </c:lvl>
                <c:lvl>
                  <c:pt idx="0">
                    <c:v>C1</c:v>
                  </c:pt>
                </c:lvl>
              </c:multiLvlStrCache>
            </c:multiLvlStrRef>
          </c:cat>
          <c:val>
            <c:numRef>
              <c:f>CAR!$X$50:$AD$50</c:f>
              <c:numCache>
                <c:formatCode>General</c:formatCode>
                <c:ptCount val="7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4-7560-4E19-9ED1-61A42C53B18D}"/>
            </c:ext>
          </c:extLst>
        </c:ser>
        <c:ser>
          <c:idx val="7"/>
          <c:order val="3"/>
          <c:tx>
            <c:strRef>
              <c:f>CAR!$W$51</c:f>
              <c:strCache>
                <c:ptCount val="1"/>
                <c:pt idx="0">
                  <c:v>C3 Others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7560-4E19-9ED1-61A42C53B18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9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B-7560-4E19-9ED1-61A42C53B18D}"/>
              </c:ext>
            </c:extLst>
          </c:dPt>
          <c:val>
            <c:numRef>
              <c:f>CAR!$X$51:$AC$51</c:f>
              <c:numCache>
                <c:formatCode>General</c:formatCode>
                <c:ptCount val="6"/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C-7560-4E19-9ED1-61A42C53B18D}"/>
            </c:ext>
          </c:extLst>
        </c:ser>
        <c:ser>
          <c:idx val="1"/>
          <c:order val="4"/>
          <c:tx>
            <c:strRef>
              <c:f>CAR!$W$52</c:f>
              <c:strCache>
                <c:ptCount val="1"/>
                <c:pt idx="0">
                  <c:v>C4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8F-7560-4E19-9ED1-61A42C53B1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7560-4E19-9ED1-61A42C53B18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3-7560-4E19-9ED1-61A42C53B18D}"/>
              </c:ext>
            </c:extLst>
          </c:dPt>
          <c:cat>
            <c:multiLvlStrRef>
              <c:f>CAR!$W$48:$W$56</c:f>
              <c:multiLvlStrCache>
                <c:ptCount val="1"/>
                <c:lvl>
                  <c:pt idx="0">
                    <c:v>C6</c:v>
                  </c:pt>
                </c:lvl>
                <c:lvl>
                  <c:pt idx="0">
                    <c:v>Total Capital Required</c:v>
                  </c:pt>
                </c:lvl>
                <c:lvl>
                  <c:pt idx="0">
                    <c:v>Div benefit</c:v>
                  </c:pt>
                </c:lvl>
                <c:lvl>
                  <c:pt idx="0">
                    <c:v>C5</c:v>
                  </c:pt>
                </c:lvl>
                <c:lvl>
                  <c:pt idx="0">
                    <c:v>C4</c:v>
                  </c:pt>
                </c:lvl>
                <c:lvl>
                  <c:pt idx="0">
                    <c:v>C3 Others</c:v>
                  </c:pt>
                </c:lvl>
                <c:lvl>
                  <c:pt idx="0">
                    <c:v>C3 Equities</c:v>
                  </c:pt>
                </c:lvl>
                <c:lvl>
                  <c:pt idx="0">
                    <c:v>C2</c:v>
                  </c:pt>
                </c:lvl>
                <c:lvl>
                  <c:pt idx="0">
                    <c:v>C1</c:v>
                  </c:pt>
                </c:lvl>
              </c:multiLvlStrCache>
            </c:multiLvlStrRef>
          </c:cat>
          <c:val>
            <c:numRef>
              <c:f>CAR!$X$52:$AD$52</c:f>
              <c:numCache>
                <c:formatCode>General</c:formatCode>
                <c:ptCount val="7"/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7560-4E19-9ED1-61A42C53B18D}"/>
            </c:ext>
          </c:extLst>
        </c:ser>
        <c:ser>
          <c:idx val="0"/>
          <c:order val="5"/>
          <c:tx>
            <c:strRef>
              <c:f>CAR!$W$53</c:f>
              <c:strCache>
                <c:ptCount val="1"/>
                <c:pt idx="0">
                  <c:v>C5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7-7560-4E19-9ED1-61A42C53B18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7560-4E19-9ED1-61A42C53B18D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B-7560-4E19-9ED1-61A42C53B18D}"/>
              </c:ext>
            </c:extLst>
          </c:dPt>
          <c:cat>
            <c:multiLvlStrRef>
              <c:f>CAR!$W$48:$W$56</c:f>
              <c:multiLvlStrCache>
                <c:ptCount val="1"/>
                <c:lvl>
                  <c:pt idx="0">
                    <c:v>C6</c:v>
                  </c:pt>
                </c:lvl>
                <c:lvl>
                  <c:pt idx="0">
                    <c:v>Total Capital Required</c:v>
                  </c:pt>
                </c:lvl>
                <c:lvl>
                  <c:pt idx="0">
                    <c:v>Div benefit</c:v>
                  </c:pt>
                </c:lvl>
                <c:lvl>
                  <c:pt idx="0">
                    <c:v>C5</c:v>
                  </c:pt>
                </c:lvl>
                <c:lvl>
                  <c:pt idx="0">
                    <c:v>C4</c:v>
                  </c:pt>
                </c:lvl>
                <c:lvl>
                  <c:pt idx="0">
                    <c:v>C3 Others</c:v>
                  </c:pt>
                </c:lvl>
                <c:lvl>
                  <c:pt idx="0">
                    <c:v>C3 Equities</c:v>
                  </c:pt>
                </c:lvl>
                <c:lvl>
                  <c:pt idx="0">
                    <c:v>C2</c:v>
                  </c:pt>
                </c:lvl>
                <c:lvl>
                  <c:pt idx="0">
                    <c:v>C1</c:v>
                  </c:pt>
                </c:lvl>
              </c:multiLvlStrCache>
            </c:multiLvlStrRef>
          </c:cat>
          <c:val>
            <c:numRef>
              <c:f>CAR!$X$53:$AD$53</c:f>
              <c:numCache>
                <c:formatCode>General</c:formatCode>
                <c:ptCount val="7"/>
                <c:pt idx="5" formatCode="#,##0">
                  <c:v>0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C-7560-4E19-9ED1-61A42C53B18D}"/>
            </c:ext>
          </c:extLst>
        </c:ser>
        <c:ser>
          <c:idx val="5"/>
          <c:order val="6"/>
          <c:tx>
            <c:strRef>
              <c:f>CAR!$W$54</c:f>
              <c:strCache>
                <c:ptCount val="1"/>
                <c:pt idx="0">
                  <c:v>Div benefit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FF0000"/>
              </a:solidFill>
              <a:prstDash val="dash"/>
            </a:ln>
            <a:effectLst/>
          </c:spPr>
          <c:invertIfNegative val="0"/>
          <c:cat>
            <c:multiLvlStrRef>
              <c:f>CAR!$W$48:$W$56</c:f>
              <c:multiLvlStrCache>
                <c:ptCount val="1"/>
                <c:lvl>
                  <c:pt idx="0">
                    <c:v>C6</c:v>
                  </c:pt>
                </c:lvl>
                <c:lvl>
                  <c:pt idx="0">
                    <c:v>Total Capital Required</c:v>
                  </c:pt>
                </c:lvl>
                <c:lvl>
                  <c:pt idx="0">
                    <c:v>Div benefit</c:v>
                  </c:pt>
                </c:lvl>
                <c:lvl>
                  <c:pt idx="0">
                    <c:v>C5</c:v>
                  </c:pt>
                </c:lvl>
                <c:lvl>
                  <c:pt idx="0">
                    <c:v>C4</c:v>
                  </c:pt>
                </c:lvl>
                <c:lvl>
                  <c:pt idx="0">
                    <c:v>C3 Others</c:v>
                  </c:pt>
                </c:lvl>
                <c:lvl>
                  <c:pt idx="0">
                    <c:v>C3 Equities</c:v>
                  </c:pt>
                </c:lvl>
                <c:lvl>
                  <c:pt idx="0">
                    <c:v>C2</c:v>
                  </c:pt>
                </c:lvl>
                <c:lvl>
                  <c:pt idx="0">
                    <c:v>C1</c:v>
                  </c:pt>
                </c:lvl>
              </c:multiLvlStrCache>
            </c:multiLvlStrRef>
          </c:cat>
          <c:val>
            <c:numRef>
              <c:f>CAR!$X$54:$AD$54</c:f>
              <c:numCache>
                <c:formatCode>General</c:formatCode>
                <c:ptCount val="7"/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E-7560-4E19-9ED1-61A42C53B18D}"/>
            </c:ext>
          </c:extLst>
        </c:ser>
        <c:ser>
          <c:idx val="6"/>
          <c:order val="7"/>
          <c:tx>
            <c:strRef>
              <c:f>CAR!$W$55</c:f>
              <c:strCache>
                <c:ptCount val="1"/>
                <c:pt idx="0">
                  <c:v>Total Capital Required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CAR!$W$48:$W$56</c:f>
              <c:multiLvlStrCache>
                <c:ptCount val="1"/>
                <c:lvl>
                  <c:pt idx="0">
                    <c:v>C6</c:v>
                  </c:pt>
                </c:lvl>
                <c:lvl>
                  <c:pt idx="0">
                    <c:v>Total Capital Required</c:v>
                  </c:pt>
                </c:lvl>
                <c:lvl>
                  <c:pt idx="0">
                    <c:v>Div benefit</c:v>
                  </c:pt>
                </c:lvl>
                <c:lvl>
                  <c:pt idx="0">
                    <c:v>C5</c:v>
                  </c:pt>
                </c:lvl>
                <c:lvl>
                  <c:pt idx="0">
                    <c:v>C4</c:v>
                  </c:pt>
                </c:lvl>
                <c:lvl>
                  <c:pt idx="0">
                    <c:v>C3 Others</c:v>
                  </c:pt>
                </c:lvl>
                <c:lvl>
                  <c:pt idx="0">
                    <c:v>C3 Equities</c:v>
                  </c:pt>
                </c:lvl>
                <c:lvl>
                  <c:pt idx="0">
                    <c:v>C2</c:v>
                  </c:pt>
                </c:lvl>
                <c:lvl>
                  <c:pt idx="0">
                    <c:v>C1</c:v>
                  </c:pt>
                </c:lvl>
              </c:multiLvlStrCache>
            </c:multiLvlStrRef>
          </c:cat>
          <c:val>
            <c:numRef>
              <c:f>CAR!$X$55:$AE$55</c:f>
              <c:numCache>
                <c:formatCode>General</c:formatCode>
                <c:ptCount val="8"/>
                <c:pt idx="7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0-7560-4E19-9ED1-61A42C53B18D}"/>
            </c:ext>
          </c:extLst>
        </c:ser>
        <c:ser>
          <c:idx val="8"/>
          <c:order val="8"/>
          <c:tx>
            <c:strRef>
              <c:f>CAR!$W$56</c:f>
              <c:strCache>
                <c:ptCount val="1"/>
                <c:pt idx="0">
                  <c:v>C6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A2-7560-4E19-9ED1-61A42C53B18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A3-7560-4E19-9ED1-61A42C53B18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A4-7560-4E19-9ED1-61A42C53B18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A5-7560-4E19-9ED1-61A42C53B18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A6-7560-4E19-9ED1-61A42C53B18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A7-7560-4E19-9ED1-61A42C53B18D}"/>
              </c:ext>
            </c:extLst>
          </c:dPt>
          <c:cat>
            <c:multiLvlStrRef>
              <c:f>CAR!$W$48:$W$56</c:f>
              <c:multiLvlStrCache>
                <c:ptCount val="1"/>
                <c:lvl>
                  <c:pt idx="0">
                    <c:v>C6</c:v>
                  </c:pt>
                </c:lvl>
                <c:lvl>
                  <c:pt idx="0">
                    <c:v>Total Capital Required</c:v>
                  </c:pt>
                </c:lvl>
                <c:lvl>
                  <c:pt idx="0">
                    <c:v>Div benefit</c:v>
                  </c:pt>
                </c:lvl>
                <c:lvl>
                  <c:pt idx="0">
                    <c:v>C5</c:v>
                  </c:pt>
                </c:lvl>
                <c:lvl>
                  <c:pt idx="0">
                    <c:v>C4</c:v>
                  </c:pt>
                </c:lvl>
                <c:lvl>
                  <c:pt idx="0">
                    <c:v>C3 Others</c:v>
                  </c:pt>
                </c:lvl>
                <c:lvl>
                  <c:pt idx="0">
                    <c:v>C3 Equities</c:v>
                  </c:pt>
                </c:lvl>
                <c:lvl>
                  <c:pt idx="0">
                    <c:v>C2</c:v>
                  </c:pt>
                </c:lvl>
                <c:lvl>
                  <c:pt idx="0">
                    <c:v>C1</c:v>
                  </c:pt>
                </c:lvl>
              </c:multiLvlStrCache>
            </c:multiLvlStrRef>
          </c:cat>
          <c:val>
            <c:numRef>
              <c:f>CAR!$X$56:$AF$56</c:f>
              <c:numCache>
                <c:formatCode>General</c:formatCode>
                <c:ptCount val="9"/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1-7560-4E19-9ED1-61A42C53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803723776"/>
        <c:axId val="-1803730304"/>
      </c:barChart>
      <c:catAx>
        <c:axId val="-18037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3730304"/>
        <c:crosses val="autoZero"/>
        <c:auto val="1"/>
        <c:lblAlgn val="ctr"/>
        <c:lblOffset val="100"/>
        <c:noMultiLvlLbl val="0"/>
      </c:catAx>
      <c:valAx>
        <c:axId val="-180373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000" b="1" i="0" kern="1200" baseline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Amount (PHP mil)</a:t>
                </a:r>
                <a:endParaRPr lang="en-MY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3723776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MY" sz="1400"/>
              <a:t>Capital Adequacy Ratio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44010067114094"/>
          <c:y val="0.12462885323614492"/>
          <c:w val="0.76386148396718867"/>
          <c:h val="0.70997146673493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CAR!$B$15</c:f>
              <c:strCache>
                <c:ptCount val="1"/>
                <c:pt idx="0">
                  <c:v>Total Available Capital (TAC)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CAR!$E$15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F-4F8D-A4E5-75CA0D84C5B7}"/>
            </c:ext>
          </c:extLst>
        </c:ser>
        <c:ser>
          <c:idx val="1"/>
          <c:order val="1"/>
          <c:tx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CAR!$E$20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7F-4F8D-A4E5-75CA0D84C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-1803726496"/>
        <c:axId val="-1803722144"/>
      </c:barChart>
      <c:lineChart>
        <c:grouping val="standard"/>
        <c:varyColors val="0"/>
        <c:ser>
          <c:idx val="2"/>
          <c:order val="2"/>
          <c:tx>
            <c:strRef>
              <c:f>CAR!$B$29</c:f>
              <c:strCache>
                <c:ptCount val="1"/>
                <c:pt idx="0">
                  <c:v>Capital Adequacy Ratio (CAR)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triangle"/>
            <c:size val="10"/>
            <c:spPr>
              <a:solidFill>
                <a:srgbClr val="C00000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CAR!$E$29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7F-4F8D-A4E5-75CA0D84C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954376336"/>
        <c:axId val="-1954373616"/>
      </c:lineChart>
      <c:catAx>
        <c:axId val="-180372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803722144"/>
        <c:crosses val="autoZero"/>
        <c:auto val="1"/>
        <c:lblAlgn val="ctr"/>
        <c:lblOffset val="100"/>
        <c:noMultiLvlLbl val="1"/>
      </c:catAx>
      <c:valAx>
        <c:axId val="-1803722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Amount (PHP mil)</a:t>
                </a:r>
              </a:p>
            </c:rich>
          </c:tx>
          <c:layout>
            <c:manualLayout>
              <c:xMode val="edge"/>
              <c:yMode val="edge"/>
              <c:x val="4.1892244593586892E-3"/>
              <c:y val="0.365468213058419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803726496"/>
        <c:crosses val="autoZero"/>
        <c:crossBetween val="between"/>
        <c:dispUnits>
          <c:builtInUnit val="millions"/>
        </c:dispUnits>
      </c:valAx>
      <c:catAx>
        <c:axId val="-195437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54373616"/>
        <c:crosses val="autoZero"/>
        <c:auto val="0"/>
        <c:lblAlgn val="ctr"/>
        <c:lblOffset val="100"/>
        <c:noMultiLvlLbl val="0"/>
      </c:catAx>
      <c:valAx>
        <c:axId val="-19543736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CAR</a:t>
                </a:r>
              </a:p>
            </c:rich>
          </c:tx>
          <c:layout>
            <c:manualLayout>
              <c:xMode val="edge"/>
              <c:yMode val="edge"/>
              <c:x val="0.96056935767934859"/>
              <c:y val="0.433083776188753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95437633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"/>
          <c:y val="0.88576532971677224"/>
          <c:w val="1"/>
          <c:h val="0.10130872009200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MY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MY" sz="1400" b="1"/>
              <a:t>RBC Requirement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230899441800808E-2"/>
          <c:y val="0.14700340119960784"/>
          <c:w val="0.88374265828902132"/>
          <c:h val="0.66316216666721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CAR!$C$21</c:f>
              <c:strCache>
                <c:ptCount val="1"/>
                <c:pt idx="0">
                  <c:v>Credit Risk Capital Charge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CAR!$E$21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C-4A8B-BAB9-54F6279C8B1D}"/>
            </c:ext>
          </c:extLst>
        </c:ser>
        <c:ser>
          <c:idx val="1"/>
          <c:order val="1"/>
          <c:tx>
            <c:strRef>
              <c:f>CAR!$C$22</c:f>
              <c:strCache>
                <c:ptCount val="1"/>
                <c:pt idx="0">
                  <c:v>Insurance Liability Risk Capital Charge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CAR!$E$22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C-4A8B-BAB9-54F6279C8B1D}"/>
            </c:ext>
          </c:extLst>
        </c:ser>
        <c:ser>
          <c:idx val="2"/>
          <c:order val="2"/>
          <c:tx>
            <c:strRef>
              <c:f>CAR!$C$23</c:f>
              <c:strCache>
                <c:ptCount val="1"/>
                <c:pt idx="0">
                  <c:v>Market Risk Capital Charge - Equities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C-4A8B-BAB9-54F6279C8B1D}"/>
            </c:ext>
          </c:extLst>
        </c:ser>
        <c:ser>
          <c:idx val="5"/>
          <c:order val="3"/>
          <c:tx>
            <c:strRef>
              <c:f>CAR!$C$24</c:f>
              <c:strCache>
                <c:ptCount val="1"/>
                <c:pt idx="0">
                  <c:v>Market Risk Capital Charge - Others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CAR!$E$24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EC-4A8B-BAB9-54F6279C8B1D}"/>
            </c:ext>
          </c:extLst>
        </c:ser>
        <c:ser>
          <c:idx val="3"/>
          <c:order val="4"/>
          <c:tx>
            <c:strRef>
              <c:f>CAR!$C$25</c:f>
              <c:strCache>
                <c:ptCount val="1"/>
                <c:pt idx="0">
                  <c:v>Operational Risk Capital Charge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CAR!$E$25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EC-4A8B-BAB9-54F6279C8B1D}"/>
            </c:ext>
          </c:extLst>
        </c:ser>
        <c:ser>
          <c:idx val="4"/>
          <c:order val="5"/>
          <c:tx>
            <c:strRef>
              <c:f>CAR!$C$26</c:f>
              <c:strCache>
                <c:ptCount val="1"/>
                <c:pt idx="0">
                  <c:v>Catastrophe Risk Capital Charge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CAR!$B$20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CAR!$E$26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EC-4A8B-BAB9-54F6279C8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83458448"/>
        <c:axId val="-1783461712"/>
      </c:barChart>
      <c:catAx>
        <c:axId val="-1783458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83461712"/>
        <c:crosses val="autoZero"/>
        <c:auto val="1"/>
        <c:lblAlgn val="ctr"/>
        <c:lblOffset val="100"/>
        <c:noMultiLvlLbl val="0"/>
      </c:catAx>
      <c:valAx>
        <c:axId val="-17834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MY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58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595745431617967E-2"/>
          <c:y val="0.81701898749142843"/>
          <c:w val="0.95719919412878818"/>
          <c:h val="0.18298101250857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MY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 of Credit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'RBC Requirement'!$D$17</c:f>
              <c:strCache>
                <c:ptCount val="1"/>
                <c:pt idx="0">
                  <c:v>Debt Instruments &amp; Bonds</c:v>
                </c:pt>
              </c:strCache>
            </c:strRef>
          </c:tx>
          <c:spPr>
            <a:solidFill>
              <a:schemeClr val="accent6">
                <a:shade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C1</c:v>
                </c:pt>
              </c:strCache>
            </c:strRef>
          </c:cat>
          <c:val>
            <c:numRef>
              <c:f>'RBC Requirement'!$E$17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19-475D-B9C8-251D959667C8}"/>
            </c:ext>
          </c:extLst>
        </c:ser>
        <c:ser>
          <c:idx val="2"/>
          <c:order val="2"/>
          <c:tx>
            <c:strRef>
              <c:f>'RBC Requirement'!$D$18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shade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C1</c:v>
                </c:pt>
              </c:strCache>
            </c:strRef>
          </c:cat>
          <c:val>
            <c:numRef>
              <c:f>'RBC Requirement'!$E$18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19-475D-B9C8-251D959667C8}"/>
            </c:ext>
          </c:extLst>
        </c:ser>
        <c:ser>
          <c:idx val="4"/>
          <c:order val="4"/>
          <c:tx>
            <c:strRef>
              <c:f>'RBC Requirement'!$D$20</c:f>
              <c:strCache>
                <c:ptCount val="1"/>
                <c:pt idx="0">
                  <c:v>Amounts Receivables</c:v>
                </c:pt>
              </c:strCache>
            </c:strRef>
          </c:tx>
          <c:spPr>
            <a:solidFill>
              <a:schemeClr val="accent6">
                <a:tint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C1</c:v>
                </c:pt>
              </c:strCache>
            </c:strRef>
          </c:cat>
          <c:val>
            <c:numRef>
              <c:f>'RBC Requirement'!$E$20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19-475D-B9C8-251D959667C8}"/>
            </c:ext>
          </c:extLst>
        </c:ser>
        <c:ser>
          <c:idx val="5"/>
          <c:order val="5"/>
          <c:tx>
            <c:strRef>
              <c:f>'RBC Requirement'!$D$21</c:f>
              <c:strCache>
                <c:ptCount val="1"/>
                <c:pt idx="0">
                  <c:v>Reinsurance</c:v>
                </c:pt>
              </c:strCache>
            </c:strRef>
          </c:tx>
          <c:spPr>
            <a:solidFill>
              <a:schemeClr val="accent6">
                <a:tint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C1</c:v>
                </c:pt>
              </c:strCache>
            </c:strRef>
          </c:cat>
          <c:val>
            <c:numRef>
              <c:f>'RBC Requirement'!$E$21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19-475D-B9C8-251D9596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783460080"/>
        <c:axId val="-17834660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'RBC Requirement'!$D$16</c15:sqref>
                        </c15:formulaRef>
                      </c:ext>
                    </c:extLst>
                    <c:strCache>
                      <c:ptCount val="1"/>
                      <c:pt idx="0">
                        <c:v>Asset Default Risk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'RBC Requirement'!$E$16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A19-475D-B9C8-251D959667C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Requirement'!$D$19</c15:sqref>
                        </c15:formulaRef>
                      </c:ext>
                    </c:extLst>
                    <c:strCache>
                      <c:ptCount val="1"/>
                      <c:pt idx="0">
                        <c:v>Counterparty Risk</c:v>
                      </c:pt>
                    </c:strCache>
                  </c:strRef>
                </c:tx>
                <c:spPr>
                  <a:solidFill>
                    <a:schemeClr val="accent6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Requirement'!$E$19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A19-475D-B9C8-251D959667C8}"/>
                  </c:ext>
                </c:extLst>
              </c15:ser>
            </c15:filteredBarSeries>
          </c:ext>
        </c:extLst>
      </c:barChart>
      <c:catAx>
        <c:axId val="-178346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66064"/>
        <c:crosses val="autoZero"/>
        <c:auto val="1"/>
        <c:lblAlgn val="ctr"/>
        <c:lblOffset val="100"/>
        <c:noMultiLvlLbl val="0"/>
      </c:catAx>
      <c:valAx>
        <c:axId val="-1783466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6008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Market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MY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'RBC Requirement'!$D$27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Requirement'!$E$27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B-4CCD-87B3-1EF0FA9EA077}"/>
            </c:ext>
          </c:extLst>
        </c:ser>
        <c:ser>
          <c:idx val="1"/>
          <c:order val="1"/>
          <c:tx>
            <c:strRef>
              <c:f>'RBC Requirement'!$D$28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Requirement'!$E$28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B-4CCD-87B3-1EF0FA9EA077}"/>
            </c:ext>
          </c:extLst>
        </c:ser>
        <c:ser>
          <c:idx val="2"/>
          <c:order val="2"/>
          <c:tx>
            <c:strRef>
              <c:f>'RBC Requirement'!$D$29</c:f>
              <c:strCache>
                <c:ptCount val="1"/>
                <c:pt idx="0">
                  <c:v>Property risk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Requirement'!$E$29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B-4CCD-87B3-1EF0FA9EA077}"/>
            </c:ext>
          </c:extLst>
        </c:ser>
        <c:ser>
          <c:idx val="3"/>
          <c:order val="3"/>
          <c:tx>
            <c:strRef>
              <c:f>'RBC Requirement'!$D$30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Requirement'!$E$30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B-4CCD-87B3-1EF0FA9EA077}"/>
            </c:ext>
          </c:extLst>
        </c:ser>
        <c:ser>
          <c:idx val="4"/>
          <c:order val="4"/>
          <c:tx>
            <c:strRef>
              <c:f>'RBC Requirement'!$D$31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Requirement'!$C$26</c:f>
              <c:strCache>
                <c:ptCount val="1"/>
                <c:pt idx="0">
                  <c:v>C3</c:v>
                </c:pt>
              </c:strCache>
            </c:strRef>
          </c:cat>
          <c:val>
            <c:numRef>
              <c:f>'RBC Requirement'!$E$31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B-4CCD-87B3-1EF0FA9E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783464976"/>
        <c:axId val="-1783470960"/>
      </c:barChart>
      <c:catAx>
        <c:axId val="-178346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70960"/>
        <c:crosses val="autoZero"/>
        <c:auto val="1"/>
        <c:lblAlgn val="ctr"/>
        <c:lblOffset val="100"/>
        <c:noMultiLvlLbl val="0"/>
      </c:catAx>
      <c:valAx>
        <c:axId val="-178347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4649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</xdr:colOff>
      <xdr:row>0</xdr:row>
      <xdr:rowOff>0</xdr:rowOff>
    </xdr:from>
    <xdr:to>
      <xdr:col>1</xdr:col>
      <xdr:colOff>1073150</xdr:colOff>
      <xdr:row>4</xdr:row>
      <xdr:rowOff>31750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967317" cy="825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57150</xdr:rowOff>
        </xdr:from>
        <xdr:to>
          <xdr:col>7</xdr:col>
          <xdr:colOff>142875</xdr:colOff>
          <xdr:row>17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289984</xdr:colOff>
      <xdr:row>4</xdr:row>
      <xdr:rowOff>31750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0"/>
          <a:ext cx="967317" cy="8255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119063</xdr:colOff>
      <xdr:row>1</xdr:row>
      <xdr:rowOff>95250</xdr:rowOff>
    </xdr:from>
    <xdr:ext cx="1928132" cy="578757"/>
    <xdr:pic>
      <xdr:nvPicPr>
        <xdr:cNvPr id="2" name="Picture 1" descr="consultingNMGpres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6063" y="285750"/>
          <a:ext cx="1928132" cy="578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31750</xdr:colOff>
      <xdr:row>0</xdr:row>
      <xdr:rowOff>0</xdr:rowOff>
    </xdr:from>
    <xdr:to>
      <xdr:col>2</xdr:col>
      <xdr:colOff>364067</xdr:colOff>
      <xdr:row>4</xdr:row>
      <xdr:rowOff>31750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0"/>
          <a:ext cx="967317" cy="8255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0</xdr:row>
      <xdr:rowOff>0</xdr:rowOff>
    </xdr:from>
    <xdr:to>
      <xdr:col>1</xdr:col>
      <xdr:colOff>1009650</xdr:colOff>
      <xdr:row>4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0"/>
          <a:ext cx="967317" cy="8255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721519</xdr:colOff>
      <xdr:row>14</xdr:row>
      <xdr:rowOff>60722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543800" y="29301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11</xdr:col>
      <xdr:colOff>721519</xdr:colOff>
      <xdr:row>14</xdr:row>
      <xdr:rowOff>60722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543800" y="29301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11</xdr:col>
      <xdr:colOff>721519</xdr:colOff>
      <xdr:row>15</xdr:row>
      <xdr:rowOff>60722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7016678" y="29182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11</xdr:col>
      <xdr:colOff>721519</xdr:colOff>
      <xdr:row>15</xdr:row>
      <xdr:rowOff>60722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7016678" y="29182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967317</xdr:colOff>
      <xdr:row>4</xdr:row>
      <xdr:rowOff>34925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967317" cy="825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0</xdr:rowOff>
    </xdr:from>
    <xdr:to>
      <xdr:col>2</xdr:col>
      <xdr:colOff>14818</xdr:colOff>
      <xdr:row>4</xdr:row>
      <xdr:rowOff>31750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0"/>
          <a:ext cx="967317" cy="8255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179916</xdr:colOff>
      <xdr:row>0</xdr:row>
      <xdr:rowOff>0</xdr:rowOff>
    </xdr:from>
    <xdr:to>
      <xdr:col>1</xdr:col>
      <xdr:colOff>935566</xdr:colOff>
      <xdr:row>4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" y="0"/>
          <a:ext cx="96731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3</xdr:col>
      <xdr:colOff>214842</xdr:colOff>
      <xdr:row>4</xdr:row>
      <xdr:rowOff>34925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967317" cy="825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148792</xdr:colOff>
      <xdr:row>11</xdr:row>
      <xdr:rowOff>14087</xdr:rowOff>
    </xdr:from>
    <xdr:to>
      <xdr:col>11</xdr:col>
      <xdr:colOff>1583143</xdr:colOff>
      <xdr:row>31</xdr:row>
      <xdr:rowOff>20322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1597967</xdr:colOff>
      <xdr:row>11</xdr:row>
      <xdr:rowOff>8093</xdr:rowOff>
    </xdr:from>
    <xdr:to>
      <xdr:col>18</xdr:col>
      <xdr:colOff>375072</xdr:colOff>
      <xdr:row>31</xdr:row>
      <xdr:rowOff>14328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158751</xdr:colOff>
      <xdr:row>31</xdr:row>
      <xdr:rowOff>66489</xdr:rowOff>
    </xdr:from>
    <xdr:to>
      <xdr:col>11</xdr:col>
      <xdr:colOff>1594410</xdr:colOff>
      <xdr:row>50</xdr:row>
      <xdr:rowOff>20769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499298</xdr:colOff>
      <xdr:row>4</xdr:row>
      <xdr:rowOff>20139</xdr:rowOff>
    </xdr:to>
    <xdr:pic>
      <xdr:nvPicPr>
        <xdr:cNvPr id="8" name="Picture 1" descr="Description: logoComm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0"/>
          <a:ext cx="880298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11</xdr:col>
      <xdr:colOff>63502</xdr:colOff>
      <xdr:row>28</xdr:row>
      <xdr:rowOff>109537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232832</xdr:colOff>
      <xdr:row>29</xdr:row>
      <xdr:rowOff>0</xdr:rowOff>
    </xdr:from>
    <xdr:to>
      <xdr:col>11</xdr:col>
      <xdr:colOff>64582</xdr:colOff>
      <xdr:row>46</xdr:row>
      <xdr:rowOff>109500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74085</xdr:colOff>
      <xdr:row>0</xdr:row>
      <xdr:rowOff>0</xdr:rowOff>
    </xdr:from>
    <xdr:to>
      <xdr:col>3</xdr:col>
      <xdr:colOff>787402</xdr:colOff>
      <xdr:row>4</xdr:row>
      <xdr:rowOff>31750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5" y="0"/>
          <a:ext cx="967317" cy="825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78441</xdr:colOff>
      <xdr:row>0</xdr:row>
      <xdr:rowOff>0</xdr:rowOff>
    </xdr:from>
    <xdr:to>
      <xdr:col>4</xdr:col>
      <xdr:colOff>433917</xdr:colOff>
      <xdr:row>4</xdr:row>
      <xdr:rowOff>29882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5" y="0"/>
          <a:ext cx="967317" cy="825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</xdr:colOff>
      <xdr:row>0</xdr:row>
      <xdr:rowOff>0</xdr:rowOff>
    </xdr:from>
    <xdr:to>
      <xdr:col>1</xdr:col>
      <xdr:colOff>1073150</xdr:colOff>
      <xdr:row>4</xdr:row>
      <xdr:rowOff>31750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967317" cy="825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2</xdr:col>
      <xdr:colOff>321734</xdr:colOff>
      <xdr:row>4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967317" cy="825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</xdr:colOff>
      <xdr:row>0</xdr:row>
      <xdr:rowOff>0</xdr:rowOff>
    </xdr:from>
    <xdr:to>
      <xdr:col>2</xdr:col>
      <xdr:colOff>395816</xdr:colOff>
      <xdr:row>4</xdr:row>
      <xdr:rowOff>27781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0"/>
          <a:ext cx="967317" cy="825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289984</xdr:colOff>
      <xdr:row>4</xdr:row>
      <xdr:rowOff>31750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0"/>
          <a:ext cx="967317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tabColor rgb="FFC00000"/>
  </sheetPr>
  <dimension ref="A1:N50"/>
  <sheetViews>
    <sheetView topLeftCell="A28" workbookViewId="0">
      <selection activeCell="G13" sqref="G13"/>
    </sheetView>
  </sheetViews>
  <sheetFormatPr defaultColWidth="9.140625" defaultRowHeight="15"/>
  <cols>
    <col min="1" max="1" width="2.7109375" customWidth="1"/>
    <col min="2" max="2" width="18.7109375" customWidth="1"/>
    <col min="3" max="3" width="30.5703125" customWidth="1"/>
    <col min="4" max="5" width="16" customWidth="1"/>
    <col min="6" max="6" width="30.5703125" customWidth="1"/>
    <col min="7" max="7" width="18.5703125" bestFit="1" customWidth="1"/>
    <col min="8" max="8" width="19.28515625" customWidth="1"/>
    <col min="9" max="14" width="13.85546875" customWidth="1"/>
    <col min="15" max="15" width="17.5703125" customWidth="1"/>
    <col min="16" max="18" width="10.85546875" customWidth="1"/>
    <col min="19" max="82" width="17.5703125" customWidth="1"/>
  </cols>
  <sheetData>
    <row r="1" spans="1:14">
      <c r="A1" s="7"/>
    </row>
    <row r="2" spans="1:14" ht="15.75">
      <c r="B2" s="74"/>
      <c r="C2" s="727" t="s">
        <v>0</v>
      </c>
      <c r="D2" s="727"/>
      <c r="E2" s="74"/>
      <c r="F2" s="74"/>
      <c r="I2" s="74"/>
      <c r="J2" s="74"/>
      <c r="K2" s="74"/>
      <c r="L2" s="74"/>
      <c r="M2" s="74"/>
      <c r="N2" s="74"/>
    </row>
    <row r="3" spans="1:14" ht="15.75">
      <c r="B3" s="74"/>
      <c r="C3" s="727" t="s">
        <v>1</v>
      </c>
      <c r="D3" s="727"/>
      <c r="E3" s="74"/>
      <c r="F3" s="74"/>
      <c r="G3" s="75" t="s">
        <v>2</v>
      </c>
      <c r="H3" s="76" t="s">
        <v>3</v>
      </c>
      <c r="I3" s="77"/>
      <c r="J3" s="74"/>
      <c r="K3" s="74"/>
      <c r="L3" s="74"/>
      <c r="M3" s="74"/>
      <c r="N3" s="74"/>
    </row>
    <row r="4" spans="1:14" ht="15.75">
      <c r="B4" s="74"/>
      <c r="C4" s="728" t="s">
        <v>4</v>
      </c>
      <c r="D4" s="728"/>
      <c r="E4" s="74"/>
      <c r="F4" s="74"/>
      <c r="G4" s="75" t="s">
        <v>5</v>
      </c>
      <c r="H4" s="78" t="s">
        <v>6</v>
      </c>
      <c r="I4" s="74"/>
      <c r="J4" s="74"/>
      <c r="K4" s="74"/>
      <c r="L4" s="74"/>
      <c r="M4" s="74"/>
      <c r="N4" s="74"/>
    </row>
    <row r="5" spans="1:14" ht="26.25">
      <c r="B5" s="79" t="s">
        <v>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ht="15.75">
      <c r="B6" s="80" t="s">
        <v>8</v>
      </c>
      <c r="C6" s="81"/>
      <c r="F6" s="74"/>
    </row>
    <row r="7" spans="1:14" ht="15.75">
      <c r="B7" s="82" t="s">
        <v>9</v>
      </c>
      <c r="C7" s="81"/>
      <c r="F7" s="74"/>
    </row>
    <row r="9" spans="1:14">
      <c r="B9" s="8" t="s">
        <v>10</v>
      </c>
      <c r="C9" s="683"/>
      <c r="D9" s="65"/>
      <c r="E9" s="83" t="s">
        <v>11</v>
      </c>
    </row>
    <row r="10" spans="1:14">
      <c r="B10" s="8" t="s">
        <v>12</v>
      </c>
      <c r="C10" s="684"/>
      <c r="D10" s="65"/>
      <c r="E10" s="83" t="s">
        <v>13</v>
      </c>
    </row>
    <row r="11" spans="1:14">
      <c r="B11" s="8" t="s">
        <v>14</v>
      </c>
      <c r="C11" s="684"/>
      <c r="D11" s="65"/>
      <c r="E11" s="83" t="s">
        <v>15</v>
      </c>
    </row>
    <row r="12" spans="1:14" ht="15.75">
      <c r="B12" s="84"/>
      <c r="C12" s="85"/>
    </row>
    <row r="13" spans="1:14">
      <c r="B13" s="195" t="s">
        <v>16</v>
      </c>
    </row>
    <row r="14" spans="1:14">
      <c r="B14" s="8" t="s">
        <v>17</v>
      </c>
      <c r="E14" s="8" t="s">
        <v>18</v>
      </c>
    </row>
    <row r="15" spans="1:14">
      <c r="B15" s="658"/>
      <c r="C15" s="659"/>
      <c r="E15" s="658"/>
      <c r="F15" s="659"/>
    </row>
    <row r="16" spans="1:14">
      <c r="B16" s="660"/>
      <c r="C16" s="661"/>
      <c r="E16" s="660"/>
      <c r="F16" s="661"/>
    </row>
    <row r="17" spans="2:8">
      <c r="B17" s="660"/>
      <c r="C17" s="661"/>
      <c r="E17" s="660"/>
      <c r="F17" s="661"/>
    </row>
    <row r="18" spans="2:8" ht="15" customHeight="1">
      <c r="B18" s="662"/>
      <c r="C18" s="663"/>
      <c r="E18" s="662"/>
      <c r="F18" s="663"/>
    </row>
    <row r="19" spans="2:8" ht="15" customHeight="1">
      <c r="B19" s="8" t="s">
        <v>19</v>
      </c>
      <c r="C19" s="664"/>
      <c r="E19" s="8" t="s">
        <v>19</v>
      </c>
      <c r="F19" s="665"/>
    </row>
    <row r="20" spans="2:8">
      <c r="B20" s="8" t="s">
        <v>20</v>
      </c>
      <c r="C20" s="665"/>
      <c r="E20" s="8" t="s">
        <v>20</v>
      </c>
      <c r="F20" s="665" t="s">
        <v>21</v>
      </c>
    </row>
    <row r="21" spans="2:8">
      <c r="C21" s="194" t="str">
        <f>IF(C19="","CHECK","")</f>
        <v>CHECK</v>
      </c>
      <c r="F21" s="194" t="str">
        <f>IF(F19="","CHECK","")</f>
        <v>CHECK</v>
      </c>
    </row>
    <row r="22" spans="2:8">
      <c r="C22" s="666" t="str">
        <f>IF(C21="CHECK","Please provide name and signature","")</f>
        <v>Please provide name and signature</v>
      </c>
      <c r="F22" s="666" t="str">
        <f>IF(F21="CHECK","Please provide name and signature","")</f>
        <v>Please provide name and signature</v>
      </c>
    </row>
    <row r="23" spans="2:8" ht="15.75">
      <c r="B23" s="84"/>
      <c r="C23" s="85"/>
    </row>
    <row r="24" spans="2:8">
      <c r="B24" s="195" t="s">
        <v>22</v>
      </c>
    </row>
    <row r="25" spans="2:8">
      <c r="B25" t="s">
        <v>23</v>
      </c>
    </row>
    <row r="26" spans="2:8">
      <c r="B26" s="86"/>
      <c r="C26" s="86" t="s">
        <v>24</v>
      </c>
      <c r="D26" s="86" t="s">
        <v>25</v>
      </c>
      <c r="E26" s="87"/>
      <c r="F26" s="87"/>
      <c r="G26" s="87"/>
      <c r="H26" s="88"/>
    </row>
    <row r="27" spans="2:8">
      <c r="B27" s="89" t="s">
        <v>26</v>
      </c>
      <c r="C27" s="90" t="s">
        <v>27</v>
      </c>
      <c r="D27" s="91" t="s">
        <v>28</v>
      </c>
      <c r="E27" s="92"/>
      <c r="F27" s="92"/>
      <c r="G27" s="92"/>
      <c r="H27" s="93"/>
    </row>
    <row r="28" spans="2:8">
      <c r="B28" s="94"/>
      <c r="C28" s="95" t="s">
        <v>29</v>
      </c>
      <c r="D28" s="94" t="s">
        <v>30</v>
      </c>
      <c r="H28" s="96"/>
    </row>
    <row r="29" spans="2:8">
      <c r="B29" s="680" t="s">
        <v>31</v>
      </c>
      <c r="C29" s="676" t="s">
        <v>31</v>
      </c>
      <c r="D29" s="677" t="s">
        <v>32</v>
      </c>
      <c r="E29" s="678"/>
      <c r="F29" s="678"/>
      <c r="G29" s="678"/>
      <c r="H29" s="679"/>
    </row>
    <row r="30" spans="2:8">
      <c r="B30" s="97" t="s">
        <v>33</v>
      </c>
      <c r="C30" s="98" t="s">
        <v>34</v>
      </c>
      <c r="D30" s="92" t="s">
        <v>35</v>
      </c>
      <c r="E30" s="92"/>
      <c r="F30" s="92"/>
      <c r="G30" s="92"/>
      <c r="H30" s="93"/>
    </row>
    <row r="31" spans="2:8">
      <c r="B31" s="99" t="s">
        <v>36</v>
      </c>
      <c r="C31" s="100" t="s">
        <v>37</v>
      </c>
      <c r="D31" t="s">
        <v>38</v>
      </c>
      <c r="H31" s="96"/>
    </row>
    <row r="32" spans="2:8">
      <c r="B32" s="99" t="s">
        <v>39</v>
      </c>
      <c r="C32" s="100" t="s">
        <v>40</v>
      </c>
      <c r="D32" t="s">
        <v>41</v>
      </c>
      <c r="H32" s="96"/>
    </row>
    <row r="33" spans="2:9">
      <c r="B33" s="99"/>
      <c r="C33" s="100" t="s">
        <v>42</v>
      </c>
      <c r="D33" t="s">
        <v>43</v>
      </c>
      <c r="H33" s="96"/>
    </row>
    <row r="34" spans="2:9">
      <c r="B34" s="94"/>
      <c r="C34" s="100" t="s">
        <v>44</v>
      </c>
      <c r="D34" t="s">
        <v>45</v>
      </c>
      <c r="H34" s="96"/>
    </row>
    <row r="35" spans="2:9">
      <c r="B35" s="94"/>
      <c r="C35" s="100" t="s">
        <v>46</v>
      </c>
      <c r="D35" t="s">
        <v>47</v>
      </c>
      <c r="H35" s="96"/>
    </row>
    <row r="36" spans="2:9">
      <c r="B36" s="94"/>
      <c r="C36" s="100" t="s">
        <v>48</v>
      </c>
      <c r="D36" t="s">
        <v>49</v>
      </c>
      <c r="H36" s="96"/>
    </row>
    <row r="37" spans="2:9">
      <c r="B37" s="94"/>
      <c r="C37" s="100" t="s">
        <v>50</v>
      </c>
      <c r="D37" t="s">
        <v>51</v>
      </c>
      <c r="H37" s="96"/>
    </row>
    <row r="38" spans="2:9">
      <c r="B38" s="94"/>
      <c r="C38" s="100" t="s">
        <v>52</v>
      </c>
      <c r="D38" s="101" t="s">
        <v>53</v>
      </c>
      <c r="H38" s="96"/>
    </row>
    <row r="39" spans="2:9">
      <c r="B39" s="102"/>
      <c r="C39" s="103" t="s">
        <v>54</v>
      </c>
      <c r="D39" s="104" t="s">
        <v>55</v>
      </c>
      <c r="E39" s="105"/>
      <c r="F39" s="105"/>
      <c r="G39" s="105"/>
      <c r="H39" s="106"/>
    </row>
    <row r="40" spans="2:9">
      <c r="B40" s="681" t="s">
        <v>56</v>
      </c>
      <c r="C40" s="103" t="s">
        <v>57</v>
      </c>
      <c r="D40" s="107" t="s">
        <v>58</v>
      </c>
      <c r="E40" s="105"/>
      <c r="F40" s="105"/>
      <c r="G40" s="105"/>
      <c r="H40" s="106"/>
    </row>
    <row r="41" spans="2:9">
      <c r="I41" s="108"/>
    </row>
    <row r="42" spans="2:9">
      <c r="B42" s="195" t="s">
        <v>59</v>
      </c>
    </row>
    <row r="43" spans="2:9">
      <c r="B43" t="s">
        <v>60</v>
      </c>
      <c r="C43" s="85"/>
      <c r="D43" s="109"/>
      <c r="E43" s="109"/>
      <c r="F43" s="109"/>
    </row>
    <row r="44" spans="2:9">
      <c r="B44" t="s">
        <v>61</v>
      </c>
    </row>
    <row r="45" spans="2:9">
      <c r="B45" t="s">
        <v>62</v>
      </c>
    </row>
    <row r="46" spans="2:9">
      <c r="B46" s="110" t="s">
        <v>63</v>
      </c>
      <c r="C46" s="111" t="s">
        <v>64</v>
      </c>
      <c r="D46" s="112"/>
      <c r="E46" s="112"/>
      <c r="F46" s="112"/>
      <c r="G46" s="112"/>
      <c r="H46" s="113"/>
      <c r="I46" s="114"/>
    </row>
    <row r="47" spans="2:9">
      <c r="B47" s="115" t="s">
        <v>65</v>
      </c>
      <c r="C47" s="116" t="s">
        <v>66</v>
      </c>
      <c r="D47" s="117"/>
      <c r="E47" s="117"/>
      <c r="F47" s="117"/>
      <c r="G47" s="117"/>
      <c r="H47" s="118"/>
      <c r="I47" s="108"/>
    </row>
    <row r="48" spans="2:9">
      <c r="B48" s="119" t="s">
        <v>65</v>
      </c>
      <c r="C48" s="116" t="s">
        <v>67</v>
      </c>
      <c r="D48" s="117"/>
      <c r="E48" s="117"/>
      <c r="F48" s="117"/>
      <c r="G48" s="117"/>
      <c r="H48" s="118"/>
      <c r="I48" s="108"/>
    </row>
    <row r="49" spans="2:8">
      <c r="B49" s="120" t="s">
        <v>65</v>
      </c>
      <c r="C49" s="117" t="s">
        <v>68</v>
      </c>
      <c r="D49" s="117"/>
      <c r="E49" s="117"/>
      <c r="F49" s="117"/>
      <c r="G49" s="117"/>
      <c r="H49" s="118"/>
    </row>
    <row r="50" spans="2:8">
      <c r="B50" s="121"/>
      <c r="C50" s="122" t="s">
        <v>69</v>
      </c>
      <c r="D50" s="123"/>
      <c r="E50" s="123"/>
      <c r="F50" s="123"/>
      <c r="G50" s="123"/>
      <c r="H50" s="124"/>
    </row>
  </sheetData>
  <sheetProtection formatCells="0" formatColumns="0" insertHyperlinks="0" sort="0" autoFilter="0" pivotTables="0"/>
  <mergeCells count="3">
    <mergeCell ref="C2:D2"/>
    <mergeCell ref="C3:D3"/>
    <mergeCell ref="C4:D4"/>
  </mergeCells>
  <conditionalFormatting sqref="C21">
    <cfRule type="cellIs" dxfId="19" priority="2" operator="equal">
      <formula>"CHECK"</formula>
    </cfRule>
  </conditionalFormatting>
  <conditionalFormatting sqref="F21">
    <cfRule type="cellIs" dxfId="18" priority="1" operator="equal">
      <formula>"CHECK"</formula>
    </cfRule>
  </conditionalFormatting>
  <hyperlinks>
    <hyperlink ref="C27" location="CAR!A1" display="CAR" xr:uid="{00000000-0004-0000-0000-000000000000}"/>
    <hyperlink ref="C28" location="'RBC Requirement'!A1" display="RBC Requirement" xr:uid="{00000000-0004-0000-0000-000001000000}"/>
    <hyperlink ref="C30" location="Input_Capital!A1" display="Input_Capital" xr:uid="{00000000-0004-0000-0000-000002000000}"/>
    <hyperlink ref="C31" location="Input_Asset!A1" display="Input_Asset" xr:uid="{00000000-0004-0000-0000-000003000000}"/>
    <hyperlink ref="C32" location="'Input_Liability (PHP)'!A1" display="Input_Liability (PHP)" xr:uid="{00000000-0004-0000-0000-000004000000}"/>
    <hyperlink ref="C34" location="'Input_ALM (PHP)'!A1" display="Input_ALM (PHP)" xr:uid="{00000000-0004-0000-0000-000005000000}"/>
    <hyperlink ref="C37" location="Input_Operational!A1" display="Input_Operational" xr:uid="{00000000-0004-0000-0000-000006000000}"/>
    <hyperlink ref="C38" location="Input_Catastrophe!A1" display="Input_Catastrophe" xr:uid="{00000000-0004-0000-0000-000007000000}"/>
    <hyperlink ref="C39" location="Input_Surrender!A1" display="Input_Surrender" xr:uid="{00000000-0004-0000-0000-000008000000}"/>
    <hyperlink ref="C36" location="Input_Currency!A1" display="Input_Currency" xr:uid="{00000000-0004-0000-0000-000009000000}"/>
    <hyperlink ref="C33" location="'Input_Liability (USD)'!A1" display="Input_Liability (USD)" xr:uid="{00000000-0004-0000-0000-00000A000000}"/>
    <hyperlink ref="C35" location="'Input_ALM (USD)'!A1" display="Input_ALM (USD)" xr:uid="{00000000-0004-0000-0000-00000B000000}"/>
    <hyperlink ref="C40" location="Cover!A1" display="RC%_Receivables" xr:uid="{00000000-0004-0000-0000-00000C000000}"/>
    <hyperlink ref="C29" location="Notes!A1" display="Notes" xr:uid="{00000000-0004-0000-0000-00000D000000}"/>
  </hyperlinks>
  <pageMargins left="0.7" right="0.7" top="0.75" bottom="0.75" header="0.3" footer="0.3"/>
  <pageSetup paperSize="9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6</xdr:col>
                <xdr:colOff>466725</xdr:colOff>
                <xdr:row>14</xdr:row>
                <xdr:rowOff>57150</xdr:rowOff>
              </from>
              <to>
                <xdr:col>7</xdr:col>
                <xdr:colOff>142875</xdr:colOff>
                <xdr:row>17</xdr:row>
                <xdr:rowOff>171450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tabColor theme="5" tint="0.39997558519241921"/>
  </sheetPr>
  <dimension ref="A1:CL300"/>
  <sheetViews>
    <sheetView workbookViewId="0"/>
  </sheetViews>
  <sheetFormatPr defaultColWidth="16.140625" defaultRowHeight="15"/>
  <cols>
    <col min="1" max="1" width="2.7109375" customWidth="1"/>
    <col min="2" max="2" width="10.140625" customWidth="1"/>
    <col min="3" max="3" width="14.5703125" bestFit="1" customWidth="1"/>
    <col min="4" max="4" width="15.7109375" customWidth="1"/>
    <col min="5" max="5" width="14.140625" customWidth="1"/>
    <col min="6" max="6" width="13.140625" customWidth="1"/>
    <col min="7" max="7" width="20.5703125" customWidth="1"/>
    <col min="8" max="8" width="22.85546875" customWidth="1"/>
    <col min="9" max="9" width="20.140625" customWidth="1"/>
    <col min="10" max="10" width="21.42578125" customWidth="1"/>
    <col min="11" max="11" width="2.7109375" customWidth="1"/>
    <col min="12" max="12" width="18" customWidth="1"/>
    <col min="13" max="13" width="21.5703125" customWidth="1"/>
    <col min="14" max="14" width="20.28515625" customWidth="1"/>
    <col min="15" max="15" width="22.140625" customWidth="1"/>
    <col min="18" max="20" width="20.140625" bestFit="1" customWidth="1"/>
    <col min="22" max="25" width="19.140625" bestFit="1" customWidth="1"/>
  </cols>
  <sheetData>
    <row r="1" spans="1:22">
      <c r="A1" s="7"/>
      <c r="F1" s="223"/>
      <c r="G1" s="223"/>
      <c r="H1" s="223"/>
      <c r="I1" s="223"/>
    </row>
    <row r="2" spans="1:22" ht="15.75">
      <c r="B2" s="339"/>
      <c r="C2" s="339"/>
      <c r="D2" s="727" t="s">
        <v>0</v>
      </c>
      <c r="E2" s="727"/>
      <c r="F2" s="340"/>
      <c r="G2" s="340"/>
      <c r="H2" s="340"/>
      <c r="I2" s="340"/>
    </row>
    <row r="3" spans="1:22" ht="15.75">
      <c r="B3" s="339"/>
      <c r="C3" s="339"/>
      <c r="D3" s="727" t="s">
        <v>1</v>
      </c>
      <c r="E3" s="727"/>
      <c r="F3" s="340"/>
      <c r="G3" s="340"/>
      <c r="H3" s="340"/>
      <c r="I3" s="340"/>
    </row>
    <row r="4" spans="1:22" ht="15.75">
      <c r="B4" s="339"/>
      <c r="C4" s="339"/>
      <c r="D4" s="728" t="s">
        <v>4</v>
      </c>
      <c r="E4" s="728"/>
      <c r="F4" s="340"/>
      <c r="G4" s="340"/>
      <c r="H4" s="340"/>
      <c r="I4" s="340"/>
    </row>
    <row r="5" spans="1:22" ht="26.25">
      <c r="B5" s="79" t="str">
        <f>Cover!$B$5 &amp; " - "&amp;Cover!$H$3</f>
        <v>Life Template for the Risk-based Capital 2 Framework - 2020 v.0</v>
      </c>
      <c r="F5" s="223"/>
      <c r="G5" s="223"/>
      <c r="H5" s="223"/>
      <c r="I5" s="223"/>
    </row>
    <row r="6" spans="1:22" ht="15.75">
      <c r="B6" s="80" t="str">
        <f>Cover!B6</f>
        <v>Insurance Commission</v>
      </c>
      <c r="F6" s="223"/>
      <c r="G6" s="223"/>
      <c r="H6" s="223"/>
      <c r="I6" s="223"/>
    </row>
    <row r="7" spans="1:22" ht="15.75">
      <c r="B7" s="154" t="str">
        <f>Cover!D34</f>
        <v>Calculation of Interest Risk and Credit Spread Risk Charges (All currencies other than USD)</v>
      </c>
      <c r="F7" s="223"/>
      <c r="P7" s="83"/>
    </row>
    <row r="8" spans="1:22">
      <c r="D8" s="219"/>
      <c r="F8" s="223"/>
      <c r="G8" s="195" t="s">
        <v>437</v>
      </c>
      <c r="H8" s="223"/>
      <c r="I8" s="223"/>
      <c r="L8" s="195" t="s">
        <v>438</v>
      </c>
    </row>
    <row r="9" spans="1:22">
      <c r="B9" s="8" t="s">
        <v>127</v>
      </c>
      <c r="D9" s="155">
        <f>Cover!C9</f>
        <v>0</v>
      </c>
      <c r="E9" s="156"/>
      <c r="F9" s="223"/>
      <c r="G9" s="755" t="s">
        <v>439</v>
      </c>
      <c r="H9" s="755" t="s">
        <v>440</v>
      </c>
      <c r="I9" s="755" t="s">
        <v>441</v>
      </c>
      <c r="J9" s="755" t="s">
        <v>442</v>
      </c>
      <c r="L9" s="755" t="s">
        <v>439</v>
      </c>
      <c r="M9" s="755" t="s">
        <v>440</v>
      </c>
      <c r="N9" s="755" t="s">
        <v>441</v>
      </c>
      <c r="O9" s="755" t="s">
        <v>442</v>
      </c>
    </row>
    <row r="10" spans="1:22">
      <c r="B10" s="8" t="s">
        <v>128</v>
      </c>
      <c r="D10" s="157">
        <f>Cover!C10</f>
        <v>0</v>
      </c>
      <c r="E10" s="156"/>
      <c r="F10" s="223"/>
      <c r="G10" s="756"/>
      <c r="H10" s="756"/>
      <c r="I10" s="756"/>
      <c r="J10" s="756"/>
      <c r="L10" s="756"/>
      <c r="M10" s="756"/>
      <c r="N10" s="756"/>
      <c r="O10" s="756"/>
    </row>
    <row r="11" spans="1:22">
      <c r="D11" s="219"/>
      <c r="F11" s="223"/>
      <c r="G11" s="351" t="s">
        <v>443</v>
      </c>
      <c r="H11" s="351"/>
      <c r="I11" s="351"/>
      <c r="J11" s="377">
        <f>IF(J13&lt;J14,IF(J13&gt;0,0,ABS(J13)),IF(J14&gt;0,0,ABS(J14)))</f>
        <v>0</v>
      </c>
      <c r="L11" s="378" t="s">
        <v>444</v>
      </c>
      <c r="M11" s="378"/>
      <c r="N11" s="378"/>
      <c r="O11" s="379">
        <f>MAX(0,IF(O13&lt;O14,IF(O13&gt;0,0,ABS(O13)),IF(O14&gt;0,0,ABS(O14)))-J11)</f>
        <v>0</v>
      </c>
    </row>
    <row r="12" spans="1:22" ht="15" customHeight="1">
      <c r="B12" s="195" t="s">
        <v>129</v>
      </c>
      <c r="G12" s="380" t="s">
        <v>445</v>
      </c>
      <c r="H12" s="381">
        <f>H117</f>
        <v>0</v>
      </c>
      <c r="I12" s="381">
        <f>M117</f>
        <v>0</v>
      </c>
      <c r="J12" s="382"/>
      <c r="L12" s="380" t="s">
        <v>445</v>
      </c>
      <c r="M12" s="383">
        <f>H211</f>
        <v>0</v>
      </c>
      <c r="N12" s="381">
        <f>M211</f>
        <v>0</v>
      </c>
      <c r="O12" s="384"/>
    </row>
    <row r="13" spans="1:22" ht="14.45" customHeight="1">
      <c r="B13" s="196" t="s">
        <v>130</v>
      </c>
      <c r="C13" s="342"/>
      <c r="D13" s="342"/>
      <c r="E13" s="342"/>
      <c r="G13" s="385" t="s">
        <v>446</v>
      </c>
      <c r="H13" s="386">
        <f>I117</f>
        <v>0</v>
      </c>
      <c r="I13" s="386">
        <f>N117</f>
        <v>0</v>
      </c>
      <c r="J13" s="387">
        <f>(H13-H12)-(I13-I12)</f>
        <v>0</v>
      </c>
      <c r="L13" s="385" t="s">
        <v>446</v>
      </c>
      <c r="M13" s="388">
        <f>I211</f>
        <v>0</v>
      </c>
      <c r="N13" s="386">
        <f>N211</f>
        <v>0</v>
      </c>
      <c r="O13" s="387">
        <f>(M13-M12)-(N13-N12)</f>
        <v>0</v>
      </c>
      <c r="U13" s="130"/>
      <c r="V13" s="389"/>
    </row>
    <row r="14" spans="1:22">
      <c r="B14" s="197" t="s">
        <v>131</v>
      </c>
      <c r="C14" s="390"/>
      <c r="D14" s="390"/>
      <c r="E14" s="390"/>
      <c r="G14" s="391" t="s">
        <v>447</v>
      </c>
      <c r="H14" s="392">
        <f>J117</f>
        <v>0</v>
      </c>
      <c r="I14" s="392">
        <f>O117</f>
        <v>0</v>
      </c>
      <c r="J14" s="393">
        <f>(H14-H12)-(I14-I12)</f>
        <v>0</v>
      </c>
      <c r="L14" s="391" t="s">
        <v>447</v>
      </c>
      <c r="M14" s="394">
        <f>J211</f>
        <v>0</v>
      </c>
      <c r="N14" s="395">
        <f>O211</f>
        <v>0</v>
      </c>
      <c r="O14" s="396">
        <f>(M14-M12)-(N14-N12)</f>
        <v>0</v>
      </c>
    </row>
    <row r="15" spans="1:22">
      <c r="G15" s="397" t="str">
        <f>'Input_Liability (PHP)'!B24</f>
        <v>Adjustment to Interest Rate Risk Charge</v>
      </c>
      <c r="H15" s="398"/>
      <c r="I15" s="399"/>
      <c r="J15" s="400">
        <f>'Input_Liability (PHP)'!$F$24</f>
        <v>0</v>
      </c>
    </row>
    <row r="16" spans="1:22">
      <c r="G16" s="351" t="s">
        <v>448</v>
      </c>
      <c r="H16" s="351"/>
      <c r="I16" s="351"/>
      <c r="J16" s="377">
        <f>MAX(0,J11+J15)</f>
        <v>0</v>
      </c>
    </row>
    <row r="18" spans="2:90">
      <c r="B18" s="401" t="s">
        <v>449</v>
      </c>
      <c r="C18" s="402"/>
      <c r="D18" s="402"/>
      <c r="G18" s="46"/>
      <c r="H18" s="194" t="str">
        <f>IF(I18="","","CHECK")</f>
        <v/>
      </c>
      <c r="I18" s="83" t="str">
        <f>IF(AND(G18="",SUM(H24:H112)&gt;0),"Please fill in average corporate bond spread","")</f>
        <v/>
      </c>
    </row>
    <row r="20" spans="2:90">
      <c r="B20" s="195" t="s">
        <v>450</v>
      </c>
      <c r="O20" s="345"/>
      <c r="W20" s="345"/>
      <c r="AE20" s="345"/>
      <c r="BC20" s="345"/>
      <c r="BK20" s="345"/>
      <c r="BS20" s="345"/>
    </row>
    <row r="21" spans="2:90" ht="15.6" customHeight="1">
      <c r="C21" s="448"/>
      <c r="G21" s="606" t="s">
        <v>451</v>
      </c>
      <c r="H21" s="607"/>
      <c r="I21" s="607"/>
      <c r="J21" s="608"/>
      <c r="L21" s="752" t="s">
        <v>452</v>
      </c>
      <c r="M21" s="753"/>
      <c r="N21" s="753"/>
      <c r="O21" s="753"/>
      <c r="P21" s="753"/>
      <c r="Q21" s="753"/>
      <c r="R21" s="754"/>
      <c r="T21" s="752" t="s">
        <v>453</v>
      </c>
      <c r="U21" s="753"/>
      <c r="V21" s="753"/>
      <c r="W21" s="753"/>
      <c r="X21" s="753"/>
      <c r="Y21" s="753"/>
      <c r="Z21" s="754"/>
      <c r="AB21" s="752" t="s">
        <v>454</v>
      </c>
      <c r="AC21" s="753"/>
      <c r="AD21" s="753"/>
      <c r="AE21" s="753"/>
      <c r="AF21" s="753"/>
      <c r="AG21" s="753"/>
      <c r="AH21" s="754"/>
      <c r="AJ21" s="752" t="s">
        <v>455</v>
      </c>
      <c r="AK21" s="753"/>
      <c r="AL21" s="753"/>
      <c r="AM21" s="753"/>
      <c r="AN21" s="753"/>
      <c r="AO21" s="753"/>
      <c r="AP21" s="754"/>
      <c r="AR21" s="752" t="s">
        <v>456</v>
      </c>
      <c r="AS21" s="753"/>
      <c r="AT21" s="753"/>
      <c r="AU21" s="753"/>
      <c r="AV21" s="753"/>
      <c r="AW21" s="753"/>
      <c r="AX21" s="754"/>
      <c r="AZ21" s="752" t="s">
        <v>457</v>
      </c>
      <c r="BA21" s="753"/>
      <c r="BB21" s="753"/>
      <c r="BC21" s="753"/>
      <c r="BD21" s="753"/>
      <c r="BE21" s="753"/>
      <c r="BF21" s="754"/>
      <c r="BH21" s="752" t="s">
        <v>458</v>
      </c>
      <c r="BI21" s="753"/>
      <c r="BJ21" s="753"/>
      <c r="BK21" s="753"/>
      <c r="BL21" s="753"/>
      <c r="BM21" s="753"/>
      <c r="BN21" s="754"/>
      <c r="BP21" s="752" t="s">
        <v>459</v>
      </c>
      <c r="BQ21" s="753"/>
      <c r="BR21" s="753"/>
      <c r="BS21" s="753"/>
      <c r="BT21" s="753"/>
      <c r="BU21" s="753"/>
      <c r="BV21" s="754"/>
      <c r="BX21" s="752" t="s">
        <v>460</v>
      </c>
      <c r="BY21" s="753"/>
      <c r="BZ21" s="753"/>
      <c r="CA21" s="753"/>
      <c r="CB21" s="753"/>
      <c r="CC21" s="753"/>
      <c r="CD21" s="754"/>
      <c r="CF21" s="752" t="s">
        <v>461</v>
      </c>
      <c r="CG21" s="753"/>
      <c r="CH21" s="753"/>
      <c r="CI21" s="753"/>
      <c r="CJ21" s="753"/>
      <c r="CK21" s="753"/>
      <c r="CL21" s="754"/>
    </row>
    <row r="22" spans="2:90" ht="60">
      <c r="B22" s="406" t="s">
        <v>430</v>
      </c>
      <c r="C22" s="406" t="s">
        <v>431</v>
      </c>
      <c r="D22" s="757" t="s">
        <v>462</v>
      </c>
      <c r="E22" s="758"/>
      <c r="F22" s="759"/>
      <c r="G22" s="513" t="s">
        <v>234</v>
      </c>
      <c r="H22" s="406" t="s">
        <v>463</v>
      </c>
      <c r="I22" s="406" t="s">
        <v>464</v>
      </c>
      <c r="J22" s="406" t="s">
        <v>465</v>
      </c>
      <c r="L22" s="513" t="s">
        <v>466</v>
      </c>
      <c r="M22" s="406" t="s">
        <v>467</v>
      </c>
      <c r="N22" s="406" t="s">
        <v>468</v>
      </c>
      <c r="O22" s="406" t="s">
        <v>469</v>
      </c>
      <c r="P22" s="451" t="s">
        <v>470</v>
      </c>
      <c r="Q22" s="406" t="s">
        <v>471</v>
      </c>
      <c r="R22" s="406" t="s">
        <v>472</v>
      </c>
      <c r="T22" s="513" t="s">
        <v>466</v>
      </c>
      <c r="U22" s="406" t="s">
        <v>467</v>
      </c>
      <c r="V22" s="406" t="s">
        <v>468</v>
      </c>
      <c r="W22" s="406" t="s">
        <v>469</v>
      </c>
      <c r="X22" s="451" t="s">
        <v>473</v>
      </c>
      <c r="Y22" s="406" t="s">
        <v>471</v>
      </c>
      <c r="Z22" s="406" t="s">
        <v>472</v>
      </c>
      <c r="AB22" s="513" t="s">
        <v>466</v>
      </c>
      <c r="AC22" s="406" t="s">
        <v>467</v>
      </c>
      <c r="AD22" s="406" t="s">
        <v>468</v>
      </c>
      <c r="AE22" s="406" t="s">
        <v>469</v>
      </c>
      <c r="AF22" s="451" t="s">
        <v>473</v>
      </c>
      <c r="AG22" s="406" t="s">
        <v>471</v>
      </c>
      <c r="AH22" s="406" t="s">
        <v>472</v>
      </c>
      <c r="AJ22" s="513" t="s">
        <v>466</v>
      </c>
      <c r="AK22" s="406" t="s">
        <v>467</v>
      </c>
      <c r="AL22" s="406" t="s">
        <v>468</v>
      </c>
      <c r="AM22" s="406" t="s">
        <v>469</v>
      </c>
      <c r="AN22" s="451" t="s">
        <v>473</v>
      </c>
      <c r="AO22" s="406" t="s">
        <v>471</v>
      </c>
      <c r="AP22" s="406" t="s">
        <v>472</v>
      </c>
      <c r="AR22" s="513" t="s">
        <v>466</v>
      </c>
      <c r="AS22" s="406" t="s">
        <v>467</v>
      </c>
      <c r="AT22" s="406" t="s">
        <v>468</v>
      </c>
      <c r="AU22" s="406" t="s">
        <v>469</v>
      </c>
      <c r="AV22" s="451" t="s">
        <v>473</v>
      </c>
      <c r="AW22" s="406" t="s">
        <v>471</v>
      </c>
      <c r="AX22" s="406" t="s">
        <v>472</v>
      </c>
      <c r="AZ22" s="513" t="s">
        <v>466</v>
      </c>
      <c r="BA22" s="406" t="s">
        <v>467</v>
      </c>
      <c r="BB22" s="406" t="s">
        <v>468</v>
      </c>
      <c r="BC22" s="406" t="s">
        <v>469</v>
      </c>
      <c r="BD22" s="451" t="s">
        <v>474</v>
      </c>
      <c r="BE22" s="406" t="s">
        <v>471</v>
      </c>
      <c r="BF22" s="406" t="s">
        <v>472</v>
      </c>
      <c r="BH22" s="513" t="s">
        <v>466</v>
      </c>
      <c r="BI22" s="406" t="s">
        <v>467</v>
      </c>
      <c r="BJ22" s="406" t="s">
        <v>468</v>
      </c>
      <c r="BK22" s="406" t="s">
        <v>469</v>
      </c>
      <c r="BL22" s="451" t="s">
        <v>474</v>
      </c>
      <c r="BM22" s="406" t="s">
        <v>471</v>
      </c>
      <c r="BN22" s="406" t="s">
        <v>472</v>
      </c>
      <c r="BP22" s="513" t="s">
        <v>466</v>
      </c>
      <c r="BQ22" s="406" t="s">
        <v>467</v>
      </c>
      <c r="BR22" s="406" t="s">
        <v>468</v>
      </c>
      <c r="BS22" s="406" t="s">
        <v>469</v>
      </c>
      <c r="BT22" s="451" t="s">
        <v>474</v>
      </c>
      <c r="BU22" s="406" t="s">
        <v>471</v>
      </c>
      <c r="BV22" s="406" t="s">
        <v>472</v>
      </c>
      <c r="BX22" s="513" t="s">
        <v>475</v>
      </c>
      <c r="BY22" s="406" t="s">
        <v>467</v>
      </c>
      <c r="BZ22" s="406" t="s">
        <v>468</v>
      </c>
      <c r="CA22" s="406" t="s">
        <v>469</v>
      </c>
      <c r="CB22" s="451" t="s">
        <v>474</v>
      </c>
      <c r="CC22" s="406" t="s">
        <v>471</v>
      </c>
      <c r="CD22" s="406" t="s">
        <v>472</v>
      </c>
      <c r="CF22" s="513" t="s">
        <v>475</v>
      </c>
      <c r="CG22" s="406" t="s">
        <v>467</v>
      </c>
      <c r="CH22" s="406" t="s">
        <v>468</v>
      </c>
      <c r="CI22" s="406" t="s">
        <v>469</v>
      </c>
      <c r="CJ22" s="451" t="s">
        <v>474</v>
      </c>
      <c r="CK22" s="406" t="s">
        <v>471</v>
      </c>
      <c r="CL22" s="406" t="s">
        <v>472</v>
      </c>
    </row>
    <row r="23" spans="2:90">
      <c r="B23" s="452"/>
      <c r="C23" s="452"/>
      <c r="D23" s="452"/>
      <c r="E23" s="452"/>
      <c r="F23" s="452"/>
      <c r="G23" s="453"/>
      <c r="H23" s="452"/>
      <c r="I23" s="452"/>
      <c r="J23" s="452"/>
      <c r="L23" s="452"/>
      <c r="M23" s="452"/>
      <c r="N23" s="452"/>
      <c r="O23" s="452"/>
      <c r="P23" s="452"/>
      <c r="Q23" s="452"/>
      <c r="R23" s="452"/>
      <c r="T23" s="452"/>
      <c r="U23" s="452"/>
      <c r="V23" s="452"/>
      <c r="W23" s="452"/>
      <c r="X23" s="452"/>
      <c r="Y23" s="452"/>
      <c r="Z23" s="452"/>
      <c r="AB23" s="452"/>
      <c r="AC23" s="452"/>
      <c r="AD23" s="452"/>
      <c r="AE23" s="452"/>
      <c r="AF23" s="452"/>
      <c r="AG23" s="452"/>
      <c r="AH23" s="452"/>
      <c r="AJ23" s="452"/>
      <c r="AK23" s="452"/>
      <c r="AL23" s="452"/>
      <c r="AM23" s="452"/>
      <c r="AN23" s="452"/>
      <c r="AO23" s="452"/>
      <c r="AP23" s="452"/>
      <c r="AR23" s="452"/>
      <c r="AS23" s="452"/>
      <c r="AT23" s="452"/>
      <c r="AU23" s="452"/>
      <c r="AV23" s="452"/>
      <c r="AW23" s="452"/>
      <c r="AX23" s="452"/>
      <c r="AZ23" s="452"/>
      <c r="BA23" s="452"/>
      <c r="BB23" s="452"/>
      <c r="BC23" s="452"/>
      <c r="BD23" s="452"/>
      <c r="BE23" s="452"/>
      <c r="BF23" s="452"/>
      <c r="BH23" s="452"/>
      <c r="BI23" s="452"/>
      <c r="BJ23" s="452"/>
      <c r="BK23" s="452"/>
      <c r="BL23" s="452"/>
      <c r="BM23" s="452"/>
      <c r="BN23" s="452"/>
      <c r="BP23" s="452"/>
      <c r="BQ23" s="452"/>
      <c r="BR23" s="452"/>
      <c r="BS23" s="452"/>
      <c r="BT23" s="452"/>
      <c r="BU23" s="452"/>
      <c r="BV23" s="452"/>
      <c r="BX23" s="452"/>
      <c r="BY23" s="452"/>
      <c r="BZ23" s="452"/>
      <c r="CA23" s="452"/>
      <c r="CB23" s="452"/>
      <c r="CC23" s="452"/>
      <c r="CD23" s="452"/>
      <c r="CF23" s="452"/>
      <c r="CG23" s="452"/>
      <c r="CH23" s="452"/>
      <c r="CI23" s="452"/>
      <c r="CJ23" s="452"/>
      <c r="CK23" s="452"/>
      <c r="CL23" s="452"/>
    </row>
    <row r="24" spans="2:90">
      <c r="B24" s="455">
        <v>0.25</v>
      </c>
      <c r="C24" s="609">
        <f>'Input_Liability (PHP)'!C30</f>
        <v>2.0094499999999994E-2</v>
      </c>
      <c r="D24" s="410"/>
      <c r="E24" s="610" t="s">
        <v>476</v>
      </c>
      <c r="F24" s="411"/>
      <c r="G24" s="15"/>
      <c r="H24" s="16"/>
      <c r="I24" s="16"/>
      <c r="J24" s="16"/>
      <c r="K24" s="83"/>
      <c r="L24" s="457">
        <f>+T24+AB24+AJ24+AR24+AZ24+BH24+BP24+BX24+CF24</f>
        <v>0</v>
      </c>
      <c r="M24" s="457">
        <f t="shared" ref="M24:M87" si="0">+U24+AC24+AK24+AS24+BA24+BI24+BQ24+BY24+CG24</f>
        <v>0</v>
      </c>
      <c r="N24" s="457">
        <f t="shared" ref="N24:N87" si="1">+V24+AD24+AL24+AT24+BB24+BJ24+BR24+BZ24+CH24</f>
        <v>0</v>
      </c>
      <c r="O24" s="457">
        <f t="shared" ref="O24:O87" si="2">+W24+AE24+AM24+AU24+BC24+BK24+BS24+CA24+CI24</f>
        <v>0</v>
      </c>
      <c r="P24" s="457">
        <f t="shared" ref="P24:P87" si="3">+X24+AF24+AN24+AV24+BD24+BL24+BT24+CB24+CJ24</f>
        <v>0</v>
      </c>
      <c r="Q24" s="457">
        <f t="shared" ref="Q24:Q87" si="4">+Y24+AG24+AO24+AW24+BE24+BM24+BU24+CC24+CK24</f>
        <v>0</v>
      </c>
      <c r="R24" s="457">
        <f t="shared" ref="R24:R87" si="5">+Z24+AH24+AP24+AX24+BF24+BN24+BV24+CD24+CL24</f>
        <v>0</v>
      </c>
      <c r="S24" s="345"/>
      <c r="T24" s="1"/>
      <c r="U24" s="1"/>
      <c r="V24" s="1"/>
      <c r="W24" s="1"/>
      <c r="X24" s="1"/>
      <c r="Y24" s="1"/>
      <c r="Z24" s="2"/>
      <c r="AA24" s="24"/>
      <c r="AB24" s="1"/>
      <c r="AC24" s="1"/>
      <c r="AD24" s="1"/>
      <c r="AE24" s="1"/>
      <c r="AF24" s="1"/>
      <c r="AG24" s="1"/>
      <c r="AH24" s="2"/>
      <c r="AI24" s="24"/>
      <c r="AJ24" s="1"/>
      <c r="AK24" s="1"/>
      <c r="AL24" s="1"/>
      <c r="AM24" s="1"/>
      <c r="AN24" s="1"/>
      <c r="AO24" s="1"/>
      <c r="AP24" s="2"/>
      <c r="AQ24" s="24"/>
      <c r="AR24" s="1"/>
      <c r="AS24" s="1"/>
      <c r="AT24" s="1"/>
      <c r="AU24" s="1"/>
      <c r="AV24" s="1"/>
      <c r="AW24" s="1"/>
      <c r="AX24" s="2"/>
      <c r="AY24" s="24"/>
      <c r="AZ24" s="1"/>
      <c r="BA24" s="1"/>
      <c r="BB24" s="1"/>
      <c r="BC24" s="1"/>
      <c r="BD24" s="1"/>
      <c r="BE24" s="1"/>
      <c r="BF24" s="2"/>
      <c r="BG24" s="25"/>
      <c r="BH24" s="1"/>
      <c r="BI24" s="1"/>
      <c r="BJ24" s="1"/>
      <c r="BK24" s="1"/>
      <c r="BL24" s="1"/>
      <c r="BM24" s="1"/>
      <c r="BN24" s="2"/>
      <c r="BO24" s="25"/>
      <c r="BP24" s="1"/>
      <c r="BQ24" s="1"/>
      <c r="BR24" s="1"/>
      <c r="BS24" s="1"/>
      <c r="BT24" s="1"/>
      <c r="BU24" s="1"/>
      <c r="BV24" s="2"/>
      <c r="BW24" s="25"/>
      <c r="BX24" s="1"/>
      <c r="BY24" s="1"/>
      <c r="BZ24" s="1"/>
      <c r="CA24" s="1"/>
      <c r="CB24" s="1"/>
      <c r="CC24" s="1"/>
      <c r="CD24" s="2"/>
      <c r="CE24" s="59"/>
      <c r="CF24" s="1"/>
      <c r="CG24" s="1"/>
      <c r="CH24" s="1"/>
      <c r="CI24" s="21"/>
      <c r="CJ24" s="21"/>
      <c r="CK24" s="1"/>
      <c r="CL24" s="2"/>
    </row>
    <row r="25" spans="2:90">
      <c r="B25" s="459">
        <v>0.5</v>
      </c>
      <c r="C25" s="609">
        <f>'Input_Liability (PHP)'!C31</f>
        <v>2.0658999999999997E-2</v>
      </c>
      <c r="D25" s="416"/>
      <c r="E25" s="611" t="s">
        <v>477</v>
      </c>
      <c r="F25" s="417"/>
      <c r="G25" s="17"/>
      <c r="H25" s="18"/>
      <c r="I25" s="18"/>
      <c r="J25" s="18"/>
      <c r="K25" s="83"/>
      <c r="L25" s="461">
        <f t="shared" ref="L25:L88" si="6">+T25+AB25+AJ25+AR25+AZ25+BH25+BP25+BX25+CF25</f>
        <v>0</v>
      </c>
      <c r="M25" s="461">
        <f t="shared" si="0"/>
        <v>0</v>
      </c>
      <c r="N25" s="461">
        <f t="shared" si="1"/>
        <v>0</v>
      </c>
      <c r="O25" s="461">
        <f t="shared" si="2"/>
        <v>0</v>
      </c>
      <c r="P25" s="461">
        <f t="shared" si="3"/>
        <v>0</v>
      </c>
      <c r="Q25" s="461">
        <f t="shared" si="4"/>
        <v>0</v>
      </c>
      <c r="R25" s="461">
        <f t="shared" si="5"/>
        <v>0</v>
      </c>
      <c r="S25" s="345"/>
      <c r="T25" s="3"/>
      <c r="U25" s="3"/>
      <c r="V25" s="3"/>
      <c r="W25" s="3"/>
      <c r="X25" s="3"/>
      <c r="Y25" s="3"/>
      <c r="Z25" s="4"/>
      <c r="AA25" s="24"/>
      <c r="AB25" s="3"/>
      <c r="AC25" s="3"/>
      <c r="AD25" s="3"/>
      <c r="AE25" s="3"/>
      <c r="AF25" s="3"/>
      <c r="AG25" s="3"/>
      <c r="AH25" s="4"/>
      <c r="AI25" s="24"/>
      <c r="AJ25" s="3"/>
      <c r="AK25" s="3"/>
      <c r="AL25" s="3"/>
      <c r="AM25" s="3"/>
      <c r="AN25" s="3"/>
      <c r="AO25" s="3"/>
      <c r="AP25" s="4"/>
      <c r="AQ25" s="24"/>
      <c r="AR25" s="3"/>
      <c r="AS25" s="3"/>
      <c r="AT25" s="3"/>
      <c r="AU25" s="3"/>
      <c r="AV25" s="3"/>
      <c r="AW25" s="3"/>
      <c r="AX25" s="4"/>
      <c r="AY25" s="24"/>
      <c r="AZ25" s="3"/>
      <c r="BA25" s="3"/>
      <c r="BB25" s="3"/>
      <c r="BC25" s="3"/>
      <c r="BD25" s="3"/>
      <c r="BE25" s="3"/>
      <c r="BF25" s="4"/>
      <c r="BG25" s="25"/>
      <c r="BH25" s="3"/>
      <c r="BI25" s="3"/>
      <c r="BJ25" s="3"/>
      <c r="BK25" s="3"/>
      <c r="BL25" s="3"/>
      <c r="BM25" s="3"/>
      <c r="BN25" s="4"/>
      <c r="BO25" s="25"/>
      <c r="BP25" s="3"/>
      <c r="BQ25" s="3"/>
      <c r="BR25" s="3"/>
      <c r="BS25" s="3"/>
      <c r="BT25" s="3"/>
      <c r="BU25" s="3"/>
      <c r="BV25" s="4"/>
      <c r="BW25" s="25"/>
      <c r="BX25" s="3"/>
      <c r="BY25" s="3"/>
      <c r="BZ25" s="1"/>
      <c r="CA25" s="1"/>
      <c r="CB25" s="1"/>
      <c r="CC25" s="3"/>
      <c r="CD25" s="4"/>
      <c r="CE25" s="59"/>
      <c r="CF25" s="3"/>
      <c r="CG25" s="3"/>
      <c r="CH25" s="3"/>
      <c r="CI25" s="22"/>
      <c r="CJ25" s="22"/>
      <c r="CK25" s="3"/>
      <c r="CL25" s="4"/>
    </row>
    <row r="26" spans="2:90">
      <c r="B26" s="459">
        <v>0.75</v>
      </c>
      <c r="C26" s="609">
        <f>'Input_Liability (PHP)'!C32</f>
        <v>2.1223499999999999E-2</v>
      </c>
      <c r="D26" s="416"/>
      <c r="E26" s="611" t="s">
        <v>478</v>
      </c>
      <c r="F26" s="417"/>
      <c r="G26" s="17"/>
      <c r="H26" s="18"/>
      <c r="I26" s="18"/>
      <c r="J26" s="18"/>
      <c r="K26" s="83"/>
      <c r="L26" s="461">
        <f>+T26+AB26+AJ26+AR26+AZ26+BH26+BP26+BX26+CF26</f>
        <v>0</v>
      </c>
      <c r="M26" s="461">
        <f t="shared" si="0"/>
        <v>0</v>
      </c>
      <c r="N26" s="461">
        <f t="shared" si="1"/>
        <v>0</v>
      </c>
      <c r="O26" s="461">
        <f t="shared" si="2"/>
        <v>0</v>
      </c>
      <c r="P26" s="461">
        <f t="shared" si="3"/>
        <v>0</v>
      </c>
      <c r="Q26" s="461">
        <f t="shared" si="4"/>
        <v>0</v>
      </c>
      <c r="R26" s="461">
        <f t="shared" si="5"/>
        <v>0</v>
      </c>
      <c r="S26" s="345"/>
      <c r="T26" s="3"/>
      <c r="U26" s="3"/>
      <c r="V26" s="3"/>
      <c r="W26" s="3"/>
      <c r="X26" s="3"/>
      <c r="Y26" s="3"/>
      <c r="Z26" s="4"/>
      <c r="AA26" s="24"/>
      <c r="AB26" s="3"/>
      <c r="AC26" s="3"/>
      <c r="AD26" s="3"/>
      <c r="AE26" s="3"/>
      <c r="AF26" s="3"/>
      <c r="AG26" s="3"/>
      <c r="AH26" s="4"/>
      <c r="AI26" s="24"/>
      <c r="AJ26" s="3"/>
      <c r="AK26" s="3"/>
      <c r="AL26" s="3"/>
      <c r="AM26" s="3"/>
      <c r="AN26" s="3"/>
      <c r="AO26" s="3"/>
      <c r="AP26" s="4"/>
      <c r="AQ26" s="24"/>
      <c r="AR26" s="3"/>
      <c r="AS26" s="3"/>
      <c r="AT26" s="3"/>
      <c r="AU26" s="3"/>
      <c r="AV26" s="3"/>
      <c r="AW26" s="3"/>
      <c r="AX26" s="4"/>
      <c r="AY26" s="24"/>
      <c r="AZ26" s="3"/>
      <c r="BA26" s="3"/>
      <c r="BB26" s="3"/>
      <c r="BC26" s="3"/>
      <c r="BD26" s="3"/>
      <c r="BE26" s="3"/>
      <c r="BF26" s="4"/>
      <c r="BG26" s="25"/>
      <c r="BH26" s="3"/>
      <c r="BI26" s="3"/>
      <c r="BJ26" s="3"/>
      <c r="BK26" s="3"/>
      <c r="BL26" s="3"/>
      <c r="BM26" s="3"/>
      <c r="BN26" s="4"/>
      <c r="BO26" s="25"/>
      <c r="BP26" s="3"/>
      <c r="BQ26" s="3"/>
      <c r="BR26" s="3"/>
      <c r="BS26" s="3"/>
      <c r="BT26" s="3"/>
      <c r="BU26" s="3"/>
      <c r="BV26" s="4"/>
      <c r="BW26" s="25"/>
      <c r="BX26" s="3"/>
      <c r="BY26" s="3"/>
      <c r="BZ26" s="1"/>
      <c r="CA26" s="1"/>
      <c r="CB26" s="1"/>
      <c r="CC26" s="3"/>
      <c r="CD26" s="4"/>
      <c r="CE26" s="59"/>
      <c r="CF26" s="3"/>
      <c r="CG26" s="3"/>
      <c r="CH26" s="3"/>
      <c r="CI26" s="22"/>
      <c r="CJ26" s="22"/>
      <c r="CK26" s="3"/>
      <c r="CL26" s="4"/>
    </row>
    <row r="27" spans="2:90">
      <c r="B27" s="459">
        <v>1</v>
      </c>
      <c r="C27" s="609">
        <f>'Input_Liability (PHP)'!C33</f>
        <v>2.1787999999999998E-2</v>
      </c>
      <c r="D27" s="416"/>
      <c r="E27" s="611" t="s">
        <v>479</v>
      </c>
      <c r="F27" s="417"/>
      <c r="G27" s="17"/>
      <c r="H27" s="18"/>
      <c r="I27" s="18"/>
      <c r="J27" s="18"/>
      <c r="K27" s="83"/>
      <c r="L27" s="461">
        <f t="shared" si="6"/>
        <v>0</v>
      </c>
      <c r="M27" s="461">
        <f t="shared" si="0"/>
        <v>0</v>
      </c>
      <c r="N27" s="461">
        <f t="shared" si="1"/>
        <v>0</v>
      </c>
      <c r="O27" s="461">
        <f t="shared" si="2"/>
        <v>0</v>
      </c>
      <c r="P27" s="461">
        <f t="shared" si="3"/>
        <v>0</v>
      </c>
      <c r="Q27" s="461">
        <f t="shared" si="4"/>
        <v>0</v>
      </c>
      <c r="R27" s="461">
        <f t="shared" si="5"/>
        <v>0</v>
      </c>
      <c r="S27" s="345"/>
      <c r="T27" s="3"/>
      <c r="U27" s="3"/>
      <c r="V27" s="3"/>
      <c r="W27" s="3"/>
      <c r="X27" s="3"/>
      <c r="Y27" s="3"/>
      <c r="Z27" s="4"/>
      <c r="AA27" s="24"/>
      <c r="AB27" s="3"/>
      <c r="AC27" s="3"/>
      <c r="AD27" s="3"/>
      <c r="AE27" s="3"/>
      <c r="AF27" s="3"/>
      <c r="AG27" s="3"/>
      <c r="AH27" s="4"/>
      <c r="AI27" s="24"/>
      <c r="AJ27" s="3"/>
      <c r="AK27" s="3"/>
      <c r="AL27" s="3"/>
      <c r="AM27" s="3"/>
      <c r="AN27" s="3"/>
      <c r="AO27" s="3"/>
      <c r="AP27" s="4"/>
      <c r="AQ27" s="24"/>
      <c r="AR27" s="3"/>
      <c r="AS27" s="3"/>
      <c r="AT27" s="3"/>
      <c r="AU27" s="3"/>
      <c r="AV27" s="3"/>
      <c r="AW27" s="3"/>
      <c r="AX27" s="4"/>
      <c r="AY27" s="24"/>
      <c r="AZ27" s="3"/>
      <c r="BA27" s="3"/>
      <c r="BB27" s="3"/>
      <c r="BC27" s="3"/>
      <c r="BD27" s="3"/>
      <c r="BE27" s="3"/>
      <c r="BF27" s="4"/>
      <c r="BG27" s="25"/>
      <c r="BH27" s="3"/>
      <c r="BI27" s="3"/>
      <c r="BJ27" s="3"/>
      <c r="BK27" s="3"/>
      <c r="BL27" s="3"/>
      <c r="BM27" s="3"/>
      <c r="BN27" s="4"/>
      <c r="BO27" s="25"/>
      <c r="BP27" s="3"/>
      <c r="BQ27" s="3"/>
      <c r="BR27" s="3"/>
      <c r="BS27" s="3"/>
      <c r="BT27" s="3"/>
      <c r="BU27" s="3"/>
      <c r="BV27" s="4"/>
      <c r="BW27" s="25"/>
      <c r="BX27" s="3"/>
      <c r="BY27" s="3"/>
      <c r="BZ27" s="1"/>
      <c r="CA27" s="1"/>
      <c r="CB27" s="1"/>
      <c r="CC27" s="3"/>
      <c r="CD27" s="4"/>
      <c r="CE27" s="59"/>
      <c r="CF27" s="3"/>
      <c r="CG27" s="3"/>
      <c r="CH27" s="3"/>
      <c r="CI27" s="22"/>
      <c r="CJ27" s="22"/>
      <c r="CK27" s="3"/>
      <c r="CL27" s="4"/>
    </row>
    <row r="28" spans="2:90" ht="15" customHeight="1">
      <c r="B28" s="459">
        <v>2</v>
      </c>
      <c r="C28" s="609">
        <f>'Input_Liability (PHP)'!C34</f>
        <v>2.4046000000000001E-2</v>
      </c>
      <c r="D28" s="416"/>
      <c r="E28" s="612" t="s">
        <v>480</v>
      </c>
      <c r="F28" s="417"/>
      <c r="G28" s="17"/>
      <c r="H28" s="18"/>
      <c r="I28" s="18"/>
      <c r="J28" s="18"/>
      <c r="K28" s="83"/>
      <c r="L28" s="461">
        <f t="shared" si="6"/>
        <v>0</v>
      </c>
      <c r="M28" s="461">
        <f t="shared" si="0"/>
        <v>0</v>
      </c>
      <c r="N28" s="461">
        <f t="shared" si="1"/>
        <v>0</v>
      </c>
      <c r="O28" s="461">
        <f t="shared" si="2"/>
        <v>0</v>
      </c>
      <c r="P28" s="461">
        <f t="shared" si="3"/>
        <v>0</v>
      </c>
      <c r="Q28" s="461">
        <f t="shared" si="4"/>
        <v>0</v>
      </c>
      <c r="R28" s="461">
        <f t="shared" si="5"/>
        <v>0</v>
      </c>
      <c r="S28" s="345"/>
      <c r="T28" s="3"/>
      <c r="U28" s="3"/>
      <c r="V28" s="3"/>
      <c r="W28" s="3"/>
      <c r="X28" s="3"/>
      <c r="Y28" s="3"/>
      <c r="Z28" s="4"/>
      <c r="AA28" s="24"/>
      <c r="AB28" s="3"/>
      <c r="AC28" s="3"/>
      <c r="AD28" s="3"/>
      <c r="AE28" s="3"/>
      <c r="AF28" s="3"/>
      <c r="AG28" s="3"/>
      <c r="AH28" s="4"/>
      <c r="AI28" s="24"/>
      <c r="AJ28" s="3"/>
      <c r="AK28" s="3"/>
      <c r="AL28" s="3"/>
      <c r="AM28" s="3"/>
      <c r="AN28" s="3"/>
      <c r="AO28" s="3"/>
      <c r="AP28" s="4"/>
      <c r="AQ28" s="24"/>
      <c r="AR28" s="3"/>
      <c r="AS28" s="3"/>
      <c r="AT28" s="3"/>
      <c r="AU28" s="3"/>
      <c r="AV28" s="3"/>
      <c r="AW28" s="3"/>
      <c r="AX28" s="4"/>
      <c r="AY28" s="24"/>
      <c r="AZ28" s="3"/>
      <c r="BA28" s="3"/>
      <c r="BB28" s="3"/>
      <c r="BC28" s="3"/>
      <c r="BD28" s="3"/>
      <c r="BE28" s="3"/>
      <c r="BF28" s="4"/>
      <c r="BG28" s="25"/>
      <c r="BH28" s="3"/>
      <c r="BI28" s="3"/>
      <c r="BJ28" s="3"/>
      <c r="BK28" s="3"/>
      <c r="BL28" s="3"/>
      <c r="BM28" s="3"/>
      <c r="BN28" s="4"/>
      <c r="BO28" s="25"/>
      <c r="BP28" s="3"/>
      <c r="BQ28" s="3"/>
      <c r="BR28" s="3"/>
      <c r="BS28" s="3"/>
      <c r="BT28" s="3"/>
      <c r="BU28" s="3"/>
      <c r="BV28" s="4"/>
      <c r="BW28" s="25"/>
      <c r="BX28" s="3"/>
      <c r="BY28" s="3"/>
      <c r="BZ28" s="1"/>
      <c r="CA28" s="1"/>
      <c r="CB28" s="1"/>
      <c r="CC28" s="3"/>
      <c r="CD28" s="4"/>
      <c r="CE28" s="59"/>
      <c r="CF28" s="3"/>
      <c r="CG28" s="3"/>
      <c r="CH28" s="3"/>
      <c r="CI28" s="22"/>
      <c r="CJ28" s="22"/>
      <c r="CK28" s="3"/>
      <c r="CL28" s="4"/>
    </row>
    <row r="29" spans="2:90">
      <c r="B29" s="459">
        <v>3</v>
      </c>
      <c r="C29" s="609">
        <f>'Input_Liability (PHP)'!C35</f>
        <v>3.1134999999999999E-2</v>
      </c>
      <c r="D29" s="416"/>
      <c r="E29" s="612" t="s">
        <v>481</v>
      </c>
      <c r="F29" s="417"/>
      <c r="G29" s="17"/>
      <c r="H29" s="18"/>
      <c r="I29" s="18"/>
      <c r="J29" s="18"/>
      <c r="K29" s="83"/>
      <c r="L29" s="461">
        <f t="shared" si="6"/>
        <v>0</v>
      </c>
      <c r="M29" s="461">
        <f t="shared" si="0"/>
        <v>0</v>
      </c>
      <c r="N29" s="461">
        <f t="shared" si="1"/>
        <v>0</v>
      </c>
      <c r="O29" s="461">
        <f t="shared" si="2"/>
        <v>0</v>
      </c>
      <c r="P29" s="461">
        <f t="shared" si="3"/>
        <v>0</v>
      </c>
      <c r="Q29" s="461">
        <f t="shared" si="4"/>
        <v>0</v>
      </c>
      <c r="R29" s="461">
        <f t="shared" si="5"/>
        <v>0</v>
      </c>
      <c r="S29" s="345"/>
      <c r="T29" s="3"/>
      <c r="U29" s="3"/>
      <c r="V29" s="3"/>
      <c r="W29" s="3"/>
      <c r="X29" s="3"/>
      <c r="Y29" s="3"/>
      <c r="Z29" s="4"/>
      <c r="AA29" s="24"/>
      <c r="AB29" s="3"/>
      <c r="AC29" s="3"/>
      <c r="AD29" s="3"/>
      <c r="AE29" s="3"/>
      <c r="AF29" s="3"/>
      <c r="AG29" s="3"/>
      <c r="AH29" s="4"/>
      <c r="AI29" s="24"/>
      <c r="AJ29" s="3"/>
      <c r="AK29" s="3"/>
      <c r="AL29" s="3"/>
      <c r="AM29" s="3"/>
      <c r="AN29" s="3"/>
      <c r="AO29" s="3"/>
      <c r="AP29" s="4"/>
      <c r="AQ29" s="24"/>
      <c r="AR29" s="3"/>
      <c r="AS29" s="3"/>
      <c r="AT29" s="3"/>
      <c r="AU29" s="3"/>
      <c r="AV29" s="3"/>
      <c r="AW29" s="3"/>
      <c r="AX29" s="4"/>
      <c r="AY29" s="24"/>
      <c r="AZ29" s="3"/>
      <c r="BA29" s="3"/>
      <c r="BB29" s="3"/>
      <c r="BC29" s="3"/>
      <c r="BD29" s="3"/>
      <c r="BE29" s="3"/>
      <c r="BF29" s="4"/>
      <c r="BG29" s="25"/>
      <c r="BH29" s="3"/>
      <c r="BI29" s="3"/>
      <c r="BJ29" s="3"/>
      <c r="BK29" s="3"/>
      <c r="BL29" s="3"/>
      <c r="BM29" s="3"/>
      <c r="BN29" s="4"/>
      <c r="BO29" s="25"/>
      <c r="BP29" s="3"/>
      <c r="BQ29" s="3"/>
      <c r="BR29" s="3"/>
      <c r="BS29" s="3"/>
      <c r="BT29" s="3"/>
      <c r="BU29" s="3"/>
      <c r="BV29" s="4"/>
      <c r="BW29" s="25"/>
      <c r="BX29" s="3"/>
      <c r="BY29" s="3"/>
      <c r="BZ29" s="1"/>
      <c r="CA29" s="1"/>
      <c r="CB29" s="1"/>
      <c r="CC29" s="3"/>
      <c r="CD29" s="4"/>
      <c r="CE29" s="59"/>
      <c r="CF29" s="3"/>
      <c r="CG29" s="3"/>
      <c r="CH29" s="3"/>
      <c r="CI29" s="22"/>
      <c r="CJ29" s="22"/>
      <c r="CK29" s="3"/>
      <c r="CL29" s="4"/>
    </row>
    <row r="30" spans="2:90">
      <c r="B30" s="459">
        <v>4</v>
      </c>
      <c r="C30" s="609">
        <f>'Input_Liability (PHP)'!C36</f>
        <v>3.3661999999999997E-2</v>
      </c>
      <c r="D30" s="416"/>
      <c r="E30" s="612" t="s">
        <v>482</v>
      </c>
      <c r="F30" s="417"/>
      <c r="G30" s="17"/>
      <c r="H30" s="18"/>
      <c r="I30" s="18"/>
      <c r="J30" s="18"/>
      <c r="K30" s="83"/>
      <c r="L30" s="461">
        <f t="shared" si="6"/>
        <v>0</v>
      </c>
      <c r="M30" s="461">
        <f t="shared" si="0"/>
        <v>0</v>
      </c>
      <c r="N30" s="461">
        <f t="shared" si="1"/>
        <v>0</v>
      </c>
      <c r="O30" s="461">
        <f t="shared" si="2"/>
        <v>0</v>
      </c>
      <c r="P30" s="461">
        <f t="shared" si="3"/>
        <v>0</v>
      </c>
      <c r="Q30" s="461">
        <f t="shared" si="4"/>
        <v>0</v>
      </c>
      <c r="R30" s="461">
        <f t="shared" si="5"/>
        <v>0</v>
      </c>
      <c r="S30" s="345"/>
      <c r="T30" s="3"/>
      <c r="U30" s="3"/>
      <c r="V30" s="3"/>
      <c r="W30" s="3"/>
      <c r="X30" s="3"/>
      <c r="Y30" s="3"/>
      <c r="Z30" s="4"/>
      <c r="AA30" s="24"/>
      <c r="AB30" s="3"/>
      <c r="AC30" s="3"/>
      <c r="AD30" s="3"/>
      <c r="AE30" s="3"/>
      <c r="AF30" s="3"/>
      <c r="AG30" s="3"/>
      <c r="AH30" s="4"/>
      <c r="AI30" s="24"/>
      <c r="AJ30" s="3"/>
      <c r="AK30" s="3"/>
      <c r="AL30" s="3"/>
      <c r="AM30" s="3"/>
      <c r="AN30" s="3"/>
      <c r="AO30" s="3"/>
      <c r="AP30" s="4"/>
      <c r="AQ30" s="24"/>
      <c r="AR30" s="3"/>
      <c r="AS30" s="3"/>
      <c r="AT30" s="3"/>
      <c r="AU30" s="3"/>
      <c r="AV30" s="3"/>
      <c r="AW30" s="3"/>
      <c r="AX30" s="4"/>
      <c r="AY30" s="24"/>
      <c r="AZ30" s="3"/>
      <c r="BA30" s="3"/>
      <c r="BB30" s="3"/>
      <c r="BC30" s="3"/>
      <c r="BD30" s="3"/>
      <c r="BE30" s="3"/>
      <c r="BF30" s="4"/>
      <c r="BG30" s="25"/>
      <c r="BH30" s="3"/>
      <c r="BI30" s="3"/>
      <c r="BJ30" s="3"/>
      <c r="BK30" s="3"/>
      <c r="BL30" s="3"/>
      <c r="BM30" s="3"/>
      <c r="BN30" s="4"/>
      <c r="BO30" s="25"/>
      <c r="BP30" s="3"/>
      <c r="BQ30" s="3"/>
      <c r="BR30" s="3"/>
      <c r="BS30" s="3"/>
      <c r="BT30" s="3"/>
      <c r="BU30" s="3"/>
      <c r="BV30" s="4"/>
      <c r="BW30" s="25"/>
      <c r="BX30" s="3"/>
      <c r="BY30" s="3"/>
      <c r="BZ30" s="1"/>
      <c r="CA30" s="1"/>
      <c r="CB30" s="1"/>
      <c r="CC30" s="3"/>
      <c r="CD30" s="4"/>
      <c r="CE30" s="59"/>
      <c r="CF30" s="3"/>
      <c r="CG30" s="3"/>
      <c r="CH30" s="3"/>
      <c r="CI30" s="22"/>
      <c r="CJ30" s="22"/>
      <c r="CK30" s="3"/>
      <c r="CL30" s="4"/>
    </row>
    <row r="31" spans="2:90">
      <c r="B31" s="459">
        <v>5</v>
      </c>
      <c r="C31" s="609">
        <f>'Input_Liability (PHP)'!C37</f>
        <v>2.9182E-2</v>
      </c>
      <c r="D31" s="416"/>
      <c r="E31" s="612" t="s">
        <v>483</v>
      </c>
      <c r="F31" s="417"/>
      <c r="G31" s="17"/>
      <c r="H31" s="18"/>
      <c r="I31" s="18"/>
      <c r="J31" s="18"/>
      <c r="K31" s="83"/>
      <c r="L31" s="461">
        <f t="shared" si="6"/>
        <v>0</v>
      </c>
      <c r="M31" s="461">
        <f t="shared" si="0"/>
        <v>0</v>
      </c>
      <c r="N31" s="461">
        <f t="shared" si="1"/>
        <v>0</v>
      </c>
      <c r="O31" s="461">
        <f t="shared" si="2"/>
        <v>0</v>
      </c>
      <c r="P31" s="461">
        <f t="shared" si="3"/>
        <v>0</v>
      </c>
      <c r="Q31" s="461">
        <f t="shared" si="4"/>
        <v>0</v>
      </c>
      <c r="R31" s="461">
        <f t="shared" si="5"/>
        <v>0</v>
      </c>
      <c r="S31" s="345"/>
      <c r="T31" s="3"/>
      <c r="U31" s="3"/>
      <c r="V31" s="3"/>
      <c r="W31" s="3"/>
      <c r="X31" s="3"/>
      <c r="Y31" s="3"/>
      <c r="Z31" s="4"/>
      <c r="AA31" s="24"/>
      <c r="AB31" s="3"/>
      <c r="AC31" s="3"/>
      <c r="AD31" s="3"/>
      <c r="AE31" s="3"/>
      <c r="AF31" s="3"/>
      <c r="AG31" s="3"/>
      <c r="AH31" s="4"/>
      <c r="AI31" s="24"/>
      <c r="AJ31" s="3"/>
      <c r="AK31" s="3"/>
      <c r="AL31" s="3"/>
      <c r="AM31" s="3"/>
      <c r="AN31" s="3"/>
      <c r="AO31" s="3"/>
      <c r="AP31" s="4"/>
      <c r="AQ31" s="24"/>
      <c r="AR31" s="3"/>
      <c r="AS31" s="3"/>
      <c r="AT31" s="3"/>
      <c r="AU31" s="3"/>
      <c r="AV31" s="3"/>
      <c r="AW31" s="3"/>
      <c r="AX31" s="4"/>
      <c r="AY31" s="24"/>
      <c r="AZ31" s="3"/>
      <c r="BA31" s="3"/>
      <c r="BB31" s="3"/>
      <c r="BC31" s="3"/>
      <c r="BD31" s="3"/>
      <c r="BE31" s="3"/>
      <c r="BF31" s="4"/>
      <c r="BG31" s="25"/>
      <c r="BH31" s="3"/>
      <c r="BI31" s="3"/>
      <c r="BJ31" s="3"/>
      <c r="BK31" s="3"/>
      <c r="BL31" s="3"/>
      <c r="BM31" s="3"/>
      <c r="BN31" s="4"/>
      <c r="BO31" s="25"/>
      <c r="BP31" s="3"/>
      <c r="BQ31" s="3"/>
      <c r="BR31" s="3"/>
      <c r="BS31" s="3"/>
      <c r="BT31" s="3"/>
      <c r="BU31" s="3"/>
      <c r="BV31" s="4"/>
      <c r="BW31" s="25"/>
      <c r="BX31" s="3"/>
      <c r="BY31" s="3"/>
      <c r="BZ31" s="1"/>
      <c r="CA31" s="1"/>
      <c r="CB31" s="1"/>
      <c r="CC31" s="3"/>
      <c r="CD31" s="4"/>
      <c r="CE31" s="59"/>
      <c r="CF31" s="3"/>
      <c r="CG31" s="3"/>
      <c r="CH31" s="3"/>
      <c r="CI31" s="22"/>
      <c r="CJ31" s="22"/>
      <c r="CK31" s="3"/>
      <c r="CL31" s="4"/>
    </row>
    <row r="32" spans="2:90" ht="15.6" customHeight="1">
      <c r="B32" s="459">
        <v>6</v>
      </c>
      <c r="C32" s="609">
        <f>'Input_Liability (PHP)'!C38</f>
        <v>2.9295000000000002E-2</v>
      </c>
      <c r="D32" s="416"/>
      <c r="E32" s="612" t="s">
        <v>484</v>
      </c>
      <c r="F32" s="417"/>
      <c r="G32" s="17"/>
      <c r="H32" s="18"/>
      <c r="I32" s="18"/>
      <c r="J32" s="18"/>
      <c r="K32" s="83"/>
      <c r="L32" s="461">
        <f t="shared" si="6"/>
        <v>0</v>
      </c>
      <c r="M32" s="461">
        <f t="shared" si="0"/>
        <v>0</v>
      </c>
      <c r="N32" s="461">
        <f t="shared" si="1"/>
        <v>0</v>
      </c>
      <c r="O32" s="461">
        <f t="shared" si="2"/>
        <v>0</v>
      </c>
      <c r="P32" s="461">
        <f t="shared" si="3"/>
        <v>0</v>
      </c>
      <c r="Q32" s="461">
        <f t="shared" si="4"/>
        <v>0</v>
      </c>
      <c r="R32" s="461">
        <f t="shared" si="5"/>
        <v>0</v>
      </c>
      <c r="S32" s="345"/>
      <c r="T32" s="3"/>
      <c r="U32" s="3"/>
      <c r="V32" s="3"/>
      <c r="W32" s="3"/>
      <c r="X32" s="3"/>
      <c r="Y32" s="3"/>
      <c r="Z32" s="4"/>
      <c r="AA32" s="24"/>
      <c r="AB32" s="3"/>
      <c r="AC32" s="3"/>
      <c r="AD32" s="3"/>
      <c r="AE32" s="3"/>
      <c r="AF32" s="3"/>
      <c r="AG32" s="3"/>
      <c r="AH32" s="4"/>
      <c r="AI32" s="24"/>
      <c r="AJ32" s="3"/>
      <c r="AK32" s="3"/>
      <c r="AL32" s="3"/>
      <c r="AM32" s="3"/>
      <c r="AN32" s="3"/>
      <c r="AO32" s="3"/>
      <c r="AP32" s="4"/>
      <c r="AQ32" s="24"/>
      <c r="AR32" s="3"/>
      <c r="AS32" s="3"/>
      <c r="AT32" s="3"/>
      <c r="AU32" s="3"/>
      <c r="AV32" s="3"/>
      <c r="AW32" s="3"/>
      <c r="AX32" s="4"/>
      <c r="AY32" s="24"/>
      <c r="AZ32" s="3"/>
      <c r="BA32" s="3"/>
      <c r="BB32" s="3"/>
      <c r="BC32" s="3"/>
      <c r="BD32" s="3"/>
      <c r="BE32" s="3"/>
      <c r="BF32" s="4"/>
      <c r="BG32" s="25"/>
      <c r="BH32" s="3"/>
      <c r="BI32" s="3"/>
      <c r="BJ32" s="3"/>
      <c r="BK32" s="3"/>
      <c r="BL32" s="3"/>
      <c r="BM32" s="3"/>
      <c r="BN32" s="4"/>
      <c r="BO32" s="25"/>
      <c r="BP32" s="3"/>
      <c r="BQ32" s="3"/>
      <c r="BR32" s="3"/>
      <c r="BS32" s="3"/>
      <c r="BT32" s="3"/>
      <c r="BU32" s="3"/>
      <c r="BV32" s="4"/>
      <c r="BW32" s="25"/>
      <c r="BX32" s="3"/>
      <c r="BY32" s="3"/>
      <c r="BZ32" s="1"/>
      <c r="CA32" s="1"/>
      <c r="CB32" s="1"/>
      <c r="CC32" s="3"/>
      <c r="CD32" s="4"/>
      <c r="CE32" s="59"/>
      <c r="CF32" s="3"/>
      <c r="CG32" s="3"/>
      <c r="CH32" s="3"/>
      <c r="CI32" s="22"/>
      <c r="CJ32" s="22"/>
      <c r="CK32" s="3"/>
      <c r="CL32" s="4"/>
    </row>
    <row r="33" spans="2:90">
      <c r="B33" s="459">
        <v>7</v>
      </c>
      <c r="C33" s="609">
        <f>'Input_Liability (PHP)'!C39</f>
        <v>2.9408E-2</v>
      </c>
      <c r="D33" s="416"/>
      <c r="E33" s="612" t="s">
        <v>485</v>
      </c>
      <c r="F33" s="417"/>
      <c r="G33" s="17"/>
      <c r="H33" s="18"/>
      <c r="I33" s="18"/>
      <c r="J33" s="18"/>
      <c r="K33" s="83"/>
      <c r="L33" s="461">
        <f t="shared" si="6"/>
        <v>0</v>
      </c>
      <c r="M33" s="461">
        <f t="shared" si="0"/>
        <v>0</v>
      </c>
      <c r="N33" s="461">
        <f t="shared" si="1"/>
        <v>0</v>
      </c>
      <c r="O33" s="461">
        <f t="shared" si="2"/>
        <v>0</v>
      </c>
      <c r="P33" s="461">
        <f t="shared" si="3"/>
        <v>0</v>
      </c>
      <c r="Q33" s="461">
        <f t="shared" si="4"/>
        <v>0</v>
      </c>
      <c r="R33" s="461">
        <f t="shared" si="5"/>
        <v>0</v>
      </c>
      <c r="S33" s="345"/>
      <c r="T33" s="3"/>
      <c r="U33" s="3"/>
      <c r="V33" s="3"/>
      <c r="W33" s="3"/>
      <c r="X33" s="3"/>
      <c r="Y33" s="3"/>
      <c r="Z33" s="4"/>
      <c r="AA33" s="24"/>
      <c r="AB33" s="3"/>
      <c r="AC33" s="3"/>
      <c r="AD33" s="3"/>
      <c r="AE33" s="3"/>
      <c r="AF33" s="3"/>
      <c r="AG33" s="3"/>
      <c r="AH33" s="4"/>
      <c r="AI33" s="24"/>
      <c r="AJ33" s="3"/>
      <c r="AK33" s="3"/>
      <c r="AL33" s="3"/>
      <c r="AM33" s="3"/>
      <c r="AN33" s="3"/>
      <c r="AO33" s="3"/>
      <c r="AP33" s="4"/>
      <c r="AQ33" s="24"/>
      <c r="AR33" s="3"/>
      <c r="AS33" s="3"/>
      <c r="AT33" s="3"/>
      <c r="AU33" s="3"/>
      <c r="AV33" s="3"/>
      <c r="AW33" s="3"/>
      <c r="AX33" s="4"/>
      <c r="AY33" s="24"/>
      <c r="AZ33" s="3"/>
      <c r="BA33" s="3"/>
      <c r="BB33" s="3"/>
      <c r="BC33" s="3"/>
      <c r="BD33" s="3"/>
      <c r="BE33" s="3"/>
      <c r="BF33" s="4"/>
      <c r="BG33" s="25"/>
      <c r="BH33" s="3"/>
      <c r="BI33" s="3"/>
      <c r="BJ33" s="3"/>
      <c r="BK33" s="3"/>
      <c r="BL33" s="3"/>
      <c r="BM33" s="3"/>
      <c r="BN33" s="4"/>
      <c r="BO33" s="25"/>
      <c r="BP33" s="3"/>
      <c r="BQ33" s="3"/>
      <c r="BR33" s="3"/>
      <c r="BS33" s="3"/>
      <c r="BT33" s="3"/>
      <c r="BU33" s="3"/>
      <c r="BV33" s="4"/>
      <c r="BW33" s="25"/>
      <c r="BX33" s="3"/>
      <c r="BY33" s="3"/>
      <c r="BZ33" s="1"/>
      <c r="CA33" s="1"/>
      <c r="CB33" s="1"/>
      <c r="CC33" s="3"/>
      <c r="CD33" s="4"/>
      <c r="CE33" s="59"/>
      <c r="CF33" s="3"/>
      <c r="CG33" s="3"/>
      <c r="CH33" s="3"/>
      <c r="CI33" s="22"/>
      <c r="CJ33" s="22"/>
      <c r="CK33" s="3"/>
      <c r="CL33" s="4"/>
    </row>
    <row r="34" spans="2:90">
      <c r="B34" s="459">
        <v>8</v>
      </c>
      <c r="C34" s="609">
        <f>'Input_Liability (PHP)'!C40</f>
        <v>3.4368999999999997E-2</v>
      </c>
      <c r="D34" s="416"/>
      <c r="E34" s="612" t="s">
        <v>486</v>
      </c>
      <c r="F34" s="613"/>
      <c r="G34" s="17"/>
      <c r="H34" s="18"/>
      <c r="I34" s="18"/>
      <c r="J34" s="18"/>
      <c r="K34" s="83"/>
      <c r="L34" s="461">
        <f t="shared" si="6"/>
        <v>0</v>
      </c>
      <c r="M34" s="461">
        <f t="shared" si="0"/>
        <v>0</v>
      </c>
      <c r="N34" s="461">
        <f t="shared" si="1"/>
        <v>0</v>
      </c>
      <c r="O34" s="461">
        <f t="shared" si="2"/>
        <v>0</v>
      </c>
      <c r="P34" s="461">
        <f t="shared" si="3"/>
        <v>0</v>
      </c>
      <c r="Q34" s="461">
        <f t="shared" si="4"/>
        <v>0</v>
      </c>
      <c r="R34" s="461">
        <f t="shared" si="5"/>
        <v>0</v>
      </c>
      <c r="S34" s="345"/>
      <c r="T34" s="3"/>
      <c r="U34" s="3"/>
      <c r="V34" s="3"/>
      <c r="W34" s="3"/>
      <c r="X34" s="3"/>
      <c r="Y34" s="3"/>
      <c r="Z34" s="4"/>
      <c r="AA34" s="24"/>
      <c r="AB34" s="3"/>
      <c r="AC34" s="3"/>
      <c r="AD34" s="3"/>
      <c r="AE34" s="3"/>
      <c r="AF34" s="3"/>
      <c r="AG34" s="3"/>
      <c r="AH34" s="4"/>
      <c r="AI34" s="24"/>
      <c r="AJ34" s="3"/>
      <c r="AK34" s="3"/>
      <c r="AL34" s="3"/>
      <c r="AM34" s="3"/>
      <c r="AN34" s="3"/>
      <c r="AO34" s="3"/>
      <c r="AP34" s="4"/>
      <c r="AQ34" s="24"/>
      <c r="AR34" s="3"/>
      <c r="AS34" s="3"/>
      <c r="AT34" s="3"/>
      <c r="AU34" s="3"/>
      <c r="AV34" s="3"/>
      <c r="AW34" s="3"/>
      <c r="AX34" s="4"/>
      <c r="AY34" s="24"/>
      <c r="AZ34" s="3"/>
      <c r="BA34" s="3"/>
      <c r="BB34" s="3"/>
      <c r="BC34" s="3"/>
      <c r="BD34" s="3"/>
      <c r="BE34" s="3"/>
      <c r="BF34" s="4"/>
      <c r="BG34" s="25"/>
      <c r="BH34" s="3"/>
      <c r="BI34" s="3"/>
      <c r="BJ34" s="3"/>
      <c r="BK34" s="3"/>
      <c r="BL34" s="3"/>
      <c r="BM34" s="3"/>
      <c r="BN34" s="4"/>
      <c r="BO34" s="25"/>
      <c r="BP34" s="3"/>
      <c r="BQ34" s="3"/>
      <c r="BR34" s="3"/>
      <c r="BS34" s="3"/>
      <c r="BT34" s="3"/>
      <c r="BU34" s="3"/>
      <c r="BV34" s="4"/>
      <c r="BW34" s="25"/>
      <c r="BX34" s="3"/>
      <c r="BY34" s="3"/>
      <c r="BZ34" s="1"/>
      <c r="CA34" s="1"/>
      <c r="CB34" s="1"/>
      <c r="CC34" s="3"/>
      <c r="CD34" s="4"/>
      <c r="CE34" s="59"/>
      <c r="CF34" s="3"/>
      <c r="CG34" s="3"/>
      <c r="CH34" s="3"/>
      <c r="CI34" s="22"/>
      <c r="CJ34" s="22"/>
      <c r="CK34" s="3"/>
      <c r="CL34" s="4"/>
    </row>
    <row r="35" spans="2:90">
      <c r="B35" s="459">
        <v>9</v>
      </c>
      <c r="C35" s="609">
        <f>'Input_Liability (PHP)'!C41</f>
        <v>3.9555E-2</v>
      </c>
      <c r="D35" s="416"/>
      <c r="E35" s="612" t="s">
        <v>487</v>
      </c>
      <c r="F35" s="417"/>
      <c r="G35" s="17"/>
      <c r="H35" s="18"/>
      <c r="I35" s="18"/>
      <c r="J35" s="18"/>
      <c r="K35" s="83"/>
      <c r="L35" s="461">
        <f t="shared" si="6"/>
        <v>0</v>
      </c>
      <c r="M35" s="461">
        <f t="shared" si="0"/>
        <v>0</v>
      </c>
      <c r="N35" s="461">
        <f t="shared" si="1"/>
        <v>0</v>
      </c>
      <c r="O35" s="461">
        <f t="shared" si="2"/>
        <v>0</v>
      </c>
      <c r="P35" s="461">
        <f t="shared" si="3"/>
        <v>0</v>
      </c>
      <c r="Q35" s="461">
        <f t="shared" si="4"/>
        <v>0</v>
      </c>
      <c r="R35" s="461">
        <f t="shared" si="5"/>
        <v>0</v>
      </c>
      <c r="S35" s="345"/>
      <c r="T35" s="3"/>
      <c r="U35" s="3"/>
      <c r="V35" s="3"/>
      <c r="W35" s="3"/>
      <c r="X35" s="3"/>
      <c r="Y35" s="3"/>
      <c r="Z35" s="4"/>
      <c r="AA35" s="24"/>
      <c r="AB35" s="3"/>
      <c r="AC35" s="3"/>
      <c r="AD35" s="3"/>
      <c r="AE35" s="3"/>
      <c r="AF35" s="3"/>
      <c r="AG35" s="3"/>
      <c r="AH35" s="4"/>
      <c r="AI35" s="24"/>
      <c r="AJ35" s="3"/>
      <c r="AK35" s="3"/>
      <c r="AL35" s="3"/>
      <c r="AM35" s="3"/>
      <c r="AN35" s="3"/>
      <c r="AO35" s="3"/>
      <c r="AP35" s="4"/>
      <c r="AQ35" s="24"/>
      <c r="AR35" s="3"/>
      <c r="AS35" s="3"/>
      <c r="AT35" s="3"/>
      <c r="AU35" s="3"/>
      <c r="AV35" s="3"/>
      <c r="AW35" s="3"/>
      <c r="AX35" s="4"/>
      <c r="AY35" s="24"/>
      <c r="AZ35" s="3"/>
      <c r="BA35" s="3"/>
      <c r="BB35" s="3"/>
      <c r="BC35" s="3"/>
      <c r="BD35" s="3"/>
      <c r="BE35" s="3"/>
      <c r="BF35" s="4"/>
      <c r="BG35" s="25"/>
      <c r="BH35" s="3"/>
      <c r="BI35" s="3"/>
      <c r="BJ35" s="3"/>
      <c r="BK35" s="3"/>
      <c r="BL35" s="3"/>
      <c r="BM35" s="3"/>
      <c r="BN35" s="4"/>
      <c r="BO35" s="25"/>
      <c r="BP35" s="3"/>
      <c r="BQ35" s="3"/>
      <c r="BR35" s="3"/>
      <c r="BS35" s="3"/>
      <c r="BT35" s="3"/>
      <c r="BU35" s="3"/>
      <c r="BV35" s="4"/>
      <c r="BW35" s="25"/>
      <c r="BX35" s="3"/>
      <c r="BY35" s="3"/>
      <c r="BZ35" s="1"/>
      <c r="CA35" s="1"/>
      <c r="CB35" s="1"/>
      <c r="CC35" s="3"/>
      <c r="CD35" s="4"/>
      <c r="CE35" s="59"/>
      <c r="CF35" s="3"/>
      <c r="CG35" s="3"/>
      <c r="CH35" s="3"/>
      <c r="CI35" s="22"/>
      <c r="CJ35" s="22"/>
      <c r="CK35" s="3"/>
      <c r="CL35" s="4"/>
    </row>
    <row r="36" spans="2:90" ht="15" customHeight="1">
      <c r="B36" s="459">
        <v>10</v>
      </c>
      <c r="C36" s="609">
        <f>'Input_Liability (PHP)'!C42</f>
        <v>4.5019999999999998E-2</v>
      </c>
      <c r="D36" s="416"/>
      <c r="E36" s="612" t="s">
        <v>488</v>
      </c>
      <c r="F36" s="417"/>
      <c r="G36" s="17"/>
      <c r="H36" s="18"/>
      <c r="I36" s="18"/>
      <c r="J36" s="18"/>
      <c r="K36" s="83"/>
      <c r="L36" s="461">
        <f t="shared" si="6"/>
        <v>0</v>
      </c>
      <c r="M36" s="461">
        <f t="shared" si="0"/>
        <v>0</v>
      </c>
      <c r="N36" s="461">
        <f t="shared" si="1"/>
        <v>0</v>
      </c>
      <c r="O36" s="461">
        <f t="shared" si="2"/>
        <v>0</v>
      </c>
      <c r="P36" s="461">
        <f t="shared" si="3"/>
        <v>0</v>
      </c>
      <c r="Q36" s="461">
        <f t="shared" si="4"/>
        <v>0</v>
      </c>
      <c r="R36" s="461">
        <f t="shared" si="5"/>
        <v>0</v>
      </c>
      <c r="S36" s="345"/>
      <c r="T36" s="3"/>
      <c r="U36" s="3"/>
      <c r="V36" s="3"/>
      <c r="W36" s="3"/>
      <c r="X36" s="3"/>
      <c r="Y36" s="3"/>
      <c r="Z36" s="4"/>
      <c r="AA36" s="24"/>
      <c r="AB36" s="3"/>
      <c r="AC36" s="3"/>
      <c r="AD36" s="3"/>
      <c r="AE36" s="3"/>
      <c r="AF36" s="3"/>
      <c r="AG36" s="3"/>
      <c r="AH36" s="4"/>
      <c r="AI36" s="24"/>
      <c r="AJ36" s="3"/>
      <c r="AK36" s="3"/>
      <c r="AL36" s="3"/>
      <c r="AM36" s="3"/>
      <c r="AN36" s="3"/>
      <c r="AO36" s="3"/>
      <c r="AP36" s="4"/>
      <c r="AQ36" s="24"/>
      <c r="AR36" s="3"/>
      <c r="AS36" s="3"/>
      <c r="AT36" s="3"/>
      <c r="AU36" s="3"/>
      <c r="AV36" s="3"/>
      <c r="AW36" s="3"/>
      <c r="AX36" s="4"/>
      <c r="AY36" s="24"/>
      <c r="AZ36" s="3"/>
      <c r="BA36" s="3"/>
      <c r="BB36" s="3"/>
      <c r="BC36" s="3"/>
      <c r="BD36" s="3"/>
      <c r="BE36" s="3"/>
      <c r="BF36" s="4"/>
      <c r="BG36" s="25"/>
      <c r="BH36" s="3"/>
      <c r="BI36" s="3"/>
      <c r="BJ36" s="3"/>
      <c r="BK36" s="3"/>
      <c r="BL36" s="3"/>
      <c r="BM36" s="3"/>
      <c r="BN36" s="4"/>
      <c r="BO36" s="25"/>
      <c r="BP36" s="3"/>
      <c r="BQ36" s="3"/>
      <c r="BR36" s="3"/>
      <c r="BS36" s="3"/>
      <c r="BT36" s="3"/>
      <c r="BU36" s="3"/>
      <c r="BV36" s="4"/>
      <c r="BW36" s="25"/>
      <c r="BX36" s="3"/>
      <c r="BY36" s="3"/>
      <c r="BZ36" s="1"/>
      <c r="CA36" s="1"/>
      <c r="CB36" s="1"/>
      <c r="CC36" s="3"/>
      <c r="CD36" s="4"/>
      <c r="CE36" s="59"/>
      <c r="CF36" s="3"/>
      <c r="CG36" s="3"/>
      <c r="CH36" s="3"/>
      <c r="CI36" s="22"/>
      <c r="CJ36" s="22"/>
      <c r="CK36" s="3"/>
      <c r="CL36" s="4"/>
    </row>
    <row r="37" spans="2:90">
      <c r="B37" s="459">
        <v>11</v>
      </c>
      <c r="C37" s="609">
        <f>'Input_Liability (PHP)'!C43</f>
        <v>4.4833999999999999E-2</v>
      </c>
      <c r="D37" s="416"/>
      <c r="E37" s="612" t="s">
        <v>489</v>
      </c>
      <c r="F37" s="417"/>
      <c r="G37" s="17"/>
      <c r="H37" s="18"/>
      <c r="I37" s="18"/>
      <c r="J37" s="18"/>
      <c r="K37" s="83"/>
      <c r="L37" s="461">
        <f t="shared" si="6"/>
        <v>0</v>
      </c>
      <c r="M37" s="461">
        <f t="shared" si="0"/>
        <v>0</v>
      </c>
      <c r="N37" s="461">
        <f t="shared" si="1"/>
        <v>0</v>
      </c>
      <c r="O37" s="461">
        <f t="shared" si="2"/>
        <v>0</v>
      </c>
      <c r="P37" s="461">
        <f t="shared" si="3"/>
        <v>0</v>
      </c>
      <c r="Q37" s="461">
        <f t="shared" si="4"/>
        <v>0</v>
      </c>
      <c r="R37" s="461">
        <f t="shared" si="5"/>
        <v>0</v>
      </c>
      <c r="S37" s="345"/>
      <c r="T37" s="3"/>
      <c r="U37" s="3"/>
      <c r="V37" s="3"/>
      <c r="W37" s="3"/>
      <c r="X37" s="3"/>
      <c r="Y37" s="3"/>
      <c r="Z37" s="4"/>
      <c r="AA37" s="24"/>
      <c r="AB37" s="3"/>
      <c r="AC37" s="3"/>
      <c r="AD37" s="3"/>
      <c r="AE37" s="3"/>
      <c r="AF37" s="3"/>
      <c r="AG37" s="3"/>
      <c r="AH37" s="4"/>
      <c r="AI37" s="24"/>
      <c r="AJ37" s="3"/>
      <c r="AK37" s="3"/>
      <c r="AL37" s="3"/>
      <c r="AM37" s="3"/>
      <c r="AN37" s="3"/>
      <c r="AO37" s="3"/>
      <c r="AP37" s="4"/>
      <c r="AQ37" s="24"/>
      <c r="AR37" s="3"/>
      <c r="AS37" s="3"/>
      <c r="AT37" s="3"/>
      <c r="AU37" s="3"/>
      <c r="AV37" s="3"/>
      <c r="AW37" s="3"/>
      <c r="AX37" s="4"/>
      <c r="AY37" s="24"/>
      <c r="AZ37" s="3"/>
      <c r="BA37" s="3"/>
      <c r="BB37" s="3"/>
      <c r="BC37" s="3"/>
      <c r="BD37" s="3"/>
      <c r="BE37" s="3"/>
      <c r="BF37" s="4"/>
      <c r="BG37" s="25"/>
      <c r="BH37" s="3"/>
      <c r="BI37" s="3"/>
      <c r="BJ37" s="3"/>
      <c r="BK37" s="3"/>
      <c r="BL37" s="3"/>
      <c r="BM37" s="3"/>
      <c r="BN37" s="4"/>
      <c r="BO37" s="25"/>
      <c r="BP37" s="3"/>
      <c r="BQ37" s="3"/>
      <c r="BR37" s="3"/>
      <c r="BS37" s="3"/>
      <c r="BT37" s="3"/>
      <c r="BU37" s="3"/>
      <c r="BV37" s="4"/>
      <c r="BW37" s="25"/>
      <c r="BX37" s="3"/>
      <c r="BY37" s="3"/>
      <c r="BZ37" s="1"/>
      <c r="CA37" s="1"/>
      <c r="CB37" s="1"/>
      <c r="CC37" s="3"/>
      <c r="CD37" s="4"/>
      <c r="CE37" s="59"/>
      <c r="CF37" s="3"/>
      <c r="CG37" s="3"/>
      <c r="CH37" s="3"/>
      <c r="CI37" s="22"/>
      <c r="CJ37" s="22"/>
      <c r="CK37" s="3"/>
      <c r="CL37" s="4"/>
    </row>
    <row r="38" spans="2:90">
      <c r="B38" s="459">
        <v>12</v>
      </c>
      <c r="C38" s="609">
        <f>'Input_Liability (PHP)'!C44</f>
        <v>4.4684000000000001E-2</v>
      </c>
      <c r="D38" s="416"/>
      <c r="E38" s="612" t="s">
        <v>490</v>
      </c>
      <c r="F38" s="613"/>
      <c r="G38" s="17"/>
      <c r="H38" s="18"/>
      <c r="I38" s="18"/>
      <c r="J38" s="18"/>
      <c r="K38" s="83"/>
      <c r="L38" s="461">
        <f t="shared" si="6"/>
        <v>0</v>
      </c>
      <c r="M38" s="461">
        <f t="shared" si="0"/>
        <v>0</v>
      </c>
      <c r="N38" s="461">
        <f t="shared" si="1"/>
        <v>0</v>
      </c>
      <c r="O38" s="461">
        <f t="shared" si="2"/>
        <v>0</v>
      </c>
      <c r="P38" s="461">
        <f t="shared" si="3"/>
        <v>0</v>
      </c>
      <c r="Q38" s="461">
        <f t="shared" si="4"/>
        <v>0</v>
      </c>
      <c r="R38" s="461">
        <f t="shared" si="5"/>
        <v>0</v>
      </c>
      <c r="S38" s="345"/>
      <c r="T38" s="3"/>
      <c r="U38" s="3"/>
      <c r="V38" s="3"/>
      <c r="W38" s="3"/>
      <c r="X38" s="3"/>
      <c r="Y38" s="3"/>
      <c r="Z38" s="4"/>
      <c r="AA38" s="24"/>
      <c r="AB38" s="3"/>
      <c r="AC38" s="3"/>
      <c r="AD38" s="3"/>
      <c r="AE38" s="3"/>
      <c r="AF38" s="3"/>
      <c r="AG38" s="3"/>
      <c r="AH38" s="4"/>
      <c r="AI38" s="24"/>
      <c r="AJ38" s="3"/>
      <c r="AK38" s="3"/>
      <c r="AL38" s="3"/>
      <c r="AM38" s="3"/>
      <c r="AN38" s="3"/>
      <c r="AO38" s="3"/>
      <c r="AP38" s="4"/>
      <c r="AQ38" s="24"/>
      <c r="AR38" s="3"/>
      <c r="AS38" s="3"/>
      <c r="AT38" s="3"/>
      <c r="AU38" s="3"/>
      <c r="AV38" s="3"/>
      <c r="AW38" s="3"/>
      <c r="AX38" s="4"/>
      <c r="AY38" s="24"/>
      <c r="AZ38" s="3"/>
      <c r="BA38" s="3"/>
      <c r="BB38" s="3"/>
      <c r="BC38" s="3"/>
      <c r="BD38" s="3"/>
      <c r="BE38" s="3"/>
      <c r="BF38" s="4"/>
      <c r="BG38" s="25"/>
      <c r="BH38" s="3"/>
      <c r="BI38" s="3"/>
      <c r="BJ38" s="3"/>
      <c r="BK38" s="3"/>
      <c r="BL38" s="3"/>
      <c r="BM38" s="3"/>
      <c r="BN38" s="4"/>
      <c r="BO38" s="25"/>
      <c r="BP38" s="3"/>
      <c r="BQ38" s="3"/>
      <c r="BR38" s="3"/>
      <c r="BS38" s="3"/>
      <c r="BT38" s="3"/>
      <c r="BU38" s="3"/>
      <c r="BV38" s="4"/>
      <c r="BW38" s="25"/>
      <c r="BX38" s="3"/>
      <c r="BY38" s="3"/>
      <c r="BZ38" s="1"/>
      <c r="CA38" s="1"/>
      <c r="CB38" s="1"/>
      <c r="CC38" s="3"/>
      <c r="CD38" s="4"/>
      <c r="CE38" s="59"/>
      <c r="CF38" s="3"/>
      <c r="CG38" s="3"/>
      <c r="CH38" s="3"/>
      <c r="CI38" s="22"/>
      <c r="CJ38" s="22"/>
      <c r="CK38" s="3"/>
      <c r="CL38" s="4"/>
    </row>
    <row r="39" spans="2:90">
      <c r="B39" s="459">
        <v>13</v>
      </c>
      <c r="C39" s="609">
        <f>'Input_Liability (PHP)'!C45</f>
        <v>4.4561999999999997E-2</v>
      </c>
      <c r="D39" s="416"/>
      <c r="E39" s="612" t="s">
        <v>491</v>
      </c>
      <c r="F39" s="417"/>
      <c r="G39" s="17"/>
      <c r="H39" s="18"/>
      <c r="I39" s="18"/>
      <c r="J39" s="18"/>
      <c r="K39" s="83"/>
      <c r="L39" s="461">
        <f t="shared" si="6"/>
        <v>0</v>
      </c>
      <c r="M39" s="461">
        <f t="shared" si="0"/>
        <v>0</v>
      </c>
      <c r="N39" s="461">
        <f t="shared" si="1"/>
        <v>0</v>
      </c>
      <c r="O39" s="461">
        <f t="shared" si="2"/>
        <v>0</v>
      </c>
      <c r="P39" s="461">
        <f t="shared" si="3"/>
        <v>0</v>
      </c>
      <c r="Q39" s="461">
        <f t="shared" si="4"/>
        <v>0</v>
      </c>
      <c r="R39" s="461">
        <f t="shared" si="5"/>
        <v>0</v>
      </c>
      <c r="S39" s="345"/>
      <c r="T39" s="3"/>
      <c r="U39" s="3"/>
      <c r="V39" s="3"/>
      <c r="W39" s="3"/>
      <c r="X39" s="3"/>
      <c r="Y39" s="3"/>
      <c r="Z39" s="4"/>
      <c r="AA39" s="24"/>
      <c r="AB39" s="3"/>
      <c r="AC39" s="3"/>
      <c r="AD39" s="3"/>
      <c r="AE39" s="3"/>
      <c r="AF39" s="3"/>
      <c r="AG39" s="3"/>
      <c r="AH39" s="4"/>
      <c r="AI39" s="24"/>
      <c r="AJ39" s="3"/>
      <c r="AK39" s="3"/>
      <c r="AL39" s="3"/>
      <c r="AM39" s="3"/>
      <c r="AN39" s="3"/>
      <c r="AO39" s="3"/>
      <c r="AP39" s="4"/>
      <c r="AQ39" s="24"/>
      <c r="AR39" s="3"/>
      <c r="AS39" s="3"/>
      <c r="AT39" s="3"/>
      <c r="AU39" s="3"/>
      <c r="AV39" s="3"/>
      <c r="AW39" s="3"/>
      <c r="AX39" s="4"/>
      <c r="AY39" s="24"/>
      <c r="AZ39" s="3"/>
      <c r="BA39" s="3"/>
      <c r="BB39" s="3"/>
      <c r="BC39" s="3"/>
      <c r="BD39" s="3"/>
      <c r="BE39" s="3"/>
      <c r="BF39" s="4"/>
      <c r="BG39" s="25"/>
      <c r="BH39" s="3"/>
      <c r="BI39" s="3"/>
      <c r="BJ39" s="3"/>
      <c r="BK39" s="3"/>
      <c r="BL39" s="3"/>
      <c r="BM39" s="3"/>
      <c r="BN39" s="4"/>
      <c r="BO39" s="25"/>
      <c r="BP39" s="3"/>
      <c r="BQ39" s="3"/>
      <c r="BR39" s="3"/>
      <c r="BS39" s="3"/>
      <c r="BT39" s="3"/>
      <c r="BU39" s="3"/>
      <c r="BV39" s="4"/>
      <c r="BW39" s="25"/>
      <c r="BX39" s="3"/>
      <c r="BY39" s="3"/>
      <c r="BZ39" s="1"/>
      <c r="CA39" s="1"/>
      <c r="CB39" s="1"/>
      <c r="CC39" s="3"/>
      <c r="CD39" s="4"/>
      <c r="CE39" s="59"/>
      <c r="CF39" s="3"/>
      <c r="CG39" s="3"/>
      <c r="CH39" s="3"/>
      <c r="CI39" s="22"/>
      <c r="CJ39" s="22"/>
      <c r="CK39" s="3"/>
      <c r="CL39" s="4"/>
    </row>
    <row r="40" spans="2:90">
      <c r="B40" s="459">
        <v>14</v>
      </c>
      <c r="C40" s="609">
        <f>'Input_Liability (PHP)'!C46</f>
        <v>4.4462000000000002E-2</v>
      </c>
      <c r="D40" s="416"/>
      <c r="E40" s="612" t="s">
        <v>492</v>
      </c>
      <c r="F40" s="417"/>
      <c r="G40" s="17"/>
      <c r="H40" s="18"/>
      <c r="I40" s="18"/>
      <c r="J40" s="18"/>
      <c r="K40" s="83"/>
      <c r="L40" s="461">
        <f t="shared" si="6"/>
        <v>0</v>
      </c>
      <c r="M40" s="461">
        <f t="shared" si="0"/>
        <v>0</v>
      </c>
      <c r="N40" s="461">
        <f t="shared" si="1"/>
        <v>0</v>
      </c>
      <c r="O40" s="461">
        <f t="shared" si="2"/>
        <v>0</v>
      </c>
      <c r="P40" s="461">
        <f t="shared" si="3"/>
        <v>0</v>
      </c>
      <c r="Q40" s="461">
        <f t="shared" si="4"/>
        <v>0</v>
      </c>
      <c r="R40" s="461">
        <f t="shared" si="5"/>
        <v>0</v>
      </c>
      <c r="S40" s="345"/>
      <c r="T40" s="3"/>
      <c r="U40" s="3"/>
      <c r="V40" s="3"/>
      <c r="W40" s="3"/>
      <c r="X40" s="3"/>
      <c r="Y40" s="3"/>
      <c r="Z40" s="4"/>
      <c r="AA40" s="24"/>
      <c r="AB40" s="3"/>
      <c r="AC40" s="3"/>
      <c r="AD40" s="3"/>
      <c r="AE40" s="3"/>
      <c r="AF40" s="3"/>
      <c r="AG40" s="3"/>
      <c r="AH40" s="4"/>
      <c r="AI40" s="24"/>
      <c r="AJ40" s="3"/>
      <c r="AK40" s="3"/>
      <c r="AL40" s="3"/>
      <c r="AM40" s="3"/>
      <c r="AN40" s="3"/>
      <c r="AO40" s="3"/>
      <c r="AP40" s="4"/>
      <c r="AQ40" s="24"/>
      <c r="AR40" s="3"/>
      <c r="AS40" s="3"/>
      <c r="AT40" s="3"/>
      <c r="AU40" s="3"/>
      <c r="AV40" s="3"/>
      <c r="AW40" s="3"/>
      <c r="AX40" s="4"/>
      <c r="AY40" s="24"/>
      <c r="AZ40" s="3"/>
      <c r="BA40" s="3"/>
      <c r="BB40" s="3"/>
      <c r="BC40" s="3"/>
      <c r="BD40" s="3"/>
      <c r="BE40" s="3"/>
      <c r="BF40" s="4"/>
      <c r="BG40" s="25"/>
      <c r="BH40" s="3"/>
      <c r="BI40" s="3"/>
      <c r="BJ40" s="3"/>
      <c r="BK40" s="3"/>
      <c r="BL40" s="3"/>
      <c r="BM40" s="3"/>
      <c r="BN40" s="4"/>
      <c r="BO40" s="25"/>
      <c r="BP40" s="3"/>
      <c r="BQ40" s="3"/>
      <c r="BR40" s="3"/>
      <c r="BS40" s="3"/>
      <c r="BT40" s="3"/>
      <c r="BU40" s="3"/>
      <c r="BV40" s="4"/>
      <c r="BW40" s="25"/>
      <c r="BX40" s="3"/>
      <c r="BY40" s="3"/>
      <c r="BZ40" s="1"/>
      <c r="CA40" s="1"/>
      <c r="CB40" s="1"/>
      <c r="CC40" s="3"/>
      <c r="CD40" s="4"/>
      <c r="CE40" s="59"/>
      <c r="CF40" s="3"/>
      <c r="CG40" s="3"/>
      <c r="CH40" s="3"/>
      <c r="CI40" s="22"/>
      <c r="CJ40" s="22"/>
      <c r="CK40" s="3"/>
      <c r="CL40" s="4"/>
    </row>
    <row r="41" spans="2:90">
      <c r="B41" s="459">
        <v>15</v>
      </c>
      <c r="C41" s="609">
        <f>'Input_Liability (PHP)'!C47</f>
        <v>4.4380000000000003E-2</v>
      </c>
      <c r="D41" s="416"/>
      <c r="E41" s="612" t="s">
        <v>493</v>
      </c>
      <c r="F41" s="613"/>
      <c r="G41" s="17"/>
      <c r="H41" s="18"/>
      <c r="I41" s="18"/>
      <c r="J41" s="18"/>
      <c r="K41" s="83"/>
      <c r="L41" s="461">
        <f t="shared" si="6"/>
        <v>0</v>
      </c>
      <c r="M41" s="461">
        <f t="shared" si="0"/>
        <v>0</v>
      </c>
      <c r="N41" s="461">
        <f t="shared" si="1"/>
        <v>0</v>
      </c>
      <c r="O41" s="461">
        <f t="shared" si="2"/>
        <v>0</v>
      </c>
      <c r="P41" s="461">
        <f t="shared" si="3"/>
        <v>0</v>
      </c>
      <c r="Q41" s="461">
        <f t="shared" si="4"/>
        <v>0</v>
      </c>
      <c r="R41" s="461">
        <f t="shared" si="5"/>
        <v>0</v>
      </c>
      <c r="S41" s="345"/>
      <c r="T41" s="3"/>
      <c r="U41" s="3"/>
      <c r="V41" s="3"/>
      <c r="W41" s="3"/>
      <c r="X41" s="3"/>
      <c r="Y41" s="3"/>
      <c r="Z41" s="4"/>
      <c r="AA41" s="24"/>
      <c r="AB41" s="3"/>
      <c r="AC41" s="3"/>
      <c r="AD41" s="3"/>
      <c r="AE41" s="3"/>
      <c r="AF41" s="3"/>
      <c r="AG41" s="3"/>
      <c r="AH41" s="4"/>
      <c r="AI41" s="24"/>
      <c r="AJ41" s="3"/>
      <c r="AK41" s="3"/>
      <c r="AL41" s="3"/>
      <c r="AM41" s="3"/>
      <c r="AN41" s="3"/>
      <c r="AO41" s="3"/>
      <c r="AP41" s="4"/>
      <c r="AQ41" s="24"/>
      <c r="AR41" s="3"/>
      <c r="AS41" s="3"/>
      <c r="AT41" s="3"/>
      <c r="AU41" s="3"/>
      <c r="AV41" s="3"/>
      <c r="AW41" s="3"/>
      <c r="AX41" s="4"/>
      <c r="AY41" s="24"/>
      <c r="AZ41" s="3"/>
      <c r="BA41" s="3"/>
      <c r="BB41" s="3"/>
      <c r="BC41" s="3"/>
      <c r="BD41" s="3"/>
      <c r="BE41" s="3"/>
      <c r="BF41" s="4"/>
      <c r="BG41" s="25"/>
      <c r="BH41" s="3"/>
      <c r="BI41" s="3"/>
      <c r="BJ41" s="3"/>
      <c r="BK41" s="3"/>
      <c r="BL41" s="3"/>
      <c r="BM41" s="3"/>
      <c r="BN41" s="4"/>
      <c r="BO41" s="25"/>
      <c r="BP41" s="3"/>
      <c r="BQ41" s="3"/>
      <c r="BR41" s="3"/>
      <c r="BS41" s="3"/>
      <c r="BT41" s="3"/>
      <c r="BU41" s="3"/>
      <c r="BV41" s="4"/>
      <c r="BW41" s="25"/>
      <c r="BX41" s="3"/>
      <c r="BY41" s="3"/>
      <c r="BZ41" s="1"/>
      <c r="CA41" s="1"/>
      <c r="CB41" s="1"/>
      <c r="CC41" s="3"/>
      <c r="CD41" s="4"/>
      <c r="CE41" s="59"/>
      <c r="CF41" s="3"/>
      <c r="CG41" s="3"/>
      <c r="CH41" s="3"/>
      <c r="CI41" s="22"/>
      <c r="CJ41" s="22"/>
      <c r="CK41" s="3"/>
      <c r="CL41" s="4"/>
    </row>
    <row r="42" spans="2:90">
      <c r="B42" s="459">
        <v>16</v>
      </c>
      <c r="C42" s="609">
        <f>'Input_Liability (PHP)'!C48</f>
        <v>4.4311999999999997E-2</v>
      </c>
      <c r="D42" s="416"/>
      <c r="E42" s="612" t="s">
        <v>494</v>
      </c>
      <c r="F42" s="417"/>
      <c r="G42" s="17"/>
      <c r="H42" s="18"/>
      <c r="I42" s="18"/>
      <c r="J42" s="18"/>
      <c r="K42" s="83"/>
      <c r="L42" s="461">
        <f t="shared" si="6"/>
        <v>0</v>
      </c>
      <c r="M42" s="461">
        <f t="shared" si="0"/>
        <v>0</v>
      </c>
      <c r="N42" s="461">
        <f t="shared" si="1"/>
        <v>0</v>
      </c>
      <c r="O42" s="461">
        <f t="shared" si="2"/>
        <v>0</v>
      </c>
      <c r="P42" s="461">
        <f t="shared" si="3"/>
        <v>0</v>
      </c>
      <c r="Q42" s="461">
        <f t="shared" si="4"/>
        <v>0</v>
      </c>
      <c r="R42" s="461">
        <f t="shared" si="5"/>
        <v>0</v>
      </c>
      <c r="S42" s="345"/>
      <c r="T42" s="3"/>
      <c r="U42" s="3"/>
      <c r="V42" s="3"/>
      <c r="W42" s="3"/>
      <c r="X42" s="3"/>
      <c r="Y42" s="3"/>
      <c r="Z42" s="4"/>
      <c r="AA42" s="24"/>
      <c r="AB42" s="3"/>
      <c r="AC42" s="3"/>
      <c r="AD42" s="3"/>
      <c r="AE42" s="3"/>
      <c r="AF42" s="3"/>
      <c r="AG42" s="3"/>
      <c r="AH42" s="4"/>
      <c r="AI42" s="24"/>
      <c r="AJ42" s="3"/>
      <c r="AK42" s="3"/>
      <c r="AL42" s="3"/>
      <c r="AM42" s="3"/>
      <c r="AN42" s="3"/>
      <c r="AO42" s="3"/>
      <c r="AP42" s="4"/>
      <c r="AQ42" s="24"/>
      <c r="AR42" s="3"/>
      <c r="AS42" s="3"/>
      <c r="AT42" s="3"/>
      <c r="AU42" s="3"/>
      <c r="AV42" s="3"/>
      <c r="AW42" s="3"/>
      <c r="AX42" s="4"/>
      <c r="AY42" s="24"/>
      <c r="AZ42" s="3"/>
      <c r="BA42" s="3"/>
      <c r="BB42" s="3"/>
      <c r="BC42" s="3"/>
      <c r="BD42" s="3"/>
      <c r="BE42" s="3"/>
      <c r="BF42" s="4"/>
      <c r="BG42" s="25"/>
      <c r="BH42" s="3"/>
      <c r="BI42" s="3"/>
      <c r="BJ42" s="3"/>
      <c r="BK42" s="3"/>
      <c r="BL42" s="3"/>
      <c r="BM42" s="3"/>
      <c r="BN42" s="4"/>
      <c r="BO42" s="25"/>
      <c r="BP42" s="3"/>
      <c r="BQ42" s="3"/>
      <c r="BR42" s="3"/>
      <c r="BS42" s="3"/>
      <c r="BT42" s="3"/>
      <c r="BU42" s="3"/>
      <c r="BV42" s="4"/>
      <c r="BW42" s="25"/>
      <c r="BX42" s="3"/>
      <c r="BY42" s="3"/>
      <c r="BZ42" s="1"/>
      <c r="CA42" s="1"/>
      <c r="CB42" s="1"/>
      <c r="CC42" s="3"/>
      <c r="CD42" s="4"/>
      <c r="CE42" s="59"/>
      <c r="CF42" s="3"/>
      <c r="CG42" s="3"/>
      <c r="CH42" s="3"/>
      <c r="CI42" s="22"/>
      <c r="CJ42" s="22"/>
      <c r="CK42" s="3"/>
      <c r="CL42" s="4"/>
    </row>
    <row r="43" spans="2:90">
      <c r="B43" s="459">
        <v>17</v>
      </c>
      <c r="C43" s="609">
        <f>'Input_Liability (PHP)'!C49</f>
        <v>4.4256999999999998E-2</v>
      </c>
      <c r="D43" s="416"/>
      <c r="E43" s="612" t="s">
        <v>495</v>
      </c>
      <c r="F43" s="417"/>
      <c r="G43" s="17"/>
      <c r="H43" s="18"/>
      <c r="I43" s="18"/>
      <c r="J43" s="18"/>
      <c r="K43" s="83"/>
      <c r="L43" s="461">
        <f t="shared" si="6"/>
        <v>0</v>
      </c>
      <c r="M43" s="461">
        <f t="shared" si="0"/>
        <v>0</v>
      </c>
      <c r="N43" s="461">
        <f t="shared" si="1"/>
        <v>0</v>
      </c>
      <c r="O43" s="461">
        <f t="shared" si="2"/>
        <v>0</v>
      </c>
      <c r="P43" s="461">
        <f t="shared" si="3"/>
        <v>0</v>
      </c>
      <c r="Q43" s="461">
        <f t="shared" si="4"/>
        <v>0</v>
      </c>
      <c r="R43" s="461">
        <f t="shared" si="5"/>
        <v>0</v>
      </c>
      <c r="S43" s="345"/>
      <c r="T43" s="3"/>
      <c r="U43" s="3"/>
      <c r="V43" s="3"/>
      <c r="W43" s="3"/>
      <c r="X43" s="3"/>
      <c r="Y43" s="3"/>
      <c r="Z43" s="4"/>
      <c r="AA43" s="24"/>
      <c r="AB43" s="3"/>
      <c r="AC43" s="3"/>
      <c r="AD43" s="3"/>
      <c r="AE43" s="3"/>
      <c r="AF43" s="3"/>
      <c r="AG43" s="3"/>
      <c r="AH43" s="4"/>
      <c r="AI43" s="24"/>
      <c r="AJ43" s="3"/>
      <c r="AK43" s="3"/>
      <c r="AL43" s="3"/>
      <c r="AM43" s="3"/>
      <c r="AN43" s="3"/>
      <c r="AO43" s="3"/>
      <c r="AP43" s="4"/>
      <c r="AQ43" s="24"/>
      <c r="AR43" s="3"/>
      <c r="AS43" s="3"/>
      <c r="AT43" s="3"/>
      <c r="AU43" s="3"/>
      <c r="AV43" s="3"/>
      <c r="AW43" s="3"/>
      <c r="AX43" s="4"/>
      <c r="AY43" s="24"/>
      <c r="AZ43" s="3"/>
      <c r="BA43" s="3"/>
      <c r="BB43" s="3"/>
      <c r="BC43" s="3"/>
      <c r="BD43" s="3"/>
      <c r="BE43" s="3"/>
      <c r="BF43" s="4"/>
      <c r="BG43" s="25"/>
      <c r="BH43" s="3"/>
      <c r="BI43" s="3"/>
      <c r="BJ43" s="3"/>
      <c r="BK43" s="3"/>
      <c r="BL43" s="3"/>
      <c r="BM43" s="3"/>
      <c r="BN43" s="4"/>
      <c r="BO43" s="25"/>
      <c r="BP43" s="3"/>
      <c r="BQ43" s="3"/>
      <c r="BR43" s="3"/>
      <c r="BS43" s="3"/>
      <c r="BT43" s="3"/>
      <c r="BU43" s="3"/>
      <c r="BV43" s="4"/>
      <c r="BW43" s="25"/>
      <c r="BX43" s="3"/>
      <c r="BY43" s="3"/>
      <c r="BZ43" s="1"/>
      <c r="CA43" s="1"/>
      <c r="CB43" s="1"/>
      <c r="CC43" s="3"/>
      <c r="CD43" s="4"/>
      <c r="CE43" s="59"/>
      <c r="CF43" s="3"/>
      <c r="CG43" s="3"/>
      <c r="CH43" s="3"/>
      <c r="CI43" s="22"/>
      <c r="CJ43" s="22"/>
      <c r="CK43" s="3"/>
      <c r="CL43" s="4"/>
    </row>
    <row r="44" spans="2:90" ht="15" customHeight="1">
      <c r="B44" s="459">
        <v>18</v>
      </c>
      <c r="C44" s="609">
        <f>'Input_Liability (PHP)'!C50</f>
        <v>4.4212000000000001E-2</v>
      </c>
      <c r="D44" s="416"/>
      <c r="E44" s="612" t="s">
        <v>496</v>
      </c>
      <c r="F44" s="417"/>
      <c r="G44" s="17"/>
      <c r="H44" s="18"/>
      <c r="I44" s="18"/>
      <c r="J44" s="18"/>
      <c r="K44" s="83"/>
      <c r="L44" s="461">
        <f t="shared" si="6"/>
        <v>0</v>
      </c>
      <c r="M44" s="461">
        <f t="shared" si="0"/>
        <v>0</v>
      </c>
      <c r="N44" s="461">
        <f t="shared" si="1"/>
        <v>0</v>
      </c>
      <c r="O44" s="461">
        <f t="shared" si="2"/>
        <v>0</v>
      </c>
      <c r="P44" s="461">
        <f t="shared" si="3"/>
        <v>0</v>
      </c>
      <c r="Q44" s="461">
        <f t="shared" si="4"/>
        <v>0</v>
      </c>
      <c r="R44" s="461">
        <f t="shared" si="5"/>
        <v>0</v>
      </c>
      <c r="S44" s="345"/>
      <c r="T44" s="3"/>
      <c r="U44" s="3"/>
      <c r="V44" s="3"/>
      <c r="W44" s="3"/>
      <c r="X44" s="3"/>
      <c r="Y44" s="3"/>
      <c r="Z44" s="4"/>
      <c r="AA44" s="24"/>
      <c r="AB44" s="3"/>
      <c r="AC44" s="3"/>
      <c r="AD44" s="3"/>
      <c r="AE44" s="3"/>
      <c r="AF44" s="3"/>
      <c r="AG44" s="3"/>
      <c r="AH44" s="4"/>
      <c r="AI44" s="24"/>
      <c r="AJ44" s="3"/>
      <c r="AK44" s="3"/>
      <c r="AL44" s="3"/>
      <c r="AM44" s="3"/>
      <c r="AN44" s="3"/>
      <c r="AO44" s="3"/>
      <c r="AP44" s="4"/>
      <c r="AQ44" s="24"/>
      <c r="AR44" s="3"/>
      <c r="AS44" s="3"/>
      <c r="AT44" s="3"/>
      <c r="AU44" s="3"/>
      <c r="AV44" s="3"/>
      <c r="AW44" s="3"/>
      <c r="AX44" s="4"/>
      <c r="AY44" s="24"/>
      <c r="AZ44" s="3"/>
      <c r="BA44" s="3"/>
      <c r="BB44" s="3"/>
      <c r="BC44" s="3"/>
      <c r="BD44" s="3"/>
      <c r="BE44" s="3"/>
      <c r="BF44" s="4"/>
      <c r="BG44" s="25"/>
      <c r="BH44" s="3"/>
      <c r="BI44" s="3"/>
      <c r="BJ44" s="3"/>
      <c r="BK44" s="3"/>
      <c r="BL44" s="3"/>
      <c r="BM44" s="3"/>
      <c r="BN44" s="4"/>
      <c r="BO44" s="25"/>
      <c r="BP44" s="3"/>
      <c r="BQ44" s="3"/>
      <c r="BR44" s="3"/>
      <c r="BS44" s="3"/>
      <c r="BT44" s="3"/>
      <c r="BU44" s="3"/>
      <c r="BV44" s="4"/>
      <c r="BW44" s="25"/>
      <c r="BX44" s="3"/>
      <c r="BY44" s="3"/>
      <c r="BZ44" s="1"/>
      <c r="CA44" s="1"/>
      <c r="CB44" s="1"/>
      <c r="CC44" s="3"/>
      <c r="CD44" s="4"/>
      <c r="CE44" s="59"/>
      <c r="CF44" s="3"/>
      <c r="CG44" s="3"/>
      <c r="CH44" s="3"/>
      <c r="CI44" s="22"/>
      <c r="CJ44" s="22"/>
      <c r="CK44" s="3"/>
      <c r="CL44" s="4"/>
    </row>
    <row r="45" spans="2:90">
      <c r="B45" s="459">
        <v>19</v>
      </c>
      <c r="C45" s="609">
        <f>'Input_Liability (PHP)'!C51</f>
        <v>4.4174999999999999E-2</v>
      </c>
      <c r="D45" s="416"/>
      <c r="E45" s="612" t="s">
        <v>497</v>
      </c>
      <c r="F45" s="613"/>
      <c r="G45" s="17"/>
      <c r="H45" s="18"/>
      <c r="I45" s="18"/>
      <c r="J45" s="18"/>
      <c r="K45" s="83"/>
      <c r="L45" s="461">
        <f t="shared" si="6"/>
        <v>0</v>
      </c>
      <c r="M45" s="461">
        <f t="shared" si="0"/>
        <v>0</v>
      </c>
      <c r="N45" s="461">
        <f t="shared" si="1"/>
        <v>0</v>
      </c>
      <c r="O45" s="461">
        <f t="shared" si="2"/>
        <v>0</v>
      </c>
      <c r="P45" s="461">
        <f t="shared" si="3"/>
        <v>0</v>
      </c>
      <c r="Q45" s="461">
        <f t="shared" si="4"/>
        <v>0</v>
      </c>
      <c r="R45" s="461">
        <f t="shared" si="5"/>
        <v>0</v>
      </c>
      <c r="S45" s="345"/>
      <c r="T45" s="3"/>
      <c r="U45" s="3"/>
      <c r="V45" s="3"/>
      <c r="W45" s="3"/>
      <c r="X45" s="3"/>
      <c r="Y45" s="3"/>
      <c r="Z45" s="4"/>
      <c r="AA45" s="24"/>
      <c r="AB45" s="3"/>
      <c r="AC45" s="3"/>
      <c r="AD45" s="3"/>
      <c r="AE45" s="3"/>
      <c r="AF45" s="3"/>
      <c r="AG45" s="3"/>
      <c r="AH45" s="4"/>
      <c r="AI45" s="24"/>
      <c r="AJ45" s="3"/>
      <c r="AK45" s="3"/>
      <c r="AL45" s="3"/>
      <c r="AM45" s="3"/>
      <c r="AN45" s="3"/>
      <c r="AO45" s="3"/>
      <c r="AP45" s="4"/>
      <c r="AQ45" s="24"/>
      <c r="AR45" s="3"/>
      <c r="AS45" s="3"/>
      <c r="AT45" s="3"/>
      <c r="AU45" s="3"/>
      <c r="AV45" s="3"/>
      <c r="AW45" s="3"/>
      <c r="AX45" s="4"/>
      <c r="AY45" s="24"/>
      <c r="AZ45" s="3"/>
      <c r="BA45" s="3"/>
      <c r="BB45" s="3"/>
      <c r="BC45" s="3"/>
      <c r="BD45" s="3"/>
      <c r="BE45" s="3"/>
      <c r="BF45" s="4"/>
      <c r="BG45" s="25"/>
      <c r="BH45" s="3"/>
      <c r="BI45" s="3"/>
      <c r="BJ45" s="3"/>
      <c r="BK45" s="3"/>
      <c r="BL45" s="3"/>
      <c r="BM45" s="3"/>
      <c r="BN45" s="4"/>
      <c r="BO45" s="25"/>
      <c r="BP45" s="3"/>
      <c r="BQ45" s="3"/>
      <c r="BR45" s="3"/>
      <c r="BS45" s="3"/>
      <c r="BT45" s="3"/>
      <c r="BU45" s="3"/>
      <c r="BV45" s="4"/>
      <c r="BW45" s="25"/>
      <c r="BX45" s="3"/>
      <c r="BY45" s="3"/>
      <c r="BZ45" s="1"/>
      <c r="CA45" s="1"/>
      <c r="CB45" s="1"/>
      <c r="CC45" s="3"/>
      <c r="CD45" s="4"/>
      <c r="CE45" s="59"/>
      <c r="CF45" s="3"/>
      <c r="CG45" s="3"/>
      <c r="CH45" s="3"/>
      <c r="CI45" s="22"/>
      <c r="CJ45" s="22"/>
      <c r="CK45" s="3"/>
      <c r="CL45" s="4"/>
    </row>
    <row r="46" spans="2:90">
      <c r="B46" s="459">
        <v>20</v>
      </c>
      <c r="C46" s="609">
        <f>'Input_Liability (PHP)'!C52</f>
        <v>4.4146999999999999E-2</v>
      </c>
      <c r="D46" s="416"/>
      <c r="E46" s="612" t="s">
        <v>498</v>
      </c>
      <c r="F46" s="417"/>
      <c r="G46" s="17"/>
      <c r="H46" s="18"/>
      <c r="I46" s="18"/>
      <c r="J46" s="18"/>
      <c r="K46" s="83"/>
      <c r="L46" s="461">
        <f t="shared" si="6"/>
        <v>0</v>
      </c>
      <c r="M46" s="461">
        <f t="shared" si="0"/>
        <v>0</v>
      </c>
      <c r="N46" s="461">
        <f t="shared" si="1"/>
        <v>0</v>
      </c>
      <c r="O46" s="461">
        <f t="shared" si="2"/>
        <v>0</v>
      </c>
      <c r="P46" s="461">
        <f t="shared" si="3"/>
        <v>0</v>
      </c>
      <c r="Q46" s="461">
        <f t="shared" si="4"/>
        <v>0</v>
      </c>
      <c r="R46" s="461">
        <f t="shared" si="5"/>
        <v>0</v>
      </c>
      <c r="S46" s="345"/>
      <c r="T46" s="3"/>
      <c r="U46" s="3"/>
      <c r="V46" s="3"/>
      <c r="W46" s="3"/>
      <c r="X46" s="3"/>
      <c r="Y46" s="3"/>
      <c r="Z46" s="4"/>
      <c r="AA46" s="24"/>
      <c r="AB46" s="3"/>
      <c r="AC46" s="3"/>
      <c r="AD46" s="3"/>
      <c r="AE46" s="3"/>
      <c r="AF46" s="3"/>
      <c r="AG46" s="3"/>
      <c r="AH46" s="4"/>
      <c r="AI46" s="24"/>
      <c r="AJ46" s="3"/>
      <c r="AK46" s="3"/>
      <c r="AL46" s="3"/>
      <c r="AM46" s="3"/>
      <c r="AN46" s="3"/>
      <c r="AO46" s="3"/>
      <c r="AP46" s="4"/>
      <c r="AQ46" s="24"/>
      <c r="AR46" s="3"/>
      <c r="AS46" s="3"/>
      <c r="AT46" s="3"/>
      <c r="AU46" s="3"/>
      <c r="AV46" s="3"/>
      <c r="AW46" s="3"/>
      <c r="AX46" s="4"/>
      <c r="AY46" s="24"/>
      <c r="AZ46" s="3"/>
      <c r="BA46" s="3"/>
      <c r="BB46" s="3"/>
      <c r="BC46" s="3"/>
      <c r="BD46" s="3"/>
      <c r="BE46" s="3"/>
      <c r="BF46" s="4"/>
      <c r="BG46" s="25"/>
      <c r="BH46" s="3"/>
      <c r="BI46" s="3"/>
      <c r="BJ46" s="3"/>
      <c r="BK46" s="3"/>
      <c r="BL46" s="3"/>
      <c r="BM46" s="3"/>
      <c r="BN46" s="4"/>
      <c r="BO46" s="25"/>
      <c r="BP46" s="3"/>
      <c r="BQ46" s="3"/>
      <c r="BR46" s="3"/>
      <c r="BS46" s="3"/>
      <c r="BT46" s="3"/>
      <c r="BU46" s="3"/>
      <c r="BV46" s="4"/>
      <c r="BW46" s="25"/>
      <c r="BX46" s="3"/>
      <c r="BY46" s="3"/>
      <c r="BZ46" s="1"/>
      <c r="CA46" s="1"/>
      <c r="CB46" s="1"/>
      <c r="CC46" s="3"/>
      <c r="CD46" s="4"/>
      <c r="CE46" s="59"/>
      <c r="CF46" s="3"/>
      <c r="CG46" s="3"/>
      <c r="CH46" s="3"/>
      <c r="CI46" s="22"/>
      <c r="CJ46" s="22"/>
      <c r="CK46" s="3"/>
      <c r="CL46" s="4"/>
    </row>
    <row r="47" spans="2:90">
      <c r="B47" s="459">
        <v>21</v>
      </c>
      <c r="C47" s="609">
        <f>'Input_Liability (PHP)'!C53</f>
        <v>5.8872000000000001E-2</v>
      </c>
      <c r="D47" s="416"/>
      <c r="E47" s="612" t="s">
        <v>499</v>
      </c>
      <c r="F47" s="417"/>
      <c r="G47" s="17"/>
      <c r="H47" s="18"/>
      <c r="I47" s="18"/>
      <c r="J47" s="18"/>
      <c r="K47" s="83"/>
      <c r="L47" s="461">
        <f t="shared" si="6"/>
        <v>0</v>
      </c>
      <c r="M47" s="461">
        <f t="shared" si="0"/>
        <v>0</v>
      </c>
      <c r="N47" s="461">
        <f t="shared" si="1"/>
        <v>0</v>
      </c>
      <c r="O47" s="461">
        <f t="shared" si="2"/>
        <v>0</v>
      </c>
      <c r="P47" s="461">
        <f t="shared" si="3"/>
        <v>0</v>
      </c>
      <c r="Q47" s="461">
        <f t="shared" si="4"/>
        <v>0</v>
      </c>
      <c r="R47" s="461">
        <f t="shared" si="5"/>
        <v>0</v>
      </c>
      <c r="S47" s="345"/>
      <c r="T47" s="3"/>
      <c r="U47" s="3"/>
      <c r="V47" s="3"/>
      <c r="W47" s="3"/>
      <c r="X47" s="3"/>
      <c r="Y47" s="3"/>
      <c r="Z47" s="4"/>
      <c r="AA47" s="24"/>
      <c r="AB47" s="3"/>
      <c r="AC47" s="3"/>
      <c r="AD47" s="3"/>
      <c r="AE47" s="3"/>
      <c r="AF47" s="3"/>
      <c r="AG47" s="3"/>
      <c r="AH47" s="4"/>
      <c r="AI47" s="24"/>
      <c r="AJ47" s="3"/>
      <c r="AK47" s="3"/>
      <c r="AL47" s="3"/>
      <c r="AM47" s="3"/>
      <c r="AN47" s="3"/>
      <c r="AO47" s="3"/>
      <c r="AP47" s="4"/>
      <c r="AQ47" s="24"/>
      <c r="AR47" s="3"/>
      <c r="AS47" s="3"/>
      <c r="AT47" s="3"/>
      <c r="AU47" s="3"/>
      <c r="AV47" s="3"/>
      <c r="AW47" s="3"/>
      <c r="AX47" s="4"/>
      <c r="AY47" s="24"/>
      <c r="AZ47" s="3"/>
      <c r="BA47" s="3"/>
      <c r="BB47" s="3"/>
      <c r="BC47" s="3"/>
      <c r="BD47" s="3"/>
      <c r="BE47" s="3"/>
      <c r="BF47" s="4"/>
      <c r="BG47" s="25"/>
      <c r="BH47" s="3"/>
      <c r="BI47" s="3"/>
      <c r="BJ47" s="3"/>
      <c r="BK47" s="3"/>
      <c r="BL47" s="3"/>
      <c r="BM47" s="3"/>
      <c r="BN47" s="4"/>
      <c r="BO47" s="25"/>
      <c r="BP47" s="3"/>
      <c r="BQ47" s="3"/>
      <c r="BR47" s="3"/>
      <c r="BS47" s="3"/>
      <c r="BT47" s="3"/>
      <c r="BU47" s="3"/>
      <c r="BV47" s="4"/>
      <c r="BW47" s="25"/>
      <c r="BX47" s="3"/>
      <c r="BY47" s="3"/>
      <c r="BZ47" s="1"/>
      <c r="CA47" s="1"/>
      <c r="CB47" s="1"/>
      <c r="CC47" s="3"/>
      <c r="CD47" s="4"/>
      <c r="CE47" s="59"/>
      <c r="CF47" s="3"/>
      <c r="CG47" s="3"/>
      <c r="CH47" s="3"/>
      <c r="CI47" s="22"/>
      <c r="CJ47" s="22"/>
      <c r="CK47" s="3"/>
      <c r="CL47" s="4"/>
    </row>
    <row r="48" spans="2:90">
      <c r="B48" s="459">
        <v>22</v>
      </c>
      <c r="C48" s="609">
        <f>'Input_Liability (PHP)'!C54</f>
        <v>5.8498000000000001E-2</v>
      </c>
      <c r="D48" s="416"/>
      <c r="E48" s="612" t="s">
        <v>500</v>
      </c>
      <c r="F48" s="417"/>
      <c r="G48" s="17"/>
      <c r="H48" s="18"/>
      <c r="I48" s="18"/>
      <c r="J48" s="18"/>
      <c r="K48" s="83"/>
      <c r="L48" s="461">
        <f t="shared" si="6"/>
        <v>0</v>
      </c>
      <c r="M48" s="461">
        <f t="shared" si="0"/>
        <v>0</v>
      </c>
      <c r="N48" s="461">
        <f t="shared" si="1"/>
        <v>0</v>
      </c>
      <c r="O48" s="461">
        <f t="shared" si="2"/>
        <v>0</v>
      </c>
      <c r="P48" s="461">
        <f t="shared" si="3"/>
        <v>0</v>
      </c>
      <c r="Q48" s="461">
        <f t="shared" si="4"/>
        <v>0</v>
      </c>
      <c r="R48" s="461">
        <f t="shared" si="5"/>
        <v>0</v>
      </c>
      <c r="S48" s="345"/>
      <c r="T48" s="3"/>
      <c r="U48" s="3"/>
      <c r="V48" s="3"/>
      <c r="W48" s="3"/>
      <c r="X48" s="3"/>
      <c r="Y48" s="3"/>
      <c r="Z48" s="4"/>
      <c r="AA48" s="24"/>
      <c r="AB48" s="3"/>
      <c r="AC48" s="3"/>
      <c r="AD48" s="3"/>
      <c r="AE48" s="3"/>
      <c r="AF48" s="3"/>
      <c r="AG48" s="3"/>
      <c r="AH48" s="4"/>
      <c r="AI48" s="24"/>
      <c r="AJ48" s="3"/>
      <c r="AK48" s="3"/>
      <c r="AL48" s="3"/>
      <c r="AM48" s="3"/>
      <c r="AN48" s="3"/>
      <c r="AO48" s="3"/>
      <c r="AP48" s="4"/>
      <c r="AQ48" s="24"/>
      <c r="AR48" s="3"/>
      <c r="AS48" s="3"/>
      <c r="AT48" s="3"/>
      <c r="AU48" s="3"/>
      <c r="AV48" s="3"/>
      <c r="AW48" s="3"/>
      <c r="AX48" s="4"/>
      <c r="AY48" s="24"/>
      <c r="AZ48" s="3"/>
      <c r="BA48" s="3"/>
      <c r="BB48" s="3"/>
      <c r="BC48" s="3"/>
      <c r="BD48" s="3"/>
      <c r="BE48" s="3"/>
      <c r="BF48" s="4"/>
      <c r="BG48" s="25"/>
      <c r="BH48" s="3"/>
      <c r="BI48" s="3"/>
      <c r="BJ48" s="3"/>
      <c r="BK48" s="3"/>
      <c r="BL48" s="3"/>
      <c r="BM48" s="3"/>
      <c r="BN48" s="4"/>
      <c r="BO48" s="25"/>
      <c r="BP48" s="3"/>
      <c r="BQ48" s="3"/>
      <c r="BR48" s="3"/>
      <c r="BS48" s="3"/>
      <c r="BT48" s="3"/>
      <c r="BU48" s="3"/>
      <c r="BV48" s="4"/>
      <c r="BW48" s="25"/>
      <c r="BX48" s="3"/>
      <c r="BY48" s="3"/>
      <c r="BZ48" s="1"/>
      <c r="CA48" s="1"/>
      <c r="CB48" s="1"/>
      <c r="CC48" s="3"/>
      <c r="CD48" s="4"/>
      <c r="CE48" s="59"/>
      <c r="CF48" s="3"/>
      <c r="CG48" s="3"/>
      <c r="CH48" s="3"/>
      <c r="CI48" s="22"/>
      <c r="CJ48" s="22"/>
      <c r="CK48" s="3"/>
      <c r="CL48" s="4"/>
    </row>
    <row r="49" spans="2:90">
      <c r="B49" s="459">
        <v>23</v>
      </c>
      <c r="C49" s="609">
        <f>'Input_Liability (PHP)'!C55</f>
        <v>5.8157E-2</v>
      </c>
      <c r="D49" s="416"/>
      <c r="E49" s="612" t="s">
        <v>501</v>
      </c>
      <c r="F49" s="417"/>
      <c r="G49" s="17"/>
      <c r="H49" s="18"/>
      <c r="I49" s="18"/>
      <c r="J49" s="18"/>
      <c r="K49" s="83"/>
      <c r="L49" s="461">
        <f t="shared" si="6"/>
        <v>0</v>
      </c>
      <c r="M49" s="461">
        <f t="shared" si="0"/>
        <v>0</v>
      </c>
      <c r="N49" s="461">
        <f t="shared" si="1"/>
        <v>0</v>
      </c>
      <c r="O49" s="461">
        <f t="shared" si="2"/>
        <v>0</v>
      </c>
      <c r="P49" s="461">
        <f t="shared" si="3"/>
        <v>0</v>
      </c>
      <c r="Q49" s="461">
        <f t="shared" si="4"/>
        <v>0</v>
      </c>
      <c r="R49" s="461">
        <f t="shared" si="5"/>
        <v>0</v>
      </c>
      <c r="S49" s="345"/>
      <c r="T49" s="3"/>
      <c r="U49" s="3"/>
      <c r="V49" s="3"/>
      <c r="W49" s="3"/>
      <c r="X49" s="3"/>
      <c r="Y49" s="3"/>
      <c r="Z49" s="4"/>
      <c r="AA49" s="24"/>
      <c r="AB49" s="3"/>
      <c r="AC49" s="3"/>
      <c r="AD49" s="3"/>
      <c r="AE49" s="3"/>
      <c r="AF49" s="3"/>
      <c r="AG49" s="3"/>
      <c r="AH49" s="4"/>
      <c r="AI49" s="24"/>
      <c r="AJ49" s="3"/>
      <c r="AK49" s="3"/>
      <c r="AL49" s="3"/>
      <c r="AM49" s="3"/>
      <c r="AN49" s="3"/>
      <c r="AO49" s="3"/>
      <c r="AP49" s="4"/>
      <c r="AQ49" s="24"/>
      <c r="AR49" s="3"/>
      <c r="AS49" s="3"/>
      <c r="AT49" s="3"/>
      <c r="AU49" s="3"/>
      <c r="AV49" s="3"/>
      <c r="AW49" s="3"/>
      <c r="AX49" s="4"/>
      <c r="AY49" s="24"/>
      <c r="AZ49" s="3"/>
      <c r="BA49" s="3"/>
      <c r="BB49" s="3"/>
      <c r="BC49" s="3"/>
      <c r="BD49" s="3"/>
      <c r="BE49" s="3"/>
      <c r="BF49" s="4"/>
      <c r="BG49" s="25"/>
      <c r="BH49" s="3"/>
      <c r="BI49" s="3"/>
      <c r="BJ49" s="3"/>
      <c r="BK49" s="3"/>
      <c r="BL49" s="3"/>
      <c r="BM49" s="3"/>
      <c r="BN49" s="4"/>
      <c r="BO49" s="25"/>
      <c r="BP49" s="3"/>
      <c r="BQ49" s="3"/>
      <c r="BR49" s="3"/>
      <c r="BS49" s="3"/>
      <c r="BT49" s="3"/>
      <c r="BU49" s="3"/>
      <c r="BV49" s="4"/>
      <c r="BW49" s="25"/>
      <c r="BX49" s="3"/>
      <c r="BY49" s="3"/>
      <c r="BZ49" s="1"/>
      <c r="CA49" s="1"/>
      <c r="CB49" s="1"/>
      <c r="CC49" s="3"/>
      <c r="CD49" s="4"/>
      <c r="CE49" s="59"/>
      <c r="CF49" s="3"/>
      <c r="CG49" s="3"/>
      <c r="CH49" s="3"/>
      <c r="CI49" s="22"/>
      <c r="CJ49" s="22"/>
      <c r="CK49" s="3"/>
      <c r="CL49" s="4"/>
    </row>
    <row r="50" spans="2:90">
      <c r="B50" s="459">
        <v>24</v>
      </c>
      <c r="C50" s="609">
        <f>'Input_Liability (PHP)'!C56</f>
        <v>5.7844E-2</v>
      </c>
      <c r="D50" s="416"/>
      <c r="E50" s="612" t="s">
        <v>502</v>
      </c>
      <c r="F50" s="417"/>
      <c r="G50" s="17"/>
      <c r="H50" s="18"/>
      <c r="I50" s="18"/>
      <c r="J50" s="18"/>
      <c r="K50" s="83"/>
      <c r="L50" s="461">
        <f t="shared" si="6"/>
        <v>0</v>
      </c>
      <c r="M50" s="461">
        <f t="shared" si="0"/>
        <v>0</v>
      </c>
      <c r="N50" s="461">
        <f t="shared" si="1"/>
        <v>0</v>
      </c>
      <c r="O50" s="461">
        <f t="shared" si="2"/>
        <v>0</v>
      </c>
      <c r="P50" s="461">
        <f t="shared" si="3"/>
        <v>0</v>
      </c>
      <c r="Q50" s="461">
        <f t="shared" si="4"/>
        <v>0</v>
      </c>
      <c r="R50" s="461">
        <f t="shared" si="5"/>
        <v>0</v>
      </c>
      <c r="S50" s="345"/>
      <c r="T50" s="3"/>
      <c r="U50" s="3"/>
      <c r="V50" s="3"/>
      <c r="W50" s="3"/>
      <c r="X50" s="3"/>
      <c r="Y50" s="3"/>
      <c r="Z50" s="4"/>
      <c r="AA50" s="24"/>
      <c r="AB50" s="3"/>
      <c r="AC50" s="3"/>
      <c r="AD50" s="3"/>
      <c r="AE50" s="3"/>
      <c r="AF50" s="3"/>
      <c r="AG50" s="3"/>
      <c r="AH50" s="4"/>
      <c r="AI50" s="24"/>
      <c r="AJ50" s="3"/>
      <c r="AK50" s="3"/>
      <c r="AL50" s="3"/>
      <c r="AM50" s="3"/>
      <c r="AN50" s="3"/>
      <c r="AO50" s="3"/>
      <c r="AP50" s="4"/>
      <c r="AQ50" s="24"/>
      <c r="AR50" s="3"/>
      <c r="AS50" s="3"/>
      <c r="AT50" s="3"/>
      <c r="AU50" s="3"/>
      <c r="AV50" s="3"/>
      <c r="AW50" s="3"/>
      <c r="AX50" s="4"/>
      <c r="AY50" s="24"/>
      <c r="AZ50" s="3"/>
      <c r="BA50" s="3"/>
      <c r="BB50" s="3"/>
      <c r="BC50" s="3"/>
      <c r="BD50" s="3"/>
      <c r="BE50" s="3"/>
      <c r="BF50" s="4"/>
      <c r="BG50" s="25"/>
      <c r="BH50" s="3"/>
      <c r="BI50" s="3"/>
      <c r="BJ50" s="3"/>
      <c r="BK50" s="3"/>
      <c r="BL50" s="3"/>
      <c r="BM50" s="3"/>
      <c r="BN50" s="4"/>
      <c r="BO50" s="25"/>
      <c r="BP50" s="3"/>
      <c r="BQ50" s="3"/>
      <c r="BR50" s="3"/>
      <c r="BS50" s="3"/>
      <c r="BT50" s="3"/>
      <c r="BU50" s="3"/>
      <c r="BV50" s="4"/>
      <c r="BW50" s="25"/>
      <c r="BX50" s="3"/>
      <c r="BY50" s="3"/>
      <c r="BZ50" s="1"/>
      <c r="CA50" s="1"/>
      <c r="CB50" s="1"/>
      <c r="CC50" s="3"/>
      <c r="CD50" s="4"/>
      <c r="CE50" s="59"/>
      <c r="CF50" s="3"/>
      <c r="CG50" s="3"/>
      <c r="CH50" s="3"/>
      <c r="CI50" s="22"/>
      <c r="CJ50" s="22"/>
      <c r="CK50" s="3"/>
      <c r="CL50" s="4"/>
    </row>
    <row r="51" spans="2:90">
      <c r="B51" s="459">
        <v>25</v>
      </c>
      <c r="C51" s="609">
        <f>'Input_Liability (PHP)'!C57</f>
        <v>5.7556999999999997E-2</v>
      </c>
      <c r="D51" s="416"/>
      <c r="E51" s="612" t="s">
        <v>503</v>
      </c>
      <c r="F51" s="417"/>
      <c r="G51" s="17"/>
      <c r="H51" s="18"/>
      <c r="I51" s="18"/>
      <c r="J51" s="18"/>
      <c r="K51" s="83"/>
      <c r="L51" s="461">
        <f t="shared" si="6"/>
        <v>0</v>
      </c>
      <c r="M51" s="461">
        <f t="shared" si="0"/>
        <v>0</v>
      </c>
      <c r="N51" s="461">
        <f t="shared" si="1"/>
        <v>0</v>
      </c>
      <c r="O51" s="461">
        <f t="shared" si="2"/>
        <v>0</v>
      </c>
      <c r="P51" s="461">
        <f t="shared" si="3"/>
        <v>0</v>
      </c>
      <c r="Q51" s="461">
        <f t="shared" si="4"/>
        <v>0</v>
      </c>
      <c r="R51" s="461">
        <f t="shared" si="5"/>
        <v>0</v>
      </c>
      <c r="S51" s="345"/>
      <c r="T51" s="3"/>
      <c r="U51" s="3"/>
      <c r="V51" s="3"/>
      <c r="W51" s="3"/>
      <c r="X51" s="3"/>
      <c r="Y51" s="3"/>
      <c r="Z51" s="4"/>
      <c r="AA51" s="24"/>
      <c r="AB51" s="3"/>
      <c r="AC51" s="3"/>
      <c r="AD51" s="3"/>
      <c r="AE51" s="3"/>
      <c r="AF51" s="3"/>
      <c r="AG51" s="3"/>
      <c r="AH51" s="4"/>
      <c r="AI51" s="24"/>
      <c r="AJ51" s="3"/>
      <c r="AK51" s="3"/>
      <c r="AL51" s="3"/>
      <c r="AM51" s="3"/>
      <c r="AN51" s="3"/>
      <c r="AO51" s="3"/>
      <c r="AP51" s="4"/>
      <c r="AQ51" s="24"/>
      <c r="AR51" s="3"/>
      <c r="AS51" s="3"/>
      <c r="AT51" s="3"/>
      <c r="AU51" s="3"/>
      <c r="AV51" s="3"/>
      <c r="AW51" s="3"/>
      <c r="AX51" s="4"/>
      <c r="AY51" s="24"/>
      <c r="AZ51" s="3"/>
      <c r="BA51" s="3"/>
      <c r="BB51" s="3"/>
      <c r="BC51" s="3"/>
      <c r="BD51" s="3"/>
      <c r="BE51" s="3"/>
      <c r="BF51" s="4"/>
      <c r="BG51" s="25"/>
      <c r="BH51" s="3"/>
      <c r="BI51" s="3"/>
      <c r="BJ51" s="3"/>
      <c r="BK51" s="3"/>
      <c r="BL51" s="3"/>
      <c r="BM51" s="3"/>
      <c r="BN51" s="4"/>
      <c r="BO51" s="25"/>
      <c r="BP51" s="3"/>
      <c r="BQ51" s="3"/>
      <c r="BR51" s="3"/>
      <c r="BS51" s="3"/>
      <c r="BT51" s="3"/>
      <c r="BU51" s="3"/>
      <c r="BV51" s="4"/>
      <c r="BW51" s="25"/>
      <c r="BX51" s="3"/>
      <c r="BY51" s="3"/>
      <c r="BZ51" s="1"/>
      <c r="CA51" s="1"/>
      <c r="CB51" s="1"/>
      <c r="CC51" s="3"/>
      <c r="CD51" s="4"/>
      <c r="CE51" s="59"/>
      <c r="CF51" s="3"/>
      <c r="CG51" s="3"/>
      <c r="CH51" s="3"/>
      <c r="CI51" s="22"/>
      <c r="CJ51" s="22"/>
      <c r="CK51" s="3"/>
      <c r="CL51" s="4"/>
    </row>
    <row r="52" spans="2:90">
      <c r="B52" s="459">
        <v>26</v>
      </c>
      <c r="C52" s="609">
        <f>'Input_Liability (PHP)'!C58</f>
        <v>5.7291000000000002E-2</v>
      </c>
      <c r="D52" s="416"/>
      <c r="E52" s="612" t="s">
        <v>504</v>
      </c>
      <c r="F52" s="417"/>
      <c r="G52" s="17"/>
      <c r="H52" s="18"/>
      <c r="I52" s="18"/>
      <c r="J52" s="18"/>
      <c r="K52" s="83"/>
      <c r="L52" s="461">
        <f t="shared" si="6"/>
        <v>0</v>
      </c>
      <c r="M52" s="461">
        <f t="shared" si="0"/>
        <v>0</v>
      </c>
      <c r="N52" s="461">
        <f t="shared" si="1"/>
        <v>0</v>
      </c>
      <c r="O52" s="461">
        <f t="shared" si="2"/>
        <v>0</v>
      </c>
      <c r="P52" s="461">
        <f t="shared" si="3"/>
        <v>0</v>
      </c>
      <c r="Q52" s="461">
        <f t="shared" si="4"/>
        <v>0</v>
      </c>
      <c r="R52" s="461">
        <f t="shared" si="5"/>
        <v>0</v>
      </c>
      <c r="S52" s="345"/>
      <c r="T52" s="3"/>
      <c r="U52" s="3"/>
      <c r="V52" s="3"/>
      <c r="W52" s="3"/>
      <c r="X52" s="3"/>
      <c r="Y52" s="3"/>
      <c r="Z52" s="4"/>
      <c r="AA52" s="24"/>
      <c r="AB52" s="3"/>
      <c r="AC52" s="3"/>
      <c r="AD52" s="3"/>
      <c r="AE52" s="3"/>
      <c r="AF52" s="3"/>
      <c r="AG52" s="3"/>
      <c r="AH52" s="4"/>
      <c r="AI52" s="24"/>
      <c r="AJ52" s="3"/>
      <c r="AK52" s="3"/>
      <c r="AL52" s="3"/>
      <c r="AM52" s="3"/>
      <c r="AN52" s="3"/>
      <c r="AO52" s="3"/>
      <c r="AP52" s="4"/>
      <c r="AQ52" s="24"/>
      <c r="AR52" s="3"/>
      <c r="AS52" s="3"/>
      <c r="AT52" s="3"/>
      <c r="AU52" s="3"/>
      <c r="AV52" s="3"/>
      <c r="AW52" s="3"/>
      <c r="AX52" s="4"/>
      <c r="AY52" s="24"/>
      <c r="AZ52" s="3"/>
      <c r="BA52" s="3"/>
      <c r="BB52" s="3"/>
      <c r="BC52" s="3"/>
      <c r="BD52" s="3"/>
      <c r="BE52" s="3"/>
      <c r="BF52" s="4"/>
      <c r="BG52" s="25"/>
      <c r="BH52" s="3"/>
      <c r="BI52" s="3"/>
      <c r="BJ52" s="3"/>
      <c r="BK52" s="3"/>
      <c r="BL52" s="3"/>
      <c r="BM52" s="3"/>
      <c r="BN52" s="4"/>
      <c r="BO52" s="25"/>
      <c r="BP52" s="3"/>
      <c r="BQ52" s="3"/>
      <c r="BR52" s="3"/>
      <c r="BS52" s="3"/>
      <c r="BT52" s="3"/>
      <c r="BU52" s="3"/>
      <c r="BV52" s="4"/>
      <c r="BW52" s="25"/>
      <c r="BX52" s="3"/>
      <c r="BY52" s="3"/>
      <c r="BZ52" s="1"/>
      <c r="CA52" s="1"/>
      <c r="CB52" s="1"/>
      <c r="CC52" s="3"/>
      <c r="CD52" s="4"/>
      <c r="CE52" s="59"/>
      <c r="CF52" s="3"/>
      <c r="CG52" s="3"/>
      <c r="CH52" s="3"/>
      <c r="CI52" s="22"/>
      <c r="CJ52" s="22"/>
      <c r="CK52" s="3"/>
      <c r="CL52" s="4"/>
    </row>
    <row r="53" spans="2:90">
      <c r="B53" s="459">
        <v>27</v>
      </c>
      <c r="C53" s="609">
        <f>'Input_Liability (PHP)'!C59</f>
        <v>5.7044999999999998E-2</v>
      </c>
      <c r="D53" s="416"/>
      <c r="E53" s="612" t="s">
        <v>505</v>
      </c>
      <c r="F53" s="417"/>
      <c r="G53" s="17"/>
      <c r="H53" s="18"/>
      <c r="I53" s="18"/>
      <c r="J53" s="18"/>
      <c r="K53" s="83"/>
      <c r="L53" s="461">
        <f t="shared" si="6"/>
        <v>0</v>
      </c>
      <c r="M53" s="461">
        <f t="shared" si="0"/>
        <v>0</v>
      </c>
      <c r="N53" s="461">
        <f t="shared" si="1"/>
        <v>0</v>
      </c>
      <c r="O53" s="461">
        <f t="shared" si="2"/>
        <v>0</v>
      </c>
      <c r="P53" s="461">
        <f t="shared" si="3"/>
        <v>0</v>
      </c>
      <c r="Q53" s="461">
        <f t="shared" si="4"/>
        <v>0</v>
      </c>
      <c r="R53" s="461">
        <f t="shared" si="5"/>
        <v>0</v>
      </c>
      <c r="S53" s="345"/>
      <c r="T53" s="3"/>
      <c r="U53" s="3"/>
      <c r="V53" s="3"/>
      <c r="W53" s="3"/>
      <c r="X53" s="3"/>
      <c r="Y53" s="3"/>
      <c r="Z53" s="4"/>
      <c r="AA53" s="24"/>
      <c r="AB53" s="3"/>
      <c r="AC53" s="3"/>
      <c r="AD53" s="3"/>
      <c r="AE53" s="3"/>
      <c r="AF53" s="3"/>
      <c r="AG53" s="3"/>
      <c r="AH53" s="4"/>
      <c r="AI53" s="24"/>
      <c r="AJ53" s="3"/>
      <c r="AK53" s="3"/>
      <c r="AL53" s="3"/>
      <c r="AM53" s="3"/>
      <c r="AN53" s="3"/>
      <c r="AO53" s="3"/>
      <c r="AP53" s="4"/>
      <c r="AQ53" s="24"/>
      <c r="AR53" s="3"/>
      <c r="AS53" s="3"/>
      <c r="AT53" s="3"/>
      <c r="AU53" s="3"/>
      <c r="AV53" s="3"/>
      <c r="AW53" s="3"/>
      <c r="AX53" s="4"/>
      <c r="AY53" s="24"/>
      <c r="AZ53" s="3"/>
      <c r="BA53" s="3"/>
      <c r="BB53" s="3"/>
      <c r="BC53" s="3"/>
      <c r="BD53" s="3"/>
      <c r="BE53" s="3"/>
      <c r="BF53" s="4"/>
      <c r="BG53" s="25"/>
      <c r="BH53" s="3"/>
      <c r="BI53" s="3"/>
      <c r="BJ53" s="3"/>
      <c r="BK53" s="3"/>
      <c r="BL53" s="3"/>
      <c r="BM53" s="3"/>
      <c r="BN53" s="4"/>
      <c r="BO53" s="25"/>
      <c r="BP53" s="3"/>
      <c r="BQ53" s="3"/>
      <c r="BR53" s="3"/>
      <c r="BS53" s="3"/>
      <c r="BT53" s="3"/>
      <c r="BU53" s="3"/>
      <c r="BV53" s="4"/>
      <c r="BW53" s="25"/>
      <c r="BX53" s="3"/>
      <c r="BY53" s="3"/>
      <c r="BZ53" s="1"/>
      <c r="CA53" s="1"/>
      <c r="CB53" s="1"/>
      <c r="CC53" s="3"/>
      <c r="CD53" s="4"/>
      <c r="CE53" s="59"/>
      <c r="CF53" s="3"/>
      <c r="CG53" s="3"/>
      <c r="CH53" s="3"/>
      <c r="CI53" s="22"/>
      <c r="CJ53" s="22"/>
      <c r="CK53" s="3"/>
      <c r="CL53" s="4"/>
    </row>
    <row r="54" spans="2:90">
      <c r="B54" s="459">
        <v>28</v>
      </c>
      <c r="C54" s="609">
        <f>'Input_Liability (PHP)'!C60</f>
        <v>5.6816999999999999E-2</v>
      </c>
      <c r="D54" s="416"/>
      <c r="E54" s="612" t="s">
        <v>506</v>
      </c>
      <c r="F54" s="417"/>
      <c r="G54" s="17"/>
      <c r="H54" s="18"/>
      <c r="I54" s="18"/>
      <c r="J54" s="18"/>
      <c r="K54" s="83"/>
      <c r="L54" s="461">
        <f t="shared" si="6"/>
        <v>0</v>
      </c>
      <c r="M54" s="461">
        <f t="shared" si="0"/>
        <v>0</v>
      </c>
      <c r="N54" s="461">
        <f t="shared" si="1"/>
        <v>0</v>
      </c>
      <c r="O54" s="461">
        <f t="shared" si="2"/>
        <v>0</v>
      </c>
      <c r="P54" s="461">
        <f t="shared" si="3"/>
        <v>0</v>
      </c>
      <c r="Q54" s="461">
        <f t="shared" si="4"/>
        <v>0</v>
      </c>
      <c r="R54" s="461">
        <f t="shared" si="5"/>
        <v>0</v>
      </c>
      <c r="S54" s="345"/>
      <c r="T54" s="3"/>
      <c r="U54" s="3"/>
      <c r="V54" s="3"/>
      <c r="W54" s="3"/>
      <c r="X54" s="3"/>
      <c r="Y54" s="3"/>
      <c r="Z54" s="4"/>
      <c r="AA54" s="24"/>
      <c r="AB54" s="3"/>
      <c r="AC54" s="3"/>
      <c r="AD54" s="3"/>
      <c r="AE54" s="3"/>
      <c r="AF54" s="3"/>
      <c r="AG54" s="3"/>
      <c r="AH54" s="4"/>
      <c r="AI54" s="24"/>
      <c r="AJ54" s="3"/>
      <c r="AK54" s="3"/>
      <c r="AL54" s="3"/>
      <c r="AM54" s="3"/>
      <c r="AN54" s="3"/>
      <c r="AO54" s="3"/>
      <c r="AP54" s="4"/>
      <c r="AQ54" s="24"/>
      <c r="AR54" s="3"/>
      <c r="AS54" s="3"/>
      <c r="AT54" s="3"/>
      <c r="AU54" s="3"/>
      <c r="AV54" s="3"/>
      <c r="AW54" s="3"/>
      <c r="AX54" s="4"/>
      <c r="AY54" s="24"/>
      <c r="AZ54" s="3"/>
      <c r="BA54" s="3"/>
      <c r="BB54" s="3"/>
      <c r="BC54" s="3"/>
      <c r="BD54" s="3"/>
      <c r="BE54" s="3"/>
      <c r="BF54" s="4"/>
      <c r="BG54" s="25"/>
      <c r="BH54" s="3"/>
      <c r="BI54" s="3"/>
      <c r="BJ54" s="3"/>
      <c r="BK54" s="3"/>
      <c r="BL54" s="3"/>
      <c r="BM54" s="3"/>
      <c r="BN54" s="4"/>
      <c r="BO54" s="25"/>
      <c r="BP54" s="3"/>
      <c r="BQ54" s="3"/>
      <c r="BR54" s="3"/>
      <c r="BS54" s="3"/>
      <c r="BT54" s="3"/>
      <c r="BU54" s="3"/>
      <c r="BV54" s="4"/>
      <c r="BW54" s="25"/>
      <c r="BX54" s="3"/>
      <c r="BY54" s="3"/>
      <c r="BZ54" s="1"/>
      <c r="CA54" s="1"/>
      <c r="CB54" s="1"/>
      <c r="CC54" s="3"/>
      <c r="CD54" s="4"/>
      <c r="CE54" s="59"/>
      <c r="CF54" s="3"/>
      <c r="CG54" s="3"/>
      <c r="CH54" s="3"/>
      <c r="CI54" s="22"/>
      <c r="CJ54" s="22"/>
      <c r="CK54" s="3"/>
      <c r="CL54" s="4"/>
    </row>
    <row r="55" spans="2:90">
      <c r="B55" s="459">
        <v>29</v>
      </c>
      <c r="C55" s="609">
        <f>'Input_Liability (PHP)'!C61</f>
        <v>5.6605000000000003E-2</v>
      </c>
      <c r="D55" s="416"/>
      <c r="E55" s="612" t="s">
        <v>507</v>
      </c>
      <c r="F55" s="417"/>
      <c r="G55" s="17"/>
      <c r="H55" s="18"/>
      <c r="I55" s="18"/>
      <c r="J55" s="18"/>
      <c r="K55" s="83"/>
      <c r="L55" s="461">
        <f t="shared" si="6"/>
        <v>0</v>
      </c>
      <c r="M55" s="461">
        <f t="shared" si="0"/>
        <v>0</v>
      </c>
      <c r="N55" s="461">
        <f t="shared" si="1"/>
        <v>0</v>
      </c>
      <c r="O55" s="461">
        <f t="shared" si="2"/>
        <v>0</v>
      </c>
      <c r="P55" s="461">
        <f t="shared" si="3"/>
        <v>0</v>
      </c>
      <c r="Q55" s="461">
        <f t="shared" si="4"/>
        <v>0</v>
      </c>
      <c r="R55" s="461">
        <f t="shared" si="5"/>
        <v>0</v>
      </c>
      <c r="S55" s="345"/>
      <c r="T55" s="3"/>
      <c r="U55" s="3"/>
      <c r="V55" s="3"/>
      <c r="W55" s="3"/>
      <c r="X55" s="3"/>
      <c r="Y55" s="3"/>
      <c r="Z55" s="4"/>
      <c r="AA55" s="24"/>
      <c r="AB55" s="3"/>
      <c r="AC55" s="3"/>
      <c r="AD55" s="3"/>
      <c r="AE55" s="3"/>
      <c r="AF55" s="3"/>
      <c r="AG55" s="3"/>
      <c r="AH55" s="4"/>
      <c r="AI55" s="24"/>
      <c r="AJ55" s="3"/>
      <c r="AK55" s="3"/>
      <c r="AL55" s="3"/>
      <c r="AM55" s="3"/>
      <c r="AN55" s="3"/>
      <c r="AO55" s="3"/>
      <c r="AP55" s="4"/>
      <c r="AQ55" s="24"/>
      <c r="AR55" s="3"/>
      <c r="AS55" s="3"/>
      <c r="AT55" s="3"/>
      <c r="AU55" s="3"/>
      <c r="AV55" s="3"/>
      <c r="AW55" s="3"/>
      <c r="AX55" s="4"/>
      <c r="AY55" s="24"/>
      <c r="AZ55" s="3"/>
      <c r="BA55" s="3"/>
      <c r="BB55" s="3"/>
      <c r="BC55" s="3"/>
      <c r="BD55" s="3"/>
      <c r="BE55" s="3"/>
      <c r="BF55" s="4"/>
      <c r="BG55" s="25"/>
      <c r="BH55" s="3"/>
      <c r="BI55" s="3"/>
      <c r="BJ55" s="3"/>
      <c r="BK55" s="3"/>
      <c r="BL55" s="3"/>
      <c r="BM55" s="3"/>
      <c r="BN55" s="4"/>
      <c r="BO55" s="25"/>
      <c r="BP55" s="3"/>
      <c r="BQ55" s="3"/>
      <c r="BR55" s="3"/>
      <c r="BS55" s="3"/>
      <c r="BT55" s="3"/>
      <c r="BU55" s="3"/>
      <c r="BV55" s="4"/>
      <c r="BW55" s="25"/>
      <c r="BX55" s="3"/>
      <c r="BY55" s="3"/>
      <c r="BZ55" s="1"/>
      <c r="CA55" s="1"/>
      <c r="CB55" s="1"/>
      <c r="CC55" s="3"/>
      <c r="CD55" s="4"/>
      <c r="CE55" s="59"/>
      <c r="CF55" s="3"/>
      <c r="CG55" s="3"/>
      <c r="CH55" s="3"/>
      <c r="CI55" s="22"/>
      <c r="CJ55" s="22"/>
      <c r="CK55" s="3"/>
      <c r="CL55" s="4"/>
    </row>
    <row r="56" spans="2:90">
      <c r="B56" s="459">
        <v>30</v>
      </c>
      <c r="C56" s="609">
        <f>'Input_Liability (PHP)'!C62</f>
        <v>5.6406999999999999E-2</v>
      </c>
      <c r="D56" s="416"/>
      <c r="E56" s="612" t="s">
        <v>508</v>
      </c>
      <c r="F56" s="417"/>
      <c r="G56" s="17"/>
      <c r="H56" s="18"/>
      <c r="I56" s="18"/>
      <c r="J56" s="18"/>
      <c r="K56" s="83"/>
      <c r="L56" s="461">
        <f t="shared" si="6"/>
        <v>0</v>
      </c>
      <c r="M56" s="461">
        <f t="shared" si="0"/>
        <v>0</v>
      </c>
      <c r="N56" s="461">
        <f t="shared" si="1"/>
        <v>0</v>
      </c>
      <c r="O56" s="461">
        <f t="shared" si="2"/>
        <v>0</v>
      </c>
      <c r="P56" s="461">
        <f t="shared" si="3"/>
        <v>0</v>
      </c>
      <c r="Q56" s="461">
        <f t="shared" si="4"/>
        <v>0</v>
      </c>
      <c r="R56" s="461">
        <f t="shared" si="5"/>
        <v>0</v>
      </c>
      <c r="S56" s="345"/>
      <c r="T56" s="3"/>
      <c r="U56" s="3"/>
      <c r="V56" s="3"/>
      <c r="W56" s="3"/>
      <c r="X56" s="3"/>
      <c r="Y56" s="3"/>
      <c r="Z56" s="4"/>
      <c r="AA56" s="24"/>
      <c r="AB56" s="3"/>
      <c r="AC56" s="3"/>
      <c r="AD56" s="3"/>
      <c r="AE56" s="3"/>
      <c r="AF56" s="3"/>
      <c r="AG56" s="3"/>
      <c r="AH56" s="4"/>
      <c r="AI56" s="24"/>
      <c r="AJ56" s="3"/>
      <c r="AK56" s="3"/>
      <c r="AL56" s="3"/>
      <c r="AM56" s="3"/>
      <c r="AN56" s="3"/>
      <c r="AO56" s="3"/>
      <c r="AP56" s="4"/>
      <c r="AQ56" s="24"/>
      <c r="AR56" s="3"/>
      <c r="AS56" s="3"/>
      <c r="AT56" s="3"/>
      <c r="AU56" s="3"/>
      <c r="AV56" s="3"/>
      <c r="AW56" s="3"/>
      <c r="AX56" s="4"/>
      <c r="AY56" s="24"/>
      <c r="AZ56" s="3"/>
      <c r="BA56" s="3"/>
      <c r="BB56" s="3"/>
      <c r="BC56" s="3"/>
      <c r="BD56" s="3"/>
      <c r="BE56" s="3"/>
      <c r="BF56" s="4"/>
      <c r="BG56" s="25"/>
      <c r="BH56" s="3"/>
      <c r="BI56" s="3"/>
      <c r="BJ56" s="3"/>
      <c r="BK56" s="3"/>
      <c r="BL56" s="3"/>
      <c r="BM56" s="3"/>
      <c r="BN56" s="4"/>
      <c r="BO56" s="25"/>
      <c r="BP56" s="3"/>
      <c r="BQ56" s="3"/>
      <c r="BR56" s="3"/>
      <c r="BS56" s="3"/>
      <c r="BT56" s="3"/>
      <c r="BU56" s="3"/>
      <c r="BV56" s="4"/>
      <c r="BW56" s="25"/>
      <c r="BX56" s="3"/>
      <c r="BY56" s="3"/>
      <c r="BZ56" s="1"/>
      <c r="CA56" s="1"/>
      <c r="CB56" s="1"/>
      <c r="CC56" s="3"/>
      <c r="CD56" s="4"/>
      <c r="CE56" s="59"/>
      <c r="CF56" s="3"/>
      <c r="CG56" s="3"/>
      <c r="CH56" s="3"/>
      <c r="CI56" s="22"/>
      <c r="CJ56" s="22"/>
      <c r="CK56" s="3"/>
      <c r="CL56" s="4"/>
    </row>
    <row r="57" spans="2:90">
      <c r="B57" s="459">
        <v>31</v>
      </c>
      <c r="C57" s="609">
        <f>'Input_Liability (PHP)'!C63</f>
        <v>5.6221E-2</v>
      </c>
      <c r="D57" s="416"/>
      <c r="E57" s="612" t="s">
        <v>509</v>
      </c>
      <c r="F57" s="417"/>
      <c r="G57" s="17"/>
      <c r="H57" s="18"/>
      <c r="I57" s="18"/>
      <c r="J57" s="18"/>
      <c r="K57" s="83"/>
      <c r="L57" s="461">
        <f t="shared" si="6"/>
        <v>0</v>
      </c>
      <c r="M57" s="461">
        <f t="shared" si="0"/>
        <v>0</v>
      </c>
      <c r="N57" s="461">
        <f t="shared" si="1"/>
        <v>0</v>
      </c>
      <c r="O57" s="461">
        <f t="shared" si="2"/>
        <v>0</v>
      </c>
      <c r="P57" s="461">
        <f t="shared" si="3"/>
        <v>0</v>
      </c>
      <c r="Q57" s="461">
        <f t="shared" si="4"/>
        <v>0</v>
      </c>
      <c r="R57" s="461">
        <f t="shared" si="5"/>
        <v>0</v>
      </c>
      <c r="S57" s="345"/>
      <c r="T57" s="3"/>
      <c r="U57" s="3"/>
      <c r="V57" s="3"/>
      <c r="W57" s="3"/>
      <c r="X57" s="3"/>
      <c r="Y57" s="3"/>
      <c r="Z57" s="4"/>
      <c r="AA57" s="24"/>
      <c r="AB57" s="3"/>
      <c r="AC57" s="3"/>
      <c r="AD57" s="3"/>
      <c r="AE57" s="3"/>
      <c r="AF57" s="3"/>
      <c r="AG57" s="3"/>
      <c r="AH57" s="4"/>
      <c r="AI57" s="24"/>
      <c r="AJ57" s="3"/>
      <c r="AK57" s="3"/>
      <c r="AL57" s="3"/>
      <c r="AM57" s="3"/>
      <c r="AN57" s="3"/>
      <c r="AO57" s="3"/>
      <c r="AP57" s="4"/>
      <c r="AQ57" s="24"/>
      <c r="AR57" s="3"/>
      <c r="AS57" s="3"/>
      <c r="AT57" s="3"/>
      <c r="AU57" s="3"/>
      <c r="AV57" s="3"/>
      <c r="AW57" s="3"/>
      <c r="AX57" s="4"/>
      <c r="AY57" s="24"/>
      <c r="AZ57" s="3"/>
      <c r="BA57" s="3"/>
      <c r="BB57" s="3"/>
      <c r="BC57" s="3"/>
      <c r="BD57" s="3"/>
      <c r="BE57" s="3"/>
      <c r="BF57" s="4"/>
      <c r="BG57" s="25"/>
      <c r="BH57" s="3"/>
      <c r="BI57" s="3"/>
      <c r="BJ57" s="3"/>
      <c r="BK57" s="3"/>
      <c r="BL57" s="3"/>
      <c r="BM57" s="3"/>
      <c r="BN57" s="4"/>
      <c r="BO57" s="25"/>
      <c r="BP57" s="3"/>
      <c r="BQ57" s="3"/>
      <c r="BR57" s="3"/>
      <c r="BS57" s="3"/>
      <c r="BT57" s="3"/>
      <c r="BU57" s="3"/>
      <c r="BV57" s="4"/>
      <c r="BW57" s="25"/>
      <c r="BX57" s="3"/>
      <c r="BY57" s="3"/>
      <c r="BZ57" s="1"/>
      <c r="CA57" s="1"/>
      <c r="CB57" s="1"/>
      <c r="CC57" s="3"/>
      <c r="CD57" s="4"/>
      <c r="CE57" s="59"/>
      <c r="CF57" s="3"/>
      <c r="CG57" s="3"/>
      <c r="CH57" s="3"/>
      <c r="CI57" s="22"/>
      <c r="CJ57" s="22"/>
      <c r="CK57" s="3"/>
      <c r="CL57" s="4"/>
    </row>
    <row r="58" spans="2:90">
      <c r="B58" s="459">
        <v>32</v>
      </c>
      <c r="C58" s="609">
        <f>'Input_Liability (PHP)'!C64</f>
        <v>5.6048000000000001E-2</v>
      </c>
      <c r="D58" s="416"/>
      <c r="E58" s="612" t="s">
        <v>510</v>
      </c>
      <c r="F58" s="417"/>
      <c r="G58" s="17"/>
      <c r="H58" s="18"/>
      <c r="I58" s="18"/>
      <c r="J58" s="18"/>
      <c r="K58" s="83"/>
      <c r="L58" s="461">
        <f t="shared" si="6"/>
        <v>0</v>
      </c>
      <c r="M58" s="461">
        <f t="shared" si="0"/>
        <v>0</v>
      </c>
      <c r="N58" s="461">
        <f t="shared" si="1"/>
        <v>0</v>
      </c>
      <c r="O58" s="461">
        <f t="shared" si="2"/>
        <v>0</v>
      </c>
      <c r="P58" s="461">
        <f t="shared" si="3"/>
        <v>0</v>
      </c>
      <c r="Q58" s="461">
        <f t="shared" si="4"/>
        <v>0</v>
      </c>
      <c r="R58" s="461">
        <f t="shared" si="5"/>
        <v>0</v>
      </c>
      <c r="S58" s="345"/>
      <c r="T58" s="3"/>
      <c r="U58" s="3"/>
      <c r="V58" s="3"/>
      <c r="W58" s="3"/>
      <c r="X58" s="3"/>
      <c r="Y58" s="3"/>
      <c r="Z58" s="4"/>
      <c r="AA58" s="24"/>
      <c r="AB58" s="3"/>
      <c r="AC58" s="3"/>
      <c r="AD58" s="3"/>
      <c r="AE58" s="3"/>
      <c r="AF58" s="3"/>
      <c r="AG58" s="3"/>
      <c r="AH58" s="4"/>
      <c r="AI58" s="24"/>
      <c r="AJ58" s="3"/>
      <c r="AK58" s="3"/>
      <c r="AL58" s="3"/>
      <c r="AM58" s="3"/>
      <c r="AN58" s="3"/>
      <c r="AO58" s="3"/>
      <c r="AP58" s="4"/>
      <c r="AQ58" s="24"/>
      <c r="AR58" s="3"/>
      <c r="AS58" s="3"/>
      <c r="AT58" s="3"/>
      <c r="AU58" s="3"/>
      <c r="AV58" s="3"/>
      <c r="AW58" s="3"/>
      <c r="AX58" s="4"/>
      <c r="AY58" s="24"/>
      <c r="AZ58" s="3"/>
      <c r="BA58" s="3"/>
      <c r="BB58" s="3"/>
      <c r="BC58" s="3"/>
      <c r="BD58" s="3"/>
      <c r="BE58" s="3"/>
      <c r="BF58" s="4"/>
      <c r="BG58" s="25"/>
      <c r="BH58" s="3"/>
      <c r="BI58" s="3"/>
      <c r="BJ58" s="3"/>
      <c r="BK58" s="3"/>
      <c r="BL58" s="3"/>
      <c r="BM58" s="3"/>
      <c r="BN58" s="4"/>
      <c r="BO58" s="25"/>
      <c r="BP58" s="3"/>
      <c r="BQ58" s="3"/>
      <c r="BR58" s="3"/>
      <c r="BS58" s="3"/>
      <c r="BT58" s="3"/>
      <c r="BU58" s="3"/>
      <c r="BV58" s="4"/>
      <c r="BW58" s="25"/>
      <c r="BX58" s="3"/>
      <c r="BY58" s="3"/>
      <c r="BZ58" s="1"/>
      <c r="CA58" s="1"/>
      <c r="CB58" s="1"/>
      <c r="CC58" s="3"/>
      <c r="CD58" s="4"/>
      <c r="CE58" s="59"/>
      <c r="CF58" s="3"/>
      <c r="CG58" s="3"/>
      <c r="CH58" s="3"/>
      <c r="CI58" s="22"/>
      <c r="CJ58" s="22"/>
      <c r="CK58" s="3"/>
      <c r="CL58" s="4"/>
    </row>
    <row r="59" spans="2:90">
      <c r="B59" s="459">
        <v>33</v>
      </c>
      <c r="C59" s="609">
        <f>'Input_Liability (PHP)'!C65</f>
        <v>5.5884000000000003E-2</v>
      </c>
      <c r="D59" s="416"/>
      <c r="E59" s="612" t="s">
        <v>511</v>
      </c>
      <c r="F59" s="417"/>
      <c r="G59" s="17"/>
      <c r="H59" s="18"/>
      <c r="I59" s="18"/>
      <c r="J59" s="18"/>
      <c r="K59" s="83"/>
      <c r="L59" s="461">
        <f t="shared" si="6"/>
        <v>0</v>
      </c>
      <c r="M59" s="461">
        <f t="shared" si="0"/>
        <v>0</v>
      </c>
      <c r="N59" s="461">
        <f t="shared" si="1"/>
        <v>0</v>
      </c>
      <c r="O59" s="461">
        <f t="shared" si="2"/>
        <v>0</v>
      </c>
      <c r="P59" s="461">
        <f t="shared" si="3"/>
        <v>0</v>
      </c>
      <c r="Q59" s="461">
        <f t="shared" si="4"/>
        <v>0</v>
      </c>
      <c r="R59" s="461">
        <f t="shared" si="5"/>
        <v>0</v>
      </c>
      <c r="S59" s="345"/>
      <c r="T59" s="3"/>
      <c r="U59" s="3"/>
      <c r="V59" s="3"/>
      <c r="W59" s="3"/>
      <c r="X59" s="3"/>
      <c r="Y59" s="3"/>
      <c r="Z59" s="4"/>
      <c r="AA59" s="24"/>
      <c r="AB59" s="3"/>
      <c r="AC59" s="3"/>
      <c r="AD59" s="3"/>
      <c r="AE59" s="3"/>
      <c r="AF59" s="3"/>
      <c r="AG59" s="3"/>
      <c r="AH59" s="4"/>
      <c r="AI59" s="24"/>
      <c r="AJ59" s="3"/>
      <c r="AK59" s="3"/>
      <c r="AL59" s="3"/>
      <c r="AM59" s="3"/>
      <c r="AN59" s="3"/>
      <c r="AO59" s="3"/>
      <c r="AP59" s="4"/>
      <c r="AQ59" s="24"/>
      <c r="AR59" s="3"/>
      <c r="AS59" s="3"/>
      <c r="AT59" s="3"/>
      <c r="AU59" s="3"/>
      <c r="AV59" s="3"/>
      <c r="AW59" s="3"/>
      <c r="AX59" s="4"/>
      <c r="AY59" s="24"/>
      <c r="AZ59" s="3"/>
      <c r="BA59" s="3"/>
      <c r="BB59" s="3"/>
      <c r="BC59" s="3"/>
      <c r="BD59" s="3"/>
      <c r="BE59" s="3"/>
      <c r="BF59" s="4"/>
      <c r="BG59" s="25"/>
      <c r="BH59" s="3"/>
      <c r="BI59" s="3"/>
      <c r="BJ59" s="3"/>
      <c r="BK59" s="3"/>
      <c r="BL59" s="3"/>
      <c r="BM59" s="3"/>
      <c r="BN59" s="4"/>
      <c r="BO59" s="25"/>
      <c r="BP59" s="3"/>
      <c r="BQ59" s="3"/>
      <c r="BR59" s="3"/>
      <c r="BS59" s="3"/>
      <c r="BT59" s="3"/>
      <c r="BU59" s="3"/>
      <c r="BV59" s="4"/>
      <c r="BW59" s="25"/>
      <c r="BX59" s="3"/>
      <c r="BY59" s="3"/>
      <c r="BZ59" s="1"/>
      <c r="CA59" s="1"/>
      <c r="CB59" s="1"/>
      <c r="CC59" s="3"/>
      <c r="CD59" s="4"/>
      <c r="CE59" s="59"/>
      <c r="CF59" s="3"/>
      <c r="CG59" s="3"/>
      <c r="CH59" s="3"/>
      <c r="CI59" s="22"/>
      <c r="CJ59" s="22"/>
      <c r="CK59" s="3"/>
      <c r="CL59" s="4"/>
    </row>
    <row r="60" spans="2:90">
      <c r="B60" s="459">
        <v>34</v>
      </c>
      <c r="C60" s="609">
        <f>'Input_Liability (PHP)'!C66</f>
        <v>5.5731000000000003E-2</v>
      </c>
      <c r="D60" s="416"/>
      <c r="E60" s="612" t="s">
        <v>512</v>
      </c>
      <c r="F60" s="417"/>
      <c r="G60" s="17"/>
      <c r="H60" s="18"/>
      <c r="I60" s="18"/>
      <c r="J60" s="18"/>
      <c r="K60" s="83"/>
      <c r="L60" s="461">
        <f t="shared" si="6"/>
        <v>0</v>
      </c>
      <c r="M60" s="461">
        <f t="shared" si="0"/>
        <v>0</v>
      </c>
      <c r="N60" s="461">
        <f t="shared" si="1"/>
        <v>0</v>
      </c>
      <c r="O60" s="461">
        <f t="shared" si="2"/>
        <v>0</v>
      </c>
      <c r="P60" s="461">
        <f t="shared" si="3"/>
        <v>0</v>
      </c>
      <c r="Q60" s="461">
        <f t="shared" si="4"/>
        <v>0</v>
      </c>
      <c r="R60" s="461">
        <f t="shared" si="5"/>
        <v>0</v>
      </c>
      <c r="S60" s="345"/>
      <c r="T60" s="3"/>
      <c r="U60" s="3"/>
      <c r="V60" s="3"/>
      <c r="W60" s="3"/>
      <c r="X60" s="3"/>
      <c r="Y60" s="3"/>
      <c r="Z60" s="4"/>
      <c r="AA60" s="24"/>
      <c r="AB60" s="3"/>
      <c r="AC60" s="3"/>
      <c r="AD60" s="3"/>
      <c r="AE60" s="3"/>
      <c r="AF60" s="3"/>
      <c r="AG60" s="3"/>
      <c r="AH60" s="4"/>
      <c r="AI60" s="24"/>
      <c r="AJ60" s="3"/>
      <c r="AK60" s="3"/>
      <c r="AL60" s="3"/>
      <c r="AM60" s="3"/>
      <c r="AN60" s="3"/>
      <c r="AO60" s="3"/>
      <c r="AP60" s="4"/>
      <c r="AQ60" s="24"/>
      <c r="AR60" s="3"/>
      <c r="AS60" s="3"/>
      <c r="AT60" s="3"/>
      <c r="AU60" s="3"/>
      <c r="AV60" s="3"/>
      <c r="AW60" s="3"/>
      <c r="AX60" s="4"/>
      <c r="AY60" s="24"/>
      <c r="AZ60" s="3"/>
      <c r="BA60" s="3"/>
      <c r="BB60" s="3"/>
      <c r="BC60" s="3"/>
      <c r="BD60" s="3"/>
      <c r="BE60" s="3"/>
      <c r="BF60" s="4"/>
      <c r="BG60" s="25"/>
      <c r="BH60" s="3"/>
      <c r="BI60" s="3"/>
      <c r="BJ60" s="3"/>
      <c r="BK60" s="3"/>
      <c r="BL60" s="3"/>
      <c r="BM60" s="3"/>
      <c r="BN60" s="4"/>
      <c r="BO60" s="25"/>
      <c r="BP60" s="3"/>
      <c r="BQ60" s="3"/>
      <c r="BR60" s="3"/>
      <c r="BS60" s="3"/>
      <c r="BT60" s="3"/>
      <c r="BU60" s="3"/>
      <c r="BV60" s="4"/>
      <c r="BW60" s="25"/>
      <c r="BX60" s="3"/>
      <c r="BY60" s="3"/>
      <c r="BZ60" s="1"/>
      <c r="CA60" s="1"/>
      <c r="CB60" s="1"/>
      <c r="CC60" s="3"/>
      <c r="CD60" s="4"/>
      <c r="CE60" s="59"/>
      <c r="CF60" s="3"/>
      <c r="CG60" s="3"/>
      <c r="CH60" s="3"/>
      <c r="CI60" s="22"/>
      <c r="CJ60" s="22"/>
      <c r="CK60" s="3"/>
      <c r="CL60" s="4"/>
    </row>
    <row r="61" spans="2:90">
      <c r="B61" s="459">
        <v>35</v>
      </c>
      <c r="C61" s="609">
        <f>'Input_Liability (PHP)'!C67</f>
        <v>5.5586000000000003E-2</v>
      </c>
      <c r="D61" s="416"/>
      <c r="E61" s="612" t="s">
        <v>513</v>
      </c>
      <c r="F61" s="417"/>
      <c r="G61" s="17"/>
      <c r="H61" s="18"/>
      <c r="I61" s="18"/>
      <c r="J61" s="18"/>
      <c r="K61" s="83"/>
      <c r="L61" s="461">
        <f t="shared" si="6"/>
        <v>0</v>
      </c>
      <c r="M61" s="461">
        <f t="shared" si="0"/>
        <v>0</v>
      </c>
      <c r="N61" s="461">
        <f t="shared" si="1"/>
        <v>0</v>
      </c>
      <c r="O61" s="461">
        <f t="shared" si="2"/>
        <v>0</v>
      </c>
      <c r="P61" s="461">
        <f t="shared" si="3"/>
        <v>0</v>
      </c>
      <c r="Q61" s="461">
        <f t="shared" si="4"/>
        <v>0</v>
      </c>
      <c r="R61" s="461">
        <f t="shared" si="5"/>
        <v>0</v>
      </c>
      <c r="S61" s="345"/>
      <c r="T61" s="3"/>
      <c r="U61" s="3"/>
      <c r="V61" s="3"/>
      <c r="W61" s="3"/>
      <c r="X61" s="3"/>
      <c r="Y61" s="3"/>
      <c r="Z61" s="4"/>
      <c r="AA61" s="24"/>
      <c r="AB61" s="3"/>
      <c r="AC61" s="3"/>
      <c r="AD61" s="3"/>
      <c r="AE61" s="3"/>
      <c r="AF61" s="3"/>
      <c r="AG61" s="3"/>
      <c r="AH61" s="4"/>
      <c r="AI61" s="24"/>
      <c r="AJ61" s="3"/>
      <c r="AK61" s="3"/>
      <c r="AL61" s="3"/>
      <c r="AM61" s="3"/>
      <c r="AN61" s="3"/>
      <c r="AO61" s="3"/>
      <c r="AP61" s="4"/>
      <c r="AQ61" s="24"/>
      <c r="AR61" s="3"/>
      <c r="AS61" s="3"/>
      <c r="AT61" s="3"/>
      <c r="AU61" s="3"/>
      <c r="AV61" s="3"/>
      <c r="AW61" s="3"/>
      <c r="AX61" s="4"/>
      <c r="AY61" s="24"/>
      <c r="AZ61" s="3"/>
      <c r="BA61" s="3"/>
      <c r="BB61" s="3"/>
      <c r="BC61" s="3"/>
      <c r="BD61" s="3"/>
      <c r="BE61" s="3"/>
      <c r="BF61" s="4"/>
      <c r="BG61" s="25"/>
      <c r="BH61" s="3"/>
      <c r="BI61" s="3"/>
      <c r="BJ61" s="3"/>
      <c r="BK61" s="3"/>
      <c r="BL61" s="3"/>
      <c r="BM61" s="3"/>
      <c r="BN61" s="4"/>
      <c r="BO61" s="25"/>
      <c r="BP61" s="3"/>
      <c r="BQ61" s="3"/>
      <c r="BR61" s="3"/>
      <c r="BS61" s="3"/>
      <c r="BT61" s="3"/>
      <c r="BU61" s="3"/>
      <c r="BV61" s="4"/>
      <c r="BW61" s="25"/>
      <c r="BX61" s="3"/>
      <c r="BY61" s="3"/>
      <c r="BZ61" s="1"/>
      <c r="CA61" s="1"/>
      <c r="CB61" s="1"/>
      <c r="CC61" s="3"/>
      <c r="CD61" s="4"/>
      <c r="CE61" s="59"/>
      <c r="CF61" s="3"/>
      <c r="CG61" s="3"/>
      <c r="CH61" s="3"/>
      <c r="CI61" s="22"/>
      <c r="CJ61" s="22"/>
      <c r="CK61" s="3"/>
      <c r="CL61" s="4"/>
    </row>
    <row r="62" spans="2:90">
      <c r="B62" s="459">
        <v>36</v>
      </c>
      <c r="C62" s="609">
        <f>'Input_Liability (PHP)'!C68</f>
        <v>5.5448999999999998E-2</v>
      </c>
      <c r="D62" s="416"/>
      <c r="E62" s="612" t="s">
        <v>514</v>
      </c>
      <c r="F62" s="417"/>
      <c r="G62" s="17"/>
      <c r="H62" s="18"/>
      <c r="I62" s="18"/>
      <c r="J62" s="18"/>
      <c r="K62" s="83"/>
      <c r="L62" s="461">
        <f t="shared" si="6"/>
        <v>0</v>
      </c>
      <c r="M62" s="461">
        <f t="shared" si="0"/>
        <v>0</v>
      </c>
      <c r="N62" s="461">
        <f t="shared" si="1"/>
        <v>0</v>
      </c>
      <c r="O62" s="461">
        <f t="shared" si="2"/>
        <v>0</v>
      </c>
      <c r="P62" s="461">
        <f t="shared" si="3"/>
        <v>0</v>
      </c>
      <c r="Q62" s="461">
        <f t="shared" si="4"/>
        <v>0</v>
      </c>
      <c r="R62" s="461">
        <f t="shared" si="5"/>
        <v>0</v>
      </c>
      <c r="S62" s="345"/>
      <c r="T62" s="3"/>
      <c r="U62" s="3"/>
      <c r="V62" s="3"/>
      <c r="W62" s="3"/>
      <c r="X62" s="3"/>
      <c r="Y62" s="3"/>
      <c r="Z62" s="4"/>
      <c r="AA62" s="24"/>
      <c r="AB62" s="3"/>
      <c r="AC62" s="3"/>
      <c r="AD62" s="3"/>
      <c r="AE62" s="3"/>
      <c r="AF62" s="3"/>
      <c r="AG62" s="3"/>
      <c r="AH62" s="4"/>
      <c r="AI62" s="24"/>
      <c r="AJ62" s="3"/>
      <c r="AK62" s="3"/>
      <c r="AL62" s="3"/>
      <c r="AM62" s="3"/>
      <c r="AN62" s="3"/>
      <c r="AO62" s="3"/>
      <c r="AP62" s="4"/>
      <c r="AQ62" s="24"/>
      <c r="AR62" s="3"/>
      <c r="AS62" s="3"/>
      <c r="AT62" s="3"/>
      <c r="AU62" s="3"/>
      <c r="AV62" s="3"/>
      <c r="AW62" s="3"/>
      <c r="AX62" s="4"/>
      <c r="AY62" s="24"/>
      <c r="AZ62" s="3"/>
      <c r="BA62" s="3"/>
      <c r="BB62" s="3"/>
      <c r="BC62" s="3"/>
      <c r="BD62" s="3"/>
      <c r="BE62" s="3"/>
      <c r="BF62" s="4"/>
      <c r="BG62" s="25"/>
      <c r="BH62" s="3"/>
      <c r="BI62" s="3"/>
      <c r="BJ62" s="3"/>
      <c r="BK62" s="3"/>
      <c r="BL62" s="3"/>
      <c r="BM62" s="3"/>
      <c r="BN62" s="4"/>
      <c r="BO62" s="25"/>
      <c r="BP62" s="3"/>
      <c r="BQ62" s="3"/>
      <c r="BR62" s="3"/>
      <c r="BS62" s="3"/>
      <c r="BT62" s="3"/>
      <c r="BU62" s="3"/>
      <c r="BV62" s="4"/>
      <c r="BW62" s="25"/>
      <c r="BX62" s="3"/>
      <c r="BY62" s="3"/>
      <c r="BZ62" s="1"/>
      <c r="CA62" s="1"/>
      <c r="CB62" s="1"/>
      <c r="CC62" s="3"/>
      <c r="CD62" s="4"/>
      <c r="CE62" s="59"/>
      <c r="CF62" s="3"/>
      <c r="CG62" s="3"/>
      <c r="CH62" s="3"/>
      <c r="CI62" s="22"/>
      <c r="CJ62" s="22"/>
      <c r="CK62" s="3"/>
      <c r="CL62" s="4"/>
    </row>
    <row r="63" spans="2:90">
      <c r="B63" s="459">
        <v>37</v>
      </c>
      <c r="C63" s="609">
        <f>'Input_Liability (PHP)'!C69</f>
        <v>5.5320000000000001E-2</v>
      </c>
      <c r="D63" s="416"/>
      <c r="E63" s="612" t="s">
        <v>515</v>
      </c>
      <c r="F63" s="417"/>
      <c r="G63" s="17"/>
      <c r="H63" s="18"/>
      <c r="I63" s="18"/>
      <c r="J63" s="18"/>
      <c r="K63" s="83"/>
      <c r="L63" s="461">
        <f t="shared" si="6"/>
        <v>0</v>
      </c>
      <c r="M63" s="461">
        <f t="shared" si="0"/>
        <v>0</v>
      </c>
      <c r="N63" s="461">
        <f t="shared" si="1"/>
        <v>0</v>
      </c>
      <c r="O63" s="461">
        <f t="shared" si="2"/>
        <v>0</v>
      </c>
      <c r="P63" s="461">
        <f t="shared" si="3"/>
        <v>0</v>
      </c>
      <c r="Q63" s="461">
        <f t="shared" si="4"/>
        <v>0</v>
      </c>
      <c r="R63" s="461">
        <f t="shared" si="5"/>
        <v>0</v>
      </c>
      <c r="S63" s="345"/>
      <c r="T63" s="3"/>
      <c r="U63" s="3"/>
      <c r="V63" s="3"/>
      <c r="W63" s="3"/>
      <c r="X63" s="3"/>
      <c r="Y63" s="3"/>
      <c r="Z63" s="4"/>
      <c r="AA63" s="24"/>
      <c r="AB63" s="3"/>
      <c r="AC63" s="3"/>
      <c r="AD63" s="3"/>
      <c r="AE63" s="3"/>
      <c r="AF63" s="3"/>
      <c r="AG63" s="3"/>
      <c r="AH63" s="4"/>
      <c r="AI63" s="24"/>
      <c r="AJ63" s="3"/>
      <c r="AK63" s="3"/>
      <c r="AL63" s="3"/>
      <c r="AM63" s="3"/>
      <c r="AN63" s="3"/>
      <c r="AO63" s="3"/>
      <c r="AP63" s="4"/>
      <c r="AQ63" s="24"/>
      <c r="AR63" s="3"/>
      <c r="AS63" s="3"/>
      <c r="AT63" s="3"/>
      <c r="AU63" s="3"/>
      <c r="AV63" s="3"/>
      <c r="AW63" s="3"/>
      <c r="AX63" s="4"/>
      <c r="AY63" s="24"/>
      <c r="AZ63" s="3"/>
      <c r="BA63" s="3"/>
      <c r="BB63" s="3"/>
      <c r="BC63" s="3"/>
      <c r="BD63" s="3"/>
      <c r="BE63" s="3"/>
      <c r="BF63" s="4"/>
      <c r="BG63" s="25"/>
      <c r="BH63" s="3"/>
      <c r="BI63" s="3"/>
      <c r="BJ63" s="3"/>
      <c r="BK63" s="3"/>
      <c r="BL63" s="3"/>
      <c r="BM63" s="3"/>
      <c r="BN63" s="4"/>
      <c r="BO63" s="25"/>
      <c r="BP63" s="3"/>
      <c r="BQ63" s="3"/>
      <c r="BR63" s="3"/>
      <c r="BS63" s="3"/>
      <c r="BT63" s="3"/>
      <c r="BU63" s="3"/>
      <c r="BV63" s="4"/>
      <c r="BW63" s="25"/>
      <c r="BX63" s="3"/>
      <c r="BY63" s="3"/>
      <c r="BZ63" s="1"/>
      <c r="CA63" s="1"/>
      <c r="CB63" s="1"/>
      <c r="CC63" s="3"/>
      <c r="CD63" s="4"/>
      <c r="CE63" s="59"/>
      <c r="CF63" s="3"/>
      <c r="CG63" s="3"/>
      <c r="CH63" s="3"/>
      <c r="CI63" s="22"/>
      <c r="CJ63" s="22"/>
      <c r="CK63" s="3"/>
      <c r="CL63" s="4"/>
    </row>
    <row r="64" spans="2:90">
      <c r="B64" s="459">
        <v>38</v>
      </c>
      <c r="C64" s="609">
        <f>'Input_Liability (PHP)'!C70</f>
        <v>5.5197999999999997E-2</v>
      </c>
      <c r="D64" s="416"/>
      <c r="E64" s="612" t="s">
        <v>516</v>
      </c>
      <c r="F64" s="417"/>
      <c r="G64" s="17"/>
      <c r="H64" s="18"/>
      <c r="I64" s="18"/>
      <c r="J64" s="18"/>
      <c r="K64" s="83"/>
      <c r="L64" s="461">
        <f t="shared" si="6"/>
        <v>0</v>
      </c>
      <c r="M64" s="461">
        <f t="shared" si="0"/>
        <v>0</v>
      </c>
      <c r="N64" s="461">
        <f t="shared" si="1"/>
        <v>0</v>
      </c>
      <c r="O64" s="461">
        <f t="shared" si="2"/>
        <v>0</v>
      </c>
      <c r="P64" s="461">
        <f t="shared" si="3"/>
        <v>0</v>
      </c>
      <c r="Q64" s="461">
        <f t="shared" si="4"/>
        <v>0</v>
      </c>
      <c r="R64" s="461">
        <f t="shared" si="5"/>
        <v>0</v>
      </c>
      <c r="S64" s="345"/>
      <c r="T64" s="3"/>
      <c r="U64" s="3"/>
      <c r="V64" s="3"/>
      <c r="W64" s="3"/>
      <c r="X64" s="3"/>
      <c r="Y64" s="3"/>
      <c r="Z64" s="4"/>
      <c r="AA64" s="24"/>
      <c r="AB64" s="3"/>
      <c r="AC64" s="3"/>
      <c r="AD64" s="3"/>
      <c r="AE64" s="3"/>
      <c r="AF64" s="3"/>
      <c r="AG64" s="3"/>
      <c r="AH64" s="4"/>
      <c r="AI64" s="24"/>
      <c r="AJ64" s="3"/>
      <c r="AK64" s="3"/>
      <c r="AL64" s="3"/>
      <c r="AM64" s="3"/>
      <c r="AN64" s="3"/>
      <c r="AO64" s="3"/>
      <c r="AP64" s="4"/>
      <c r="AQ64" s="24"/>
      <c r="AR64" s="3"/>
      <c r="AS64" s="3"/>
      <c r="AT64" s="3"/>
      <c r="AU64" s="3"/>
      <c r="AV64" s="3"/>
      <c r="AW64" s="3"/>
      <c r="AX64" s="4"/>
      <c r="AY64" s="24"/>
      <c r="AZ64" s="3"/>
      <c r="BA64" s="3"/>
      <c r="BB64" s="3"/>
      <c r="BC64" s="3"/>
      <c r="BD64" s="3"/>
      <c r="BE64" s="3"/>
      <c r="BF64" s="4"/>
      <c r="BG64" s="25"/>
      <c r="BH64" s="3"/>
      <c r="BI64" s="3"/>
      <c r="BJ64" s="3"/>
      <c r="BK64" s="3"/>
      <c r="BL64" s="3"/>
      <c r="BM64" s="3"/>
      <c r="BN64" s="4"/>
      <c r="BO64" s="25"/>
      <c r="BP64" s="3"/>
      <c r="BQ64" s="3"/>
      <c r="BR64" s="3"/>
      <c r="BS64" s="3"/>
      <c r="BT64" s="3"/>
      <c r="BU64" s="3"/>
      <c r="BV64" s="4"/>
      <c r="BW64" s="25"/>
      <c r="BX64" s="3"/>
      <c r="BY64" s="3"/>
      <c r="BZ64" s="1"/>
      <c r="CA64" s="1"/>
      <c r="CB64" s="1"/>
      <c r="CC64" s="3"/>
      <c r="CD64" s="4"/>
      <c r="CE64" s="59"/>
      <c r="CF64" s="3"/>
      <c r="CG64" s="3"/>
      <c r="CH64" s="3"/>
      <c r="CI64" s="22"/>
      <c r="CJ64" s="22"/>
      <c r="CK64" s="3"/>
      <c r="CL64" s="4"/>
    </row>
    <row r="65" spans="2:90">
      <c r="B65" s="459">
        <v>39</v>
      </c>
      <c r="C65" s="609">
        <f>'Input_Liability (PHP)'!C71</f>
        <v>5.5080999999999998E-2</v>
      </c>
      <c r="D65" s="416"/>
      <c r="E65" s="612" t="s">
        <v>517</v>
      </c>
      <c r="F65" s="417"/>
      <c r="G65" s="17"/>
      <c r="H65" s="18"/>
      <c r="I65" s="18"/>
      <c r="J65" s="18"/>
      <c r="K65" s="83"/>
      <c r="L65" s="461">
        <f t="shared" si="6"/>
        <v>0</v>
      </c>
      <c r="M65" s="461">
        <f t="shared" si="0"/>
        <v>0</v>
      </c>
      <c r="N65" s="461">
        <f t="shared" si="1"/>
        <v>0</v>
      </c>
      <c r="O65" s="461">
        <f t="shared" si="2"/>
        <v>0</v>
      </c>
      <c r="P65" s="461">
        <f t="shared" si="3"/>
        <v>0</v>
      </c>
      <c r="Q65" s="461">
        <f t="shared" si="4"/>
        <v>0</v>
      </c>
      <c r="R65" s="461">
        <f t="shared" si="5"/>
        <v>0</v>
      </c>
      <c r="S65" s="345"/>
      <c r="T65" s="3"/>
      <c r="U65" s="3"/>
      <c r="V65" s="3"/>
      <c r="W65" s="3"/>
      <c r="X65" s="3"/>
      <c r="Y65" s="3"/>
      <c r="Z65" s="4"/>
      <c r="AA65" s="24"/>
      <c r="AB65" s="3"/>
      <c r="AC65" s="3"/>
      <c r="AD65" s="3"/>
      <c r="AE65" s="3"/>
      <c r="AF65" s="3"/>
      <c r="AG65" s="3"/>
      <c r="AH65" s="4"/>
      <c r="AI65" s="24"/>
      <c r="AJ65" s="3"/>
      <c r="AK65" s="3"/>
      <c r="AL65" s="3"/>
      <c r="AM65" s="3"/>
      <c r="AN65" s="3"/>
      <c r="AO65" s="3"/>
      <c r="AP65" s="4"/>
      <c r="AQ65" s="24"/>
      <c r="AR65" s="3"/>
      <c r="AS65" s="3"/>
      <c r="AT65" s="3"/>
      <c r="AU65" s="3"/>
      <c r="AV65" s="3"/>
      <c r="AW65" s="3"/>
      <c r="AX65" s="4"/>
      <c r="AY65" s="24"/>
      <c r="AZ65" s="3"/>
      <c r="BA65" s="3"/>
      <c r="BB65" s="3"/>
      <c r="BC65" s="3"/>
      <c r="BD65" s="3"/>
      <c r="BE65" s="3"/>
      <c r="BF65" s="4"/>
      <c r="BG65" s="25"/>
      <c r="BH65" s="3"/>
      <c r="BI65" s="3"/>
      <c r="BJ65" s="3"/>
      <c r="BK65" s="3"/>
      <c r="BL65" s="3"/>
      <c r="BM65" s="3"/>
      <c r="BN65" s="4"/>
      <c r="BO65" s="25"/>
      <c r="BP65" s="3"/>
      <c r="BQ65" s="3"/>
      <c r="BR65" s="3"/>
      <c r="BS65" s="3"/>
      <c r="BT65" s="3"/>
      <c r="BU65" s="3"/>
      <c r="BV65" s="4"/>
      <c r="BW65" s="25"/>
      <c r="BX65" s="3"/>
      <c r="BY65" s="3"/>
      <c r="BZ65" s="1"/>
      <c r="CA65" s="1"/>
      <c r="CB65" s="1"/>
      <c r="CC65" s="3"/>
      <c r="CD65" s="4"/>
      <c r="CE65" s="59"/>
      <c r="CF65" s="3"/>
      <c r="CG65" s="3"/>
      <c r="CH65" s="3"/>
      <c r="CI65" s="22"/>
      <c r="CJ65" s="22"/>
      <c r="CK65" s="3"/>
      <c r="CL65" s="4"/>
    </row>
    <row r="66" spans="2:90">
      <c r="B66" s="459">
        <v>40</v>
      </c>
      <c r="C66" s="609">
        <f>'Input_Liability (PHP)'!C72</f>
        <v>5.4970999999999999E-2</v>
      </c>
      <c r="D66" s="416"/>
      <c r="E66" s="612" t="s">
        <v>518</v>
      </c>
      <c r="F66" s="417"/>
      <c r="G66" s="17"/>
      <c r="H66" s="18"/>
      <c r="I66" s="18"/>
      <c r="J66" s="18"/>
      <c r="K66" s="83"/>
      <c r="L66" s="461">
        <f t="shared" si="6"/>
        <v>0</v>
      </c>
      <c r="M66" s="461">
        <f t="shared" si="0"/>
        <v>0</v>
      </c>
      <c r="N66" s="461">
        <f t="shared" si="1"/>
        <v>0</v>
      </c>
      <c r="O66" s="461">
        <f t="shared" si="2"/>
        <v>0</v>
      </c>
      <c r="P66" s="461">
        <f t="shared" si="3"/>
        <v>0</v>
      </c>
      <c r="Q66" s="461">
        <f t="shared" si="4"/>
        <v>0</v>
      </c>
      <c r="R66" s="461">
        <f t="shared" si="5"/>
        <v>0</v>
      </c>
      <c r="S66" s="345"/>
      <c r="T66" s="3"/>
      <c r="U66" s="3"/>
      <c r="V66" s="3"/>
      <c r="W66" s="3"/>
      <c r="X66" s="3"/>
      <c r="Y66" s="3"/>
      <c r="Z66" s="4"/>
      <c r="AA66" s="24"/>
      <c r="AB66" s="3"/>
      <c r="AC66" s="3"/>
      <c r="AD66" s="3"/>
      <c r="AE66" s="3"/>
      <c r="AF66" s="3"/>
      <c r="AG66" s="3"/>
      <c r="AH66" s="4"/>
      <c r="AI66" s="24"/>
      <c r="AJ66" s="3"/>
      <c r="AK66" s="3"/>
      <c r="AL66" s="3"/>
      <c r="AM66" s="3"/>
      <c r="AN66" s="3"/>
      <c r="AO66" s="3"/>
      <c r="AP66" s="4"/>
      <c r="AQ66" s="24"/>
      <c r="AR66" s="3"/>
      <c r="AS66" s="3"/>
      <c r="AT66" s="3"/>
      <c r="AU66" s="3"/>
      <c r="AV66" s="3"/>
      <c r="AW66" s="3"/>
      <c r="AX66" s="4"/>
      <c r="AY66" s="24"/>
      <c r="AZ66" s="3"/>
      <c r="BA66" s="3"/>
      <c r="BB66" s="3"/>
      <c r="BC66" s="3"/>
      <c r="BD66" s="3"/>
      <c r="BE66" s="3"/>
      <c r="BF66" s="4"/>
      <c r="BG66" s="25"/>
      <c r="BH66" s="3"/>
      <c r="BI66" s="3"/>
      <c r="BJ66" s="3"/>
      <c r="BK66" s="3"/>
      <c r="BL66" s="3"/>
      <c r="BM66" s="3"/>
      <c r="BN66" s="4"/>
      <c r="BO66" s="25"/>
      <c r="BP66" s="3"/>
      <c r="BQ66" s="3"/>
      <c r="BR66" s="3"/>
      <c r="BS66" s="3"/>
      <c r="BT66" s="3"/>
      <c r="BU66" s="3"/>
      <c r="BV66" s="4"/>
      <c r="BW66" s="25"/>
      <c r="BX66" s="3"/>
      <c r="BY66" s="3"/>
      <c r="BZ66" s="1"/>
      <c r="CA66" s="1"/>
      <c r="CB66" s="1"/>
      <c r="CC66" s="3"/>
      <c r="CD66" s="4"/>
      <c r="CE66" s="59"/>
      <c r="CF66" s="3"/>
      <c r="CG66" s="3"/>
      <c r="CH66" s="3"/>
      <c r="CI66" s="22"/>
      <c r="CJ66" s="22"/>
      <c r="CK66" s="3"/>
      <c r="CL66" s="4"/>
    </row>
    <row r="67" spans="2:90">
      <c r="B67" s="459">
        <v>41</v>
      </c>
      <c r="C67" s="609">
        <f>'Input_Liability (PHP)'!C73</f>
        <v>5.4865999999999998E-2</v>
      </c>
      <c r="D67" s="416"/>
      <c r="E67" s="612" t="s">
        <v>519</v>
      </c>
      <c r="F67" s="417"/>
      <c r="G67" s="17"/>
      <c r="H67" s="18"/>
      <c r="I67" s="18"/>
      <c r="J67" s="18"/>
      <c r="K67" s="83"/>
      <c r="L67" s="461">
        <f t="shared" si="6"/>
        <v>0</v>
      </c>
      <c r="M67" s="461">
        <f t="shared" si="0"/>
        <v>0</v>
      </c>
      <c r="N67" s="461">
        <f t="shared" si="1"/>
        <v>0</v>
      </c>
      <c r="O67" s="461">
        <f t="shared" si="2"/>
        <v>0</v>
      </c>
      <c r="P67" s="461">
        <f t="shared" si="3"/>
        <v>0</v>
      </c>
      <c r="Q67" s="461">
        <f t="shared" si="4"/>
        <v>0</v>
      </c>
      <c r="R67" s="461">
        <f t="shared" si="5"/>
        <v>0</v>
      </c>
      <c r="S67" s="345"/>
      <c r="T67" s="3"/>
      <c r="U67" s="3"/>
      <c r="V67" s="3"/>
      <c r="W67" s="3"/>
      <c r="X67" s="3"/>
      <c r="Y67" s="3"/>
      <c r="Z67" s="4"/>
      <c r="AA67" s="24"/>
      <c r="AB67" s="3"/>
      <c r="AC67" s="3"/>
      <c r="AD67" s="3"/>
      <c r="AE67" s="3"/>
      <c r="AF67" s="3"/>
      <c r="AG67" s="3"/>
      <c r="AH67" s="4"/>
      <c r="AI67" s="24"/>
      <c r="AJ67" s="3"/>
      <c r="AK67" s="3"/>
      <c r="AL67" s="3"/>
      <c r="AM67" s="3"/>
      <c r="AN67" s="3"/>
      <c r="AO67" s="3"/>
      <c r="AP67" s="4"/>
      <c r="AQ67" s="24"/>
      <c r="AR67" s="3"/>
      <c r="AS67" s="3"/>
      <c r="AT67" s="3"/>
      <c r="AU67" s="3"/>
      <c r="AV67" s="3"/>
      <c r="AW67" s="3"/>
      <c r="AX67" s="4"/>
      <c r="AY67" s="24"/>
      <c r="AZ67" s="3"/>
      <c r="BA67" s="3"/>
      <c r="BB67" s="3"/>
      <c r="BC67" s="3"/>
      <c r="BD67" s="3"/>
      <c r="BE67" s="3"/>
      <c r="BF67" s="4"/>
      <c r="BG67" s="25"/>
      <c r="BH67" s="3"/>
      <c r="BI67" s="3"/>
      <c r="BJ67" s="3"/>
      <c r="BK67" s="3"/>
      <c r="BL67" s="3"/>
      <c r="BM67" s="3"/>
      <c r="BN67" s="4"/>
      <c r="BO67" s="25"/>
      <c r="BP67" s="3"/>
      <c r="BQ67" s="3"/>
      <c r="BR67" s="3"/>
      <c r="BS67" s="3"/>
      <c r="BT67" s="3"/>
      <c r="BU67" s="3"/>
      <c r="BV67" s="4"/>
      <c r="BW67" s="25"/>
      <c r="BX67" s="3"/>
      <c r="BY67" s="3"/>
      <c r="BZ67" s="1"/>
      <c r="CA67" s="1"/>
      <c r="CB67" s="1"/>
      <c r="CC67" s="3"/>
      <c r="CD67" s="4"/>
      <c r="CE67" s="59"/>
      <c r="CF67" s="3"/>
      <c r="CG67" s="3"/>
      <c r="CH67" s="3"/>
      <c r="CI67" s="22"/>
      <c r="CJ67" s="22"/>
      <c r="CK67" s="3"/>
      <c r="CL67" s="4"/>
    </row>
    <row r="68" spans="2:90">
      <c r="B68" s="459">
        <v>42</v>
      </c>
      <c r="C68" s="609">
        <f>'Input_Liability (PHP)'!C74</f>
        <v>5.4766000000000002E-2</v>
      </c>
      <c r="D68" s="416"/>
      <c r="E68" s="612" t="s">
        <v>520</v>
      </c>
      <c r="F68" s="417"/>
      <c r="G68" s="17"/>
      <c r="H68" s="18"/>
      <c r="I68" s="18"/>
      <c r="J68" s="18"/>
      <c r="K68" s="83"/>
      <c r="L68" s="461">
        <f t="shared" si="6"/>
        <v>0</v>
      </c>
      <c r="M68" s="461">
        <f t="shared" si="0"/>
        <v>0</v>
      </c>
      <c r="N68" s="461">
        <f t="shared" si="1"/>
        <v>0</v>
      </c>
      <c r="O68" s="461">
        <f t="shared" si="2"/>
        <v>0</v>
      </c>
      <c r="P68" s="461">
        <f t="shared" si="3"/>
        <v>0</v>
      </c>
      <c r="Q68" s="461">
        <f t="shared" si="4"/>
        <v>0</v>
      </c>
      <c r="R68" s="461">
        <f t="shared" si="5"/>
        <v>0</v>
      </c>
      <c r="S68" s="345"/>
      <c r="T68" s="3"/>
      <c r="U68" s="3"/>
      <c r="V68" s="3"/>
      <c r="W68" s="3"/>
      <c r="X68" s="3"/>
      <c r="Y68" s="3"/>
      <c r="Z68" s="4"/>
      <c r="AA68" s="24"/>
      <c r="AB68" s="3"/>
      <c r="AC68" s="3"/>
      <c r="AD68" s="3"/>
      <c r="AE68" s="3"/>
      <c r="AF68" s="3"/>
      <c r="AG68" s="3"/>
      <c r="AH68" s="4"/>
      <c r="AI68" s="24"/>
      <c r="AJ68" s="3"/>
      <c r="AK68" s="3"/>
      <c r="AL68" s="3"/>
      <c r="AM68" s="3"/>
      <c r="AN68" s="3"/>
      <c r="AO68" s="3"/>
      <c r="AP68" s="4"/>
      <c r="AQ68" s="24"/>
      <c r="AR68" s="3"/>
      <c r="AS68" s="3"/>
      <c r="AT68" s="3"/>
      <c r="AU68" s="3"/>
      <c r="AV68" s="3"/>
      <c r="AW68" s="3"/>
      <c r="AX68" s="4"/>
      <c r="AY68" s="24"/>
      <c r="AZ68" s="3"/>
      <c r="BA68" s="3"/>
      <c r="BB68" s="3"/>
      <c r="BC68" s="3"/>
      <c r="BD68" s="3"/>
      <c r="BE68" s="3"/>
      <c r="BF68" s="4"/>
      <c r="BG68" s="25"/>
      <c r="BH68" s="3"/>
      <c r="BI68" s="3"/>
      <c r="BJ68" s="3"/>
      <c r="BK68" s="3"/>
      <c r="BL68" s="3"/>
      <c r="BM68" s="3"/>
      <c r="BN68" s="4"/>
      <c r="BO68" s="25"/>
      <c r="BP68" s="3"/>
      <c r="BQ68" s="3"/>
      <c r="BR68" s="3"/>
      <c r="BS68" s="3"/>
      <c r="BT68" s="3"/>
      <c r="BU68" s="3"/>
      <c r="BV68" s="4"/>
      <c r="BW68" s="25"/>
      <c r="BX68" s="3"/>
      <c r="BY68" s="3"/>
      <c r="BZ68" s="1"/>
      <c r="CA68" s="1"/>
      <c r="CB68" s="1"/>
      <c r="CC68" s="3"/>
      <c r="CD68" s="4"/>
      <c r="CE68" s="59"/>
      <c r="CF68" s="3"/>
      <c r="CG68" s="3"/>
      <c r="CH68" s="3"/>
      <c r="CI68" s="22"/>
      <c r="CJ68" s="22"/>
      <c r="CK68" s="3"/>
      <c r="CL68" s="4"/>
    </row>
    <row r="69" spans="2:90">
      <c r="B69" s="459">
        <v>43</v>
      </c>
      <c r="C69" s="609">
        <f>'Input_Liability (PHP)'!C75</f>
        <v>5.4670999999999997E-2</v>
      </c>
      <c r="D69" s="416"/>
      <c r="E69" s="612" t="s">
        <v>521</v>
      </c>
      <c r="F69" s="417"/>
      <c r="G69" s="17"/>
      <c r="H69" s="18"/>
      <c r="I69" s="18"/>
      <c r="J69" s="18"/>
      <c r="K69" s="83"/>
      <c r="L69" s="461">
        <f t="shared" si="6"/>
        <v>0</v>
      </c>
      <c r="M69" s="461">
        <f t="shared" si="0"/>
        <v>0</v>
      </c>
      <c r="N69" s="461">
        <f t="shared" si="1"/>
        <v>0</v>
      </c>
      <c r="O69" s="461">
        <f t="shared" si="2"/>
        <v>0</v>
      </c>
      <c r="P69" s="461">
        <f t="shared" si="3"/>
        <v>0</v>
      </c>
      <c r="Q69" s="461">
        <f t="shared" si="4"/>
        <v>0</v>
      </c>
      <c r="R69" s="461">
        <f t="shared" si="5"/>
        <v>0</v>
      </c>
      <c r="S69" s="345"/>
      <c r="T69" s="3"/>
      <c r="U69" s="3"/>
      <c r="V69" s="3"/>
      <c r="W69" s="3"/>
      <c r="X69" s="3"/>
      <c r="Y69" s="3"/>
      <c r="Z69" s="4"/>
      <c r="AA69" s="24"/>
      <c r="AB69" s="3"/>
      <c r="AC69" s="3"/>
      <c r="AD69" s="3"/>
      <c r="AE69" s="3"/>
      <c r="AF69" s="3"/>
      <c r="AG69" s="3"/>
      <c r="AH69" s="4"/>
      <c r="AI69" s="24"/>
      <c r="AJ69" s="3"/>
      <c r="AK69" s="3"/>
      <c r="AL69" s="3"/>
      <c r="AM69" s="3"/>
      <c r="AN69" s="3"/>
      <c r="AO69" s="3"/>
      <c r="AP69" s="4"/>
      <c r="AQ69" s="24"/>
      <c r="AR69" s="3"/>
      <c r="AS69" s="3"/>
      <c r="AT69" s="3"/>
      <c r="AU69" s="3"/>
      <c r="AV69" s="3"/>
      <c r="AW69" s="3"/>
      <c r="AX69" s="4"/>
      <c r="AY69" s="24"/>
      <c r="AZ69" s="3"/>
      <c r="BA69" s="3"/>
      <c r="BB69" s="3"/>
      <c r="BC69" s="3"/>
      <c r="BD69" s="3"/>
      <c r="BE69" s="3"/>
      <c r="BF69" s="4"/>
      <c r="BG69" s="25"/>
      <c r="BH69" s="3"/>
      <c r="BI69" s="3"/>
      <c r="BJ69" s="3"/>
      <c r="BK69" s="3"/>
      <c r="BL69" s="3"/>
      <c r="BM69" s="3"/>
      <c r="BN69" s="4"/>
      <c r="BO69" s="25"/>
      <c r="BP69" s="3"/>
      <c r="BQ69" s="3"/>
      <c r="BR69" s="3"/>
      <c r="BS69" s="3"/>
      <c r="BT69" s="3"/>
      <c r="BU69" s="3"/>
      <c r="BV69" s="4"/>
      <c r="BW69" s="25"/>
      <c r="BX69" s="3"/>
      <c r="BY69" s="3"/>
      <c r="BZ69" s="1"/>
      <c r="CA69" s="1"/>
      <c r="CB69" s="1"/>
      <c r="CC69" s="3"/>
      <c r="CD69" s="4"/>
      <c r="CE69" s="59"/>
      <c r="CF69" s="3"/>
      <c r="CG69" s="3"/>
      <c r="CH69" s="3"/>
      <c r="CI69" s="22"/>
      <c r="CJ69" s="22"/>
      <c r="CK69" s="3"/>
      <c r="CL69" s="4"/>
    </row>
    <row r="70" spans="2:90">
      <c r="B70" s="459">
        <v>44</v>
      </c>
      <c r="C70" s="609">
        <f>'Input_Liability (PHP)'!C76</f>
        <v>5.4579999999999997E-2</v>
      </c>
      <c r="D70" s="416"/>
      <c r="E70" s="612" t="s">
        <v>522</v>
      </c>
      <c r="F70" s="417"/>
      <c r="G70" s="17"/>
      <c r="H70" s="18"/>
      <c r="I70" s="18"/>
      <c r="J70" s="18"/>
      <c r="K70" s="83"/>
      <c r="L70" s="461">
        <f t="shared" si="6"/>
        <v>0</v>
      </c>
      <c r="M70" s="461">
        <f t="shared" si="0"/>
        <v>0</v>
      </c>
      <c r="N70" s="461">
        <f t="shared" si="1"/>
        <v>0</v>
      </c>
      <c r="O70" s="461">
        <f t="shared" si="2"/>
        <v>0</v>
      </c>
      <c r="P70" s="461">
        <f t="shared" si="3"/>
        <v>0</v>
      </c>
      <c r="Q70" s="461">
        <f t="shared" si="4"/>
        <v>0</v>
      </c>
      <c r="R70" s="461">
        <f t="shared" si="5"/>
        <v>0</v>
      </c>
      <c r="S70" s="345"/>
      <c r="T70" s="3"/>
      <c r="U70" s="3"/>
      <c r="V70" s="3"/>
      <c r="W70" s="3"/>
      <c r="X70" s="3"/>
      <c r="Y70" s="3"/>
      <c r="Z70" s="4"/>
      <c r="AA70" s="24"/>
      <c r="AB70" s="3"/>
      <c r="AC70" s="3"/>
      <c r="AD70" s="3"/>
      <c r="AE70" s="3"/>
      <c r="AF70" s="3"/>
      <c r="AG70" s="3"/>
      <c r="AH70" s="4"/>
      <c r="AI70" s="24"/>
      <c r="AJ70" s="3"/>
      <c r="AK70" s="3"/>
      <c r="AL70" s="3"/>
      <c r="AM70" s="3"/>
      <c r="AN70" s="3"/>
      <c r="AO70" s="3"/>
      <c r="AP70" s="4"/>
      <c r="AQ70" s="24"/>
      <c r="AR70" s="3"/>
      <c r="AS70" s="3"/>
      <c r="AT70" s="3"/>
      <c r="AU70" s="3"/>
      <c r="AV70" s="3"/>
      <c r="AW70" s="3"/>
      <c r="AX70" s="4"/>
      <c r="AY70" s="24"/>
      <c r="AZ70" s="3"/>
      <c r="BA70" s="3"/>
      <c r="BB70" s="3"/>
      <c r="BC70" s="3"/>
      <c r="BD70" s="3"/>
      <c r="BE70" s="3"/>
      <c r="BF70" s="4"/>
      <c r="BG70" s="25"/>
      <c r="BH70" s="3"/>
      <c r="BI70" s="3"/>
      <c r="BJ70" s="3"/>
      <c r="BK70" s="3"/>
      <c r="BL70" s="3"/>
      <c r="BM70" s="3"/>
      <c r="BN70" s="4"/>
      <c r="BO70" s="25"/>
      <c r="BP70" s="3"/>
      <c r="BQ70" s="3"/>
      <c r="BR70" s="3"/>
      <c r="BS70" s="3"/>
      <c r="BT70" s="3"/>
      <c r="BU70" s="3"/>
      <c r="BV70" s="4"/>
      <c r="BW70" s="25"/>
      <c r="BX70" s="3"/>
      <c r="BY70" s="3"/>
      <c r="BZ70" s="1"/>
      <c r="CA70" s="1"/>
      <c r="CB70" s="1"/>
      <c r="CC70" s="3"/>
      <c r="CD70" s="4"/>
      <c r="CE70" s="59"/>
      <c r="CF70" s="3"/>
      <c r="CG70" s="3"/>
      <c r="CH70" s="3"/>
      <c r="CI70" s="22"/>
      <c r="CJ70" s="22"/>
      <c r="CK70" s="3"/>
      <c r="CL70" s="4"/>
    </row>
    <row r="71" spans="2:90">
      <c r="B71" s="459">
        <v>45</v>
      </c>
      <c r="C71" s="609">
        <f>'Input_Liability (PHP)'!C77</f>
        <v>5.4493E-2</v>
      </c>
      <c r="D71" s="416"/>
      <c r="E71" s="612" t="s">
        <v>523</v>
      </c>
      <c r="F71" s="417"/>
      <c r="G71" s="17"/>
      <c r="H71" s="18"/>
      <c r="I71" s="18"/>
      <c r="J71" s="18"/>
      <c r="K71" s="83"/>
      <c r="L71" s="461">
        <f t="shared" si="6"/>
        <v>0</v>
      </c>
      <c r="M71" s="461">
        <f t="shared" si="0"/>
        <v>0</v>
      </c>
      <c r="N71" s="461">
        <f t="shared" si="1"/>
        <v>0</v>
      </c>
      <c r="O71" s="461">
        <f t="shared" si="2"/>
        <v>0</v>
      </c>
      <c r="P71" s="461">
        <f t="shared" si="3"/>
        <v>0</v>
      </c>
      <c r="Q71" s="461">
        <f t="shared" si="4"/>
        <v>0</v>
      </c>
      <c r="R71" s="461">
        <f t="shared" si="5"/>
        <v>0</v>
      </c>
      <c r="S71" s="345"/>
      <c r="T71" s="3"/>
      <c r="U71" s="3"/>
      <c r="V71" s="3"/>
      <c r="W71" s="3"/>
      <c r="X71" s="3"/>
      <c r="Y71" s="3"/>
      <c r="Z71" s="4"/>
      <c r="AA71" s="24"/>
      <c r="AB71" s="3"/>
      <c r="AC71" s="3"/>
      <c r="AD71" s="3"/>
      <c r="AE71" s="3"/>
      <c r="AF71" s="3"/>
      <c r="AG71" s="3"/>
      <c r="AH71" s="4"/>
      <c r="AI71" s="24"/>
      <c r="AJ71" s="3"/>
      <c r="AK71" s="3"/>
      <c r="AL71" s="3"/>
      <c r="AM71" s="3"/>
      <c r="AN71" s="3"/>
      <c r="AO71" s="3"/>
      <c r="AP71" s="4"/>
      <c r="AQ71" s="24"/>
      <c r="AR71" s="3"/>
      <c r="AS71" s="3"/>
      <c r="AT71" s="3"/>
      <c r="AU71" s="3"/>
      <c r="AV71" s="3"/>
      <c r="AW71" s="3"/>
      <c r="AX71" s="4"/>
      <c r="AY71" s="24"/>
      <c r="AZ71" s="3"/>
      <c r="BA71" s="3"/>
      <c r="BB71" s="3"/>
      <c r="BC71" s="3"/>
      <c r="BD71" s="3"/>
      <c r="BE71" s="3"/>
      <c r="BF71" s="4"/>
      <c r="BG71" s="25"/>
      <c r="BH71" s="3"/>
      <c r="BI71" s="3"/>
      <c r="BJ71" s="3"/>
      <c r="BK71" s="3"/>
      <c r="BL71" s="3"/>
      <c r="BM71" s="3"/>
      <c r="BN71" s="4"/>
      <c r="BO71" s="25"/>
      <c r="BP71" s="3"/>
      <c r="BQ71" s="3"/>
      <c r="BR71" s="3"/>
      <c r="BS71" s="3"/>
      <c r="BT71" s="3"/>
      <c r="BU71" s="3"/>
      <c r="BV71" s="4"/>
      <c r="BW71" s="25"/>
      <c r="BX71" s="3"/>
      <c r="BY71" s="3"/>
      <c r="BZ71" s="1"/>
      <c r="CA71" s="1"/>
      <c r="CB71" s="1"/>
      <c r="CC71" s="3"/>
      <c r="CD71" s="4"/>
      <c r="CE71" s="59"/>
      <c r="CF71" s="3"/>
      <c r="CG71" s="3"/>
      <c r="CH71" s="3"/>
      <c r="CI71" s="22"/>
      <c r="CJ71" s="22"/>
      <c r="CK71" s="3"/>
      <c r="CL71" s="4"/>
    </row>
    <row r="72" spans="2:90">
      <c r="B72" s="459">
        <v>46</v>
      </c>
      <c r="C72" s="609">
        <f>'Input_Liability (PHP)'!C78</f>
        <v>5.441E-2</v>
      </c>
      <c r="D72" s="416"/>
      <c r="E72" s="612" t="s">
        <v>524</v>
      </c>
      <c r="F72" s="417"/>
      <c r="G72" s="17"/>
      <c r="H72" s="18"/>
      <c r="I72" s="18"/>
      <c r="J72" s="18"/>
      <c r="K72" s="83"/>
      <c r="L72" s="461">
        <f t="shared" si="6"/>
        <v>0</v>
      </c>
      <c r="M72" s="461">
        <f t="shared" si="0"/>
        <v>0</v>
      </c>
      <c r="N72" s="461">
        <f t="shared" si="1"/>
        <v>0</v>
      </c>
      <c r="O72" s="461">
        <f t="shared" si="2"/>
        <v>0</v>
      </c>
      <c r="P72" s="461">
        <f t="shared" si="3"/>
        <v>0</v>
      </c>
      <c r="Q72" s="461">
        <f t="shared" si="4"/>
        <v>0</v>
      </c>
      <c r="R72" s="461">
        <f t="shared" si="5"/>
        <v>0</v>
      </c>
      <c r="S72" s="345"/>
      <c r="T72" s="3"/>
      <c r="U72" s="3"/>
      <c r="V72" s="3"/>
      <c r="W72" s="3"/>
      <c r="X72" s="3"/>
      <c r="Y72" s="3"/>
      <c r="Z72" s="4"/>
      <c r="AA72" s="24"/>
      <c r="AB72" s="3"/>
      <c r="AC72" s="3"/>
      <c r="AD72" s="3"/>
      <c r="AE72" s="3"/>
      <c r="AF72" s="3"/>
      <c r="AG72" s="3"/>
      <c r="AH72" s="4"/>
      <c r="AI72" s="24"/>
      <c r="AJ72" s="3"/>
      <c r="AK72" s="3"/>
      <c r="AL72" s="3"/>
      <c r="AM72" s="3"/>
      <c r="AN72" s="3"/>
      <c r="AO72" s="3"/>
      <c r="AP72" s="4"/>
      <c r="AQ72" s="24"/>
      <c r="AR72" s="3"/>
      <c r="AS72" s="3"/>
      <c r="AT72" s="3"/>
      <c r="AU72" s="3"/>
      <c r="AV72" s="3"/>
      <c r="AW72" s="3"/>
      <c r="AX72" s="4"/>
      <c r="AY72" s="24"/>
      <c r="AZ72" s="3"/>
      <c r="BA72" s="3"/>
      <c r="BB72" s="3"/>
      <c r="BC72" s="3"/>
      <c r="BD72" s="3"/>
      <c r="BE72" s="3"/>
      <c r="BF72" s="4"/>
      <c r="BG72" s="25"/>
      <c r="BH72" s="3"/>
      <c r="BI72" s="3"/>
      <c r="BJ72" s="3"/>
      <c r="BK72" s="3"/>
      <c r="BL72" s="3"/>
      <c r="BM72" s="3"/>
      <c r="BN72" s="4"/>
      <c r="BO72" s="25"/>
      <c r="BP72" s="3"/>
      <c r="BQ72" s="3"/>
      <c r="BR72" s="3"/>
      <c r="BS72" s="3"/>
      <c r="BT72" s="3"/>
      <c r="BU72" s="3"/>
      <c r="BV72" s="4"/>
      <c r="BW72" s="25"/>
      <c r="BX72" s="3"/>
      <c r="BY72" s="3"/>
      <c r="BZ72" s="1"/>
      <c r="CA72" s="1"/>
      <c r="CB72" s="1"/>
      <c r="CC72" s="3"/>
      <c r="CD72" s="4"/>
      <c r="CE72" s="59"/>
      <c r="CF72" s="3"/>
      <c r="CG72" s="3"/>
      <c r="CH72" s="3"/>
      <c r="CI72" s="22"/>
      <c r="CJ72" s="22"/>
      <c r="CK72" s="3"/>
      <c r="CL72" s="4"/>
    </row>
    <row r="73" spans="2:90">
      <c r="B73" s="459">
        <v>47</v>
      </c>
      <c r="C73" s="609">
        <f>'Input_Liability (PHP)'!C79</f>
        <v>5.4330000000000003E-2</v>
      </c>
      <c r="D73" s="416"/>
      <c r="E73" s="612" t="s">
        <v>525</v>
      </c>
      <c r="F73" s="417"/>
      <c r="G73" s="17"/>
      <c r="H73" s="18"/>
      <c r="I73" s="18"/>
      <c r="J73" s="18"/>
      <c r="K73" s="83"/>
      <c r="L73" s="461">
        <f t="shared" si="6"/>
        <v>0</v>
      </c>
      <c r="M73" s="461">
        <f t="shared" si="0"/>
        <v>0</v>
      </c>
      <c r="N73" s="461">
        <f t="shared" si="1"/>
        <v>0</v>
      </c>
      <c r="O73" s="461">
        <f t="shared" si="2"/>
        <v>0</v>
      </c>
      <c r="P73" s="461">
        <f t="shared" si="3"/>
        <v>0</v>
      </c>
      <c r="Q73" s="461">
        <f t="shared" si="4"/>
        <v>0</v>
      </c>
      <c r="R73" s="461">
        <f t="shared" si="5"/>
        <v>0</v>
      </c>
      <c r="S73" s="345"/>
      <c r="T73" s="3"/>
      <c r="U73" s="3"/>
      <c r="V73" s="3"/>
      <c r="W73" s="3"/>
      <c r="X73" s="3"/>
      <c r="Y73" s="3"/>
      <c r="Z73" s="4"/>
      <c r="AA73" s="24"/>
      <c r="AB73" s="3"/>
      <c r="AC73" s="3"/>
      <c r="AD73" s="3"/>
      <c r="AE73" s="3"/>
      <c r="AF73" s="3"/>
      <c r="AG73" s="3"/>
      <c r="AH73" s="4"/>
      <c r="AI73" s="24"/>
      <c r="AJ73" s="3"/>
      <c r="AK73" s="3"/>
      <c r="AL73" s="3"/>
      <c r="AM73" s="3"/>
      <c r="AN73" s="3"/>
      <c r="AO73" s="3"/>
      <c r="AP73" s="4"/>
      <c r="AQ73" s="24"/>
      <c r="AR73" s="3"/>
      <c r="AS73" s="3"/>
      <c r="AT73" s="3"/>
      <c r="AU73" s="3"/>
      <c r="AV73" s="3"/>
      <c r="AW73" s="3"/>
      <c r="AX73" s="4"/>
      <c r="AY73" s="24"/>
      <c r="AZ73" s="3"/>
      <c r="BA73" s="3"/>
      <c r="BB73" s="3"/>
      <c r="BC73" s="3"/>
      <c r="BD73" s="3"/>
      <c r="BE73" s="3"/>
      <c r="BF73" s="4"/>
      <c r="BG73" s="25"/>
      <c r="BH73" s="3"/>
      <c r="BI73" s="3"/>
      <c r="BJ73" s="3"/>
      <c r="BK73" s="3"/>
      <c r="BL73" s="3"/>
      <c r="BM73" s="3"/>
      <c r="BN73" s="4"/>
      <c r="BO73" s="25"/>
      <c r="BP73" s="3"/>
      <c r="BQ73" s="3"/>
      <c r="BR73" s="3"/>
      <c r="BS73" s="3"/>
      <c r="BT73" s="3"/>
      <c r="BU73" s="3"/>
      <c r="BV73" s="4"/>
      <c r="BW73" s="25"/>
      <c r="BX73" s="3"/>
      <c r="BY73" s="3"/>
      <c r="BZ73" s="1"/>
      <c r="CA73" s="1"/>
      <c r="CB73" s="1"/>
      <c r="CC73" s="3"/>
      <c r="CD73" s="4"/>
      <c r="CE73" s="59"/>
      <c r="CF73" s="3"/>
      <c r="CG73" s="3"/>
      <c r="CH73" s="3"/>
      <c r="CI73" s="22"/>
      <c r="CJ73" s="22"/>
      <c r="CK73" s="3"/>
      <c r="CL73" s="4"/>
    </row>
    <row r="74" spans="2:90">
      <c r="B74" s="459">
        <v>48</v>
      </c>
      <c r="C74" s="609">
        <f>'Input_Liability (PHP)'!C80</f>
        <v>5.4253999999999997E-2</v>
      </c>
      <c r="D74" s="416"/>
      <c r="E74" s="612" t="s">
        <v>526</v>
      </c>
      <c r="F74" s="417"/>
      <c r="G74" s="17"/>
      <c r="H74" s="18"/>
      <c r="I74" s="18"/>
      <c r="J74" s="18"/>
      <c r="K74" s="83"/>
      <c r="L74" s="461">
        <f t="shared" si="6"/>
        <v>0</v>
      </c>
      <c r="M74" s="461">
        <f t="shared" si="0"/>
        <v>0</v>
      </c>
      <c r="N74" s="461">
        <f t="shared" si="1"/>
        <v>0</v>
      </c>
      <c r="O74" s="461">
        <f t="shared" si="2"/>
        <v>0</v>
      </c>
      <c r="P74" s="461">
        <f t="shared" si="3"/>
        <v>0</v>
      </c>
      <c r="Q74" s="461">
        <f t="shared" si="4"/>
        <v>0</v>
      </c>
      <c r="R74" s="461">
        <f t="shared" si="5"/>
        <v>0</v>
      </c>
      <c r="S74" s="345"/>
      <c r="T74" s="3"/>
      <c r="U74" s="3"/>
      <c r="V74" s="3"/>
      <c r="W74" s="3"/>
      <c r="X74" s="3"/>
      <c r="Y74" s="3"/>
      <c r="Z74" s="4"/>
      <c r="AA74" s="24"/>
      <c r="AB74" s="3"/>
      <c r="AC74" s="3"/>
      <c r="AD74" s="3"/>
      <c r="AE74" s="3"/>
      <c r="AF74" s="3"/>
      <c r="AG74" s="3"/>
      <c r="AH74" s="4"/>
      <c r="AI74" s="24"/>
      <c r="AJ74" s="3"/>
      <c r="AK74" s="3"/>
      <c r="AL74" s="3"/>
      <c r="AM74" s="3"/>
      <c r="AN74" s="3"/>
      <c r="AO74" s="3"/>
      <c r="AP74" s="4"/>
      <c r="AQ74" s="24"/>
      <c r="AR74" s="3"/>
      <c r="AS74" s="3"/>
      <c r="AT74" s="3"/>
      <c r="AU74" s="3"/>
      <c r="AV74" s="3"/>
      <c r="AW74" s="3"/>
      <c r="AX74" s="4"/>
      <c r="AY74" s="24"/>
      <c r="AZ74" s="3"/>
      <c r="BA74" s="3"/>
      <c r="BB74" s="3"/>
      <c r="BC74" s="3"/>
      <c r="BD74" s="3"/>
      <c r="BE74" s="3"/>
      <c r="BF74" s="4"/>
      <c r="BG74" s="25"/>
      <c r="BH74" s="3"/>
      <c r="BI74" s="3"/>
      <c r="BJ74" s="3"/>
      <c r="BK74" s="3"/>
      <c r="BL74" s="3"/>
      <c r="BM74" s="3"/>
      <c r="BN74" s="4"/>
      <c r="BO74" s="25"/>
      <c r="BP74" s="3"/>
      <c r="BQ74" s="3"/>
      <c r="BR74" s="3"/>
      <c r="BS74" s="3"/>
      <c r="BT74" s="3"/>
      <c r="BU74" s="3"/>
      <c r="BV74" s="4"/>
      <c r="BW74" s="25"/>
      <c r="BX74" s="3"/>
      <c r="BY74" s="3"/>
      <c r="BZ74" s="1"/>
      <c r="CA74" s="1"/>
      <c r="CB74" s="1"/>
      <c r="CC74" s="3"/>
      <c r="CD74" s="4"/>
      <c r="CE74" s="59"/>
      <c r="CF74" s="3"/>
      <c r="CG74" s="3"/>
      <c r="CH74" s="3"/>
      <c r="CI74" s="22"/>
      <c r="CJ74" s="22"/>
      <c r="CK74" s="3"/>
      <c r="CL74" s="4"/>
    </row>
    <row r="75" spans="2:90">
      <c r="B75" s="459">
        <v>49</v>
      </c>
      <c r="C75" s="609">
        <f>'Input_Liability (PHP)'!C81</f>
        <v>5.4181E-2</v>
      </c>
      <c r="D75" s="416"/>
      <c r="E75" s="612" t="s">
        <v>527</v>
      </c>
      <c r="F75" s="417"/>
      <c r="G75" s="17"/>
      <c r="H75" s="18"/>
      <c r="I75" s="18"/>
      <c r="J75" s="18"/>
      <c r="K75" s="83"/>
      <c r="L75" s="461">
        <f t="shared" si="6"/>
        <v>0</v>
      </c>
      <c r="M75" s="461">
        <f t="shared" si="0"/>
        <v>0</v>
      </c>
      <c r="N75" s="461">
        <f t="shared" si="1"/>
        <v>0</v>
      </c>
      <c r="O75" s="461">
        <f t="shared" si="2"/>
        <v>0</v>
      </c>
      <c r="P75" s="461">
        <f t="shared" si="3"/>
        <v>0</v>
      </c>
      <c r="Q75" s="461">
        <f t="shared" si="4"/>
        <v>0</v>
      </c>
      <c r="R75" s="461">
        <f t="shared" si="5"/>
        <v>0</v>
      </c>
      <c r="S75" s="345"/>
      <c r="T75" s="3"/>
      <c r="U75" s="3"/>
      <c r="V75" s="3"/>
      <c r="W75" s="3"/>
      <c r="X75" s="3"/>
      <c r="Y75" s="3"/>
      <c r="Z75" s="4"/>
      <c r="AA75" s="24"/>
      <c r="AB75" s="3"/>
      <c r="AC75" s="3"/>
      <c r="AD75" s="3"/>
      <c r="AE75" s="3"/>
      <c r="AF75" s="3"/>
      <c r="AG75" s="3"/>
      <c r="AH75" s="4"/>
      <c r="AI75" s="24"/>
      <c r="AJ75" s="3"/>
      <c r="AK75" s="3"/>
      <c r="AL75" s="3"/>
      <c r="AM75" s="3"/>
      <c r="AN75" s="3"/>
      <c r="AO75" s="3"/>
      <c r="AP75" s="4"/>
      <c r="AQ75" s="24"/>
      <c r="AR75" s="3"/>
      <c r="AS75" s="3"/>
      <c r="AT75" s="3"/>
      <c r="AU75" s="3"/>
      <c r="AV75" s="3"/>
      <c r="AW75" s="3"/>
      <c r="AX75" s="4"/>
      <c r="AY75" s="24"/>
      <c r="AZ75" s="3"/>
      <c r="BA75" s="3"/>
      <c r="BB75" s="3"/>
      <c r="BC75" s="3"/>
      <c r="BD75" s="3"/>
      <c r="BE75" s="3"/>
      <c r="BF75" s="4"/>
      <c r="BG75" s="25"/>
      <c r="BH75" s="3"/>
      <c r="BI75" s="3"/>
      <c r="BJ75" s="3"/>
      <c r="BK75" s="3"/>
      <c r="BL75" s="3"/>
      <c r="BM75" s="3"/>
      <c r="BN75" s="4"/>
      <c r="BO75" s="25"/>
      <c r="BP75" s="3"/>
      <c r="BQ75" s="3"/>
      <c r="BR75" s="3"/>
      <c r="BS75" s="3"/>
      <c r="BT75" s="3"/>
      <c r="BU75" s="3"/>
      <c r="BV75" s="4"/>
      <c r="BW75" s="25"/>
      <c r="BX75" s="3"/>
      <c r="BY75" s="3"/>
      <c r="BZ75" s="1"/>
      <c r="CA75" s="1"/>
      <c r="CB75" s="1"/>
      <c r="CC75" s="3"/>
      <c r="CD75" s="4"/>
      <c r="CE75" s="59"/>
      <c r="CF75" s="3"/>
      <c r="CG75" s="3"/>
      <c r="CH75" s="3"/>
      <c r="CI75" s="22"/>
      <c r="CJ75" s="22"/>
      <c r="CK75" s="3"/>
      <c r="CL75" s="4"/>
    </row>
    <row r="76" spans="2:90">
      <c r="B76" s="459">
        <v>50</v>
      </c>
      <c r="C76" s="609">
        <f>'Input_Liability (PHP)'!C82</f>
        <v>5.4110999999999999E-2</v>
      </c>
      <c r="D76" s="416"/>
      <c r="E76" s="612" t="s">
        <v>528</v>
      </c>
      <c r="F76" s="417"/>
      <c r="G76" s="17"/>
      <c r="H76" s="18"/>
      <c r="I76" s="18"/>
      <c r="J76" s="18"/>
      <c r="K76" s="83"/>
      <c r="L76" s="461">
        <f t="shared" si="6"/>
        <v>0</v>
      </c>
      <c r="M76" s="461">
        <f t="shared" si="0"/>
        <v>0</v>
      </c>
      <c r="N76" s="461">
        <f t="shared" si="1"/>
        <v>0</v>
      </c>
      <c r="O76" s="461">
        <f t="shared" si="2"/>
        <v>0</v>
      </c>
      <c r="P76" s="461">
        <f t="shared" si="3"/>
        <v>0</v>
      </c>
      <c r="Q76" s="461">
        <f t="shared" si="4"/>
        <v>0</v>
      </c>
      <c r="R76" s="461">
        <f t="shared" si="5"/>
        <v>0</v>
      </c>
      <c r="S76" s="345"/>
      <c r="T76" s="3"/>
      <c r="U76" s="3"/>
      <c r="V76" s="3"/>
      <c r="W76" s="3"/>
      <c r="X76" s="3"/>
      <c r="Y76" s="3"/>
      <c r="Z76" s="4"/>
      <c r="AA76" s="24"/>
      <c r="AB76" s="3"/>
      <c r="AC76" s="3"/>
      <c r="AD76" s="3"/>
      <c r="AE76" s="3"/>
      <c r="AF76" s="3"/>
      <c r="AG76" s="3"/>
      <c r="AH76" s="4"/>
      <c r="AI76" s="24"/>
      <c r="AJ76" s="3"/>
      <c r="AK76" s="3"/>
      <c r="AL76" s="3"/>
      <c r="AM76" s="3"/>
      <c r="AN76" s="3"/>
      <c r="AO76" s="3"/>
      <c r="AP76" s="4"/>
      <c r="AQ76" s="24"/>
      <c r="AR76" s="3"/>
      <c r="AS76" s="3"/>
      <c r="AT76" s="3"/>
      <c r="AU76" s="3"/>
      <c r="AV76" s="3"/>
      <c r="AW76" s="3"/>
      <c r="AX76" s="4"/>
      <c r="AY76" s="24"/>
      <c r="AZ76" s="3"/>
      <c r="BA76" s="3"/>
      <c r="BB76" s="3"/>
      <c r="BC76" s="3"/>
      <c r="BD76" s="3"/>
      <c r="BE76" s="3"/>
      <c r="BF76" s="4"/>
      <c r="BG76" s="25"/>
      <c r="BH76" s="3"/>
      <c r="BI76" s="3"/>
      <c r="BJ76" s="3"/>
      <c r="BK76" s="3"/>
      <c r="BL76" s="3"/>
      <c r="BM76" s="3"/>
      <c r="BN76" s="4"/>
      <c r="BO76" s="25"/>
      <c r="BP76" s="3"/>
      <c r="BQ76" s="3"/>
      <c r="BR76" s="3"/>
      <c r="BS76" s="3"/>
      <c r="BT76" s="3"/>
      <c r="BU76" s="3"/>
      <c r="BV76" s="4"/>
      <c r="BW76" s="25"/>
      <c r="BX76" s="3"/>
      <c r="BY76" s="3"/>
      <c r="BZ76" s="1"/>
      <c r="CA76" s="1"/>
      <c r="CB76" s="1"/>
      <c r="CC76" s="3"/>
      <c r="CD76" s="4"/>
      <c r="CE76" s="59"/>
      <c r="CF76" s="3"/>
      <c r="CG76" s="3"/>
      <c r="CH76" s="3"/>
      <c r="CI76" s="22"/>
      <c r="CJ76" s="22"/>
      <c r="CK76" s="3"/>
      <c r="CL76" s="4"/>
    </row>
    <row r="77" spans="2:90">
      <c r="B77" s="459">
        <v>51</v>
      </c>
      <c r="C77" s="609">
        <f>'Input_Liability (PHP)'!C83</f>
        <v>5.4043000000000001E-2</v>
      </c>
      <c r="D77" s="416"/>
      <c r="E77" s="612" t="s">
        <v>529</v>
      </c>
      <c r="F77" s="417"/>
      <c r="G77" s="17"/>
      <c r="H77" s="18"/>
      <c r="I77" s="18"/>
      <c r="J77" s="18"/>
      <c r="K77" s="83"/>
      <c r="L77" s="461">
        <f t="shared" si="6"/>
        <v>0</v>
      </c>
      <c r="M77" s="461">
        <f t="shared" si="0"/>
        <v>0</v>
      </c>
      <c r="N77" s="461">
        <f t="shared" si="1"/>
        <v>0</v>
      </c>
      <c r="O77" s="461">
        <f t="shared" si="2"/>
        <v>0</v>
      </c>
      <c r="P77" s="461">
        <f t="shared" si="3"/>
        <v>0</v>
      </c>
      <c r="Q77" s="461">
        <f t="shared" si="4"/>
        <v>0</v>
      </c>
      <c r="R77" s="461">
        <f t="shared" si="5"/>
        <v>0</v>
      </c>
      <c r="S77" s="345"/>
      <c r="T77" s="3"/>
      <c r="U77" s="3"/>
      <c r="V77" s="3"/>
      <c r="W77" s="3"/>
      <c r="X77" s="3"/>
      <c r="Y77" s="3"/>
      <c r="Z77" s="4"/>
      <c r="AA77" s="24"/>
      <c r="AB77" s="3"/>
      <c r="AC77" s="3"/>
      <c r="AD77" s="3"/>
      <c r="AE77" s="3"/>
      <c r="AF77" s="3"/>
      <c r="AG77" s="3"/>
      <c r="AH77" s="4"/>
      <c r="AI77" s="24"/>
      <c r="AJ77" s="3"/>
      <c r="AK77" s="3"/>
      <c r="AL77" s="3"/>
      <c r="AM77" s="3"/>
      <c r="AN77" s="3"/>
      <c r="AO77" s="3"/>
      <c r="AP77" s="4"/>
      <c r="AQ77" s="24"/>
      <c r="AR77" s="3"/>
      <c r="AS77" s="3"/>
      <c r="AT77" s="3"/>
      <c r="AU77" s="3"/>
      <c r="AV77" s="3"/>
      <c r="AW77" s="3"/>
      <c r="AX77" s="4"/>
      <c r="AY77" s="24"/>
      <c r="AZ77" s="3"/>
      <c r="BA77" s="3"/>
      <c r="BB77" s="3"/>
      <c r="BC77" s="3"/>
      <c r="BD77" s="3"/>
      <c r="BE77" s="3"/>
      <c r="BF77" s="4"/>
      <c r="BG77" s="25"/>
      <c r="BH77" s="3"/>
      <c r="BI77" s="3"/>
      <c r="BJ77" s="3"/>
      <c r="BK77" s="3"/>
      <c r="BL77" s="3"/>
      <c r="BM77" s="3"/>
      <c r="BN77" s="4"/>
      <c r="BO77" s="25"/>
      <c r="BP77" s="3"/>
      <c r="BQ77" s="3"/>
      <c r="BR77" s="3"/>
      <c r="BS77" s="3"/>
      <c r="BT77" s="3"/>
      <c r="BU77" s="3"/>
      <c r="BV77" s="4"/>
      <c r="BW77" s="25"/>
      <c r="BX77" s="3"/>
      <c r="BY77" s="3"/>
      <c r="BZ77" s="1"/>
      <c r="CA77" s="1"/>
      <c r="CB77" s="1"/>
      <c r="CC77" s="3"/>
      <c r="CD77" s="4"/>
      <c r="CE77" s="59"/>
      <c r="CF77" s="3"/>
      <c r="CG77" s="3"/>
      <c r="CH77" s="3"/>
      <c r="CI77" s="22"/>
      <c r="CJ77" s="22"/>
      <c r="CK77" s="3"/>
      <c r="CL77" s="4"/>
    </row>
    <row r="78" spans="2:90">
      <c r="B78" s="459">
        <v>52</v>
      </c>
      <c r="C78" s="609">
        <f>'Input_Liability (PHP)'!C84</f>
        <v>5.3977999999999998E-2</v>
      </c>
      <c r="D78" s="416"/>
      <c r="E78" s="612" t="s">
        <v>530</v>
      </c>
      <c r="F78" s="417"/>
      <c r="G78" s="17"/>
      <c r="H78" s="18"/>
      <c r="I78" s="18"/>
      <c r="J78" s="18"/>
      <c r="K78" s="83"/>
      <c r="L78" s="461">
        <f t="shared" si="6"/>
        <v>0</v>
      </c>
      <c r="M78" s="461">
        <f t="shared" si="0"/>
        <v>0</v>
      </c>
      <c r="N78" s="461">
        <f t="shared" si="1"/>
        <v>0</v>
      </c>
      <c r="O78" s="461">
        <f t="shared" si="2"/>
        <v>0</v>
      </c>
      <c r="P78" s="461">
        <f t="shared" si="3"/>
        <v>0</v>
      </c>
      <c r="Q78" s="461">
        <f t="shared" si="4"/>
        <v>0</v>
      </c>
      <c r="R78" s="461">
        <f t="shared" si="5"/>
        <v>0</v>
      </c>
      <c r="S78" s="345"/>
      <c r="T78" s="3"/>
      <c r="U78" s="3"/>
      <c r="V78" s="3"/>
      <c r="W78" s="3"/>
      <c r="X78" s="3"/>
      <c r="Y78" s="3"/>
      <c r="Z78" s="4"/>
      <c r="AA78" s="24"/>
      <c r="AB78" s="3"/>
      <c r="AC78" s="3"/>
      <c r="AD78" s="3"/>
      <c r="AE78" s="3"/>
      <c r="AF78" s="3"/>
      <c r="AG78" s="3"/>
      <c r="AH78" s="4"/>
      <c r="AI78" s="24"/>
      <c r="AJ78" s="3"/>
      <c r="AK78" s="3"/>
      <c r="AL78" s="3"/>
      <c r="AM78" s="3"/>
      <c r="AN78" s="3"/>
      <c r="AO78" s="3"/>
      <c r="AP78" s="4"/>
      <c r="AQ78" s="24"/>
      <c r="AR78" s="3"/>
      <c r="AS78" s="3"/>
      <c r="AT78" s="3"/>
      <c r="AU78" s="3"/>
      <c r="AV78" s="3"/>
      <c r="AW78" s="3"/>
      <c r="AX78" s="4"/>
      <c r="AY78" s="24"/>
      <c r="AZ78" s="3"/>
      <c r="BA78" s="3"/>
      <c r="BB78" s="3"/>
      <c r="BC78" s="3"/>
      <c r="BD78" s="3"/>
      <c r="BE78" s="3"/>
      <c r="BF78" s="4"/>
      <c r="BG78" s="25"/>
      <c r="BH78" s="3"/>
      <c r="BI78" s="3"/>
      <c r="BJ78" s="3"/>
      <c r="BK78" s="3"/>
      <c r="BL78" s="3"/>
      <c r="BM78" s="3"/>
      <c r="BN78" s="4"/>
      <c r="BO78" s="25"/>
      <c r="BP78" s="3"/>
      <c r="BQ78" s="3"/>
      <c r="BR78" s="3"/>
      <c r="BS78" s="3"/>
      <c r="BT78" s="3"/>
      <c r="BU78" s="3"/>
      <c r="BV78" s="4"/>
      <c r="BW78" s="25"/>
      <c r="BX78" s="3"/>
      <c r="BY78" s="3"/>
      <c r="BZ78" s="1"/>
      <c r="CA78" s="1"/>
      <c r="CB78" s="1"/>
      <c r="CC78" s="3"/>
      <c r="CD78" s="4"/>
      <c r="CE78" s="59"/>
      <c r="CF78" s="3"/>
      <c r="CG78" s="3"/>
      <c r="CH78" s="3"/>
      <c r="CI78" s="22"/>
      <c r="CJ78" s="22"/>
      <c r="CK78" s="3"/>
      <c r="CL78" s="4"/>
    </row>
    <row r="79" spans="2:90">
      <c r="B79" s="459">
        <v>53</v>
      </c>
      <c r="C79" s="609">
        <f>'Input_Liability (PHP)'!C85</f>
        <v>5.3915999999999999E-2</v>
      </c>
      <c r="D79" s="416"/>
      <c r="E79" s="612" t="s">
        <v>531</v>
      </c>
      <c r="F79" s="417"/>
      <c r="G79" s="17"/>
      <c r="H79" s="18"/>
      <c r="I79" s="18"/>
      <c r="J79" s="18"/>
      <c r="K79" s="83"/>
      <c r="L79" s="461">
        <f t="shared" si="6"/>
        <v>0</v>
      </c>
      <c r="M79" s="461">
        <f t="shared" si="0"/>
        <v>0</v>
      </c>
      <c r="N79" s="461">
        <f t="shared" si="1"/>
        <v>0</v>
      </c>
      <c r="O79" s="461">
        <f t="shared" si="2"/>
        <v>0</v>
      </c>
      <c r="P79" s="461">
        <f t="shared" si="3"/>
        <v>0</v>
      </c>
      <c r="Q79" s="461">
        <f t="shared" si="4"/>
        <v>0</v>
      </c>
      <c r="R79" s="461">
        <f t="shared" si="5"/>
        <v>0</v>
      </c>
      <c r="S79" s="345"/>
      <c r="T79" s="3"/>
      <c r="U79" s="3"/>
      <c r="V79" s="3"/>
      <c r="W79" s="3"/>
      <c r="X79" s="3"/>
      <c r="Y79" s="3"/>
      <c r="Z79" s="4"/>
      <c r="AA79" s="24"/>
      <c r="AB79" s="3"/>
      <c r="AC79" s="3"/>
      <c r="AD79" s="3"/>
      <c r="AE79" s="3"/>
      <c r="AF79" s="3"/>
      <c r="AG79" s="3"/>
      <c r="AH79" s="4"/>
      <c r="AI79" s="24"/>
      <c r="AJ79" s="3"/>
      <c r="AK79" s="3"/>
      <c r="AL79" s="3"/>
      <c r="AM79" s="3"/>
      <c r="AN79" s="3"/>
      <c r="AO79" s="3"/>
      <c r="AP79" s="4"/>
      <c r="AQ79" s="24"/>
      <c r="AR79" s="3"/>
      <c r="AS79" s="3"/>
      <c r="AT79" s="3"/>
      <c r="AU79" s="3"/>
      <c r="AV79" s="3"/>
      <c r="AW79" s="3"/>
      <c r="AX79" s="4"/>
      <c r="AY79" s="24"/>
      <c r="AZ79" s="3"/>
      <c r="BA79" s="3"/>
      <c r="BB79" s="3"/>
      <c r="BC79" s="3"/>
      <c r="BD79" s="3"/>
      <c r="BE79" s="3"/>
      <c r="BF79" s="4"/>
      <c r="BG79" s="25"/>
      <c r="BH79" s="3"/>
      <c r="BI79" s="3"/>
      <c r="BJ79" s="3"/>
      <c r="BK79" s="3"/>
      <c r="BL79" s="3"/>
      <c r="BM79" s="3"/>
      <c r="BN79" s="4"/>
      <c r="BO79" s="25"/>
      <c r="BP79" s="3"/>
      <c r="BQ79" s="3"/>
      <c r="BR79" s="3"/>
      <c r="BS79" s="3"/>
      <c r="BT79" s="3"/>
      <c r="BU79" s="3"/>
      <c r="BV79" s="4"/>
      <c r="BW79" s="25"/>
      <c r="BX79" s="3"/>
      <c r="BY79" s="3"/>
      <c r="BZ79" s="1"/>
      <c r="CA79" s="1"/>
      <c r="CB79" s="1"/>
      <c r="CC79" s="3"/>
      <c r="CD79" s="4"/>
      <c r="CE79" s="59"/>
      <c r="CF79" s="3"/>
      <c r="CG79" s="3"/>
      <c r="CH79" s="3"/>
      <c r="CI79" s="22"/>
      <c r="CJ79" s="22"/>
      <c r="CK79" s="3"/>
      <c r="CL79" s="4"/>
    </row>
    <row r="80" spans="2:90">
      <c r="B80" s="459">
        <v>54</v>
      </c>
      <c r="C80" s="609">
        <f>'Input_Liability (PHP)'!C86</f>
        <v>5.3856000000000001E-2</v>
      </c>
      <c r="D80" s="416"/>
      <c r="E80" s="612" t="s">
        <v>532</v>
      </c>
      <c r="F80" s="417"/>
      <c r="G80" s="17"/>
      <c r="H80" s="18"/>
      <c r="I80" s="18"/>
      <c r="J80" s="18"/>
      <c r="K80" s="83"/>
      <c r="L80" s="461">
        <f t="shared" si="6"/>
        <v>0</v>
      </c>
      <c r="M80" s="461">
        <f t="shared" si="0"/>
        <v>0</v>
      </c>
      <c r="N80" s="461">
        <f t="shared" si="1"/>
        <v>0</v>
      </c>
      <c r="O80" s="461">
        <f t="shared" si="2"/>
        <v>0</v>
      </c>
      <c r="P80" s="461">
        <f t="shared" si="3"/>
        <v>0</v>
      </c>
      <c r="Q80" s="461">
        <f t="shared" si="4"/>
        <v>0</v>
      </c>
      <c r="R80" s="461">
        <f t="shared" si="5"/>
        <v>0</v>
      </c>
      <c r="S80" s="345"/>
      <c r="T80" s="3"/>
      <c r="U80" s="3"/>
      <c r="V80" s="3"/>
      <c r="W80" s="3"/>
      <c r="X80" s="3"/>
      <c r="Y80" s="3"/>
      <c r="Z80" s="4"/>
      <c r="AA80" s="24"/>
      <c r="AB80" s="3"/>
      <c r="AC80" s="3"/>
      <c r="AD80" s="3"/>
      <c r="AE80" s="3"/>
      <c r="AF80" s="3"/>
      <c r="AG80" s="3"/>
      <c r="AH80" s="4"/>
      <c r="AI80" s="24"/>
      <c r="AJ80" s="3"/>
      <c r="AK80" s="3"/>
      <c r="AL80" s="3"/>
      <c r="AM80" s="3"/>
      <c r="AN80" s="3"/>
      <c r="AO80" s="3"/>
      <c r="AP80" s="4"/>
      <c r="AQ80" s="24"/>
      <c r="AR80" s="3"/>
      <c r="AS80" s="3"/>
      <c r="AT80" s="3"/>
      <c r="AU80" s="3"/>
      <c r="AV80" s="3"/>
      <c r="AW80" s="3"/>
      <c r="AX80" s="4"/>
      <c r="AY80" s="24"/>
      <c r="AZ80" s="3"/>
      <c r="BA80" s="3"/>
      <c r="BB80" s="3"/>
      <c r="BC80" s="3"/>
      <c r="BD80" s="3"/>
      <c r="BE80" s="3"/>
      <c r="BF80" s="4"/>
      <c r="BG80" s="25"/>
      <c r="BH80" s="3"/>
      <c r="BI80" s="3"/>
      <c r="BJ80" s="3"/>
      <c r="BK80" s="3"/>
      <c r="BL80" s="3"/>
      <c r="BM80" s="3"/>
      <c r="BN80" s="4"/>
      <c r="BO80" s="25"/>
      <c r="BP80" s="3"/>
      <c r="BQ80" s="3"/>
      <c r="BR80" s="3"/>
      <c r="BS80" s="3"/>
      <c r="BT80" s="3"/>
      <c r="BU80" s="3"/>
      <c r="BV80" s="4"/>
      <c r="BW80" s="25"/>
      <c r="BX80" s="3"/>
      <c r="BY80" s="3"/>
      <c r="BZ80" s="1"/>
      <c r="CA80" s="1"/>
      <c r="CB80" s="1"/>
      <c r="CC80" s="3"/>
      <c r="CD80" s="4"/>
      <c r="CE80" s="59"/>
      <c r="CF80" s="3"/>
      <c r="CG80" s="3"/>
      <c r="CH80" s="3"/>
      <c r="CI80" s="22"/>
      <c r="CJ80" s="22"/>
      <c r="CK80" s="3"/>
      <c r="CL80" s="4"/>
    </row>
    <row r="81" spans="2:90">
      <c r="B81" s="459">
        <v>55</v>
      </c>
      <c r="C81" s="609">
        <f>'Input_Liability (PHP)'!C87</f>
        <v>5.3797999999999999E-2</v>
      </c>
      <c r="D81" s="416"/>
      <c r="E81" s="612" t="s">
        <v>533</v>
      </c>
      <c r="F81" s="417"/>
      <c r="G81" s="17"/>
      <c r="H81" s="18"/>
      <c r="I81" s="18"/>
      <c r="J81" s="18"/>
      <c r="K81" s="83"/>
      <c r="L81" s="461">
        <f t="shared" si="6"/>
        <v>0</v>
      </c>
      <c r="M81" s="461">
        <f t="shared" si="0"/>
        <v>0</v>
      </c>
      <c r="N81" s="461">
        <f t="shared" si="1"/>
        <v>0</v>
      </c>
      <c r="O81" s="461">
        <f t="shared" si="2"/>
        <v>0</v>
      </c>
      <c r="P81" s="461">
        <f t="shared" si="3"/>
        <v>0</v>
      </c>
      <c r="Q81" s="461">
        <f t="shared" si="4"/>
        <v>0</v>
      </c>
      <c r="R81" s="461">
        <f t="shared" si="5"/>
        <v>0</v>
      </c>
      <c r="S81" s="345"/>
      <c r="T81" s="3"/>
      <c r="U81" s="3"/>
      <c r="V81" s="3"/>
      <c r="W81" s="3"/>
      <c r="X81" s="3"/>
      <c r="Y81" s="3"/>
      <c r="Z81" s="4"/>
      <c r="AA81" s="24"/>
      <c r="AB81" s="3"/>
      <c r="AC81" s="3"/>
      <c r="AD81" s="3"/>
      <c r="AE81" s="3"/>
      <c r="AF81" s="3"/>
      <c r="AG81" s="3"/>
      <c r="AH81" s="4"/>
      <c r="AI81" s="24"/>
      <c r="AJ81" s="3"/>
      <c r="AK81" s="3"/>
      <c r="AL81" s="3"/>
      <c r="AM81" s="3"/>
      <c r="AN81" s="3"/>
      <c r="AO81" s="3"/>
      <c r="AP81" s="4"/>
      <c r="AQ81" s="24"/>
      <c r="AR81" s="3"/>
      <c r="AS81" s="3"/>
      <c r="AT81" s="3"/>
      <c r="AU81" s="3"/>
      <c r="AV81" s="3"/>
      <c r="AW81" s="3"/>
      <c r="AX81" s="4"/>
      <c r="AY81" s="24"/>
      <c r="AZ81" s="3"/>
      <c r="BA81" s="3"/>
      <c r="BB81" s="3"/>
      <c r="BC81" s="3"/>
      <c r="BD81" s="3"/>
      <c r="BE81" s="3"/>
      <c r="BF81" s="4"/>
      <c r="BG81" s="25"/>
      <c r="BH81" s="3"/>
      <c r="BI81" s="3"/>
      <c r="BJ81" s="3"/>
      <c r="BK81" s="3"/>
      <c r="BL81" s="3"/>
      <c r="BM81" s="3"/>
      <c r="BN81" s="4"/>
      <c r="BO81" s="25"/>
      <c r="BP81" s="3"/>
      <c r="BQ81" s="3"/>
      <c r="BR81" s="3"/>
      <c r="BS81" s="3"/>
      <c r="BT81" s="3"/>
      <c r="BU81" s="3"/>
      <c r="BV81" s="4"/>
      <c r="BW81" s="25"/>
      <c r="BX81" s="3"/>
      <c r="BY81" s="3"/>
      <c r="BZ81" s="1"/>
      <c r="CA81" s="1"/>
      <c r="CB81" s="1"/>
      <c r="CC81" s="3"/>
      <c r="CD81" s="4"/>
      <c r="CE81" s="59"/>
      <c r="CF81" s="3"/>
      <c r="CG81" s="3"/>
      <c r="CH81" s="3"/>
      <c r="CI81" s="22"/>
      <c r="CJ81" s="22"/>
      <c r="CK81" s="3"/>
      <c r="CL81" s="4"/>
    </row>
    <row r="82" spans="2:90">
      <c r="B82" s="459">
        <v>56</v>
      </c>
      <c r="C82" s="609">
        <f>'Input_Liability (PHP)'!C88</f>
        <v>5.3741999999999998E-2</v>
      </c>
      <c r="D82" s="416"/>
      <c r="E82" s="612" t="s">
        <v>534</v>
      </c>
      <c r="F82" s="417"/>
      <c r="G82" s="17"/>
      <c r="H82" s="18"/>
      <c r="I82" s="18"/>
      <c r="J82" s="18"/>
      <c r="K82" s="83"/>
      <c r="L82" s="461">
        <f t="shared" si="6"/>
        <v>0</v>
      </c>
      <c r="M82" s="461">
        <f t="shared" si="0"/>
        <v>0</v>
      </c>
      <c r="N82" s="461">
        <f t="shared" si="1"/>
        <v>0</v>
      </c>
      <c r="O82" s="461">
        <f t="shared" si="2"/>
        <v>0</v>
      </c>
      <c r="P82" s="461">
        <f t="shared" si="3"/>
        <v>0</v>
      </c>
      <c r="Q82" s="461">
        <f t="shared" si="4"/>
        <v>0</v>
      </c>
      <c r="R82" s="461">
        <f t="shared" si="5"/>
        <v>0</v>
      </c>
      <c r="S82" s="345"/>
      <c r="T82" s="3"/>
      <c r="U82" s="3"/>
      <c r="V82" s="3"/>
      <c r="W82" s="3"/>
      <c r="X82" s="3"/>
      <c r="Y82" s="3"/>
      <c r="Z82" s="4"/>
      <c r="AA82" s="24"/>
      <c r="AB82" s="3"/>
      <c r="AC82" s="3"/>
      <c r="AD82" s="3"/>
      <c r="AE82" s="3"/>
      <c r="AF82" s="3"/>
      <c r="AG82" s="3"/>
      <c r="AH82" s="4"/>
      <c r="AI82" s="24"/>
      <c r="AJ82" s="3"/>
      <c r="AK82" s="3"/>
      <c r="AL82" s="3"/>
      <c r="AM82" s="3"/>
      <c r="AN82" s="3"/>
      <c r="AO82" s="3"/>
      <c r="AP82" s="4"/>
      <c r="AQ82" s="24"/>
      <c r="AR82" s="3"/>
      <c r="AS82" s="3"/>
      <c r="AT82" s="3"/>
      <c r="AU82" s="3"/>
      <c r="AV82" s="3"/>
      <c r="AW82" s="3"/>
      <c r="AX82" s="4"/>
      <c r="AY82" s="24"/>
      <c r="AZ82" s="3"/>
      <c r="BA82" s="3"/>
      <c r="BB82" s="3"/>
      <c r="BC82" s="3"/>
      <c r="BD82" s="3"/>
      <c r="BE82" s="3"/>
      <c r="BF82" s="4"/>
      <c r="BG82" s="25"/>
      <c r="BH82" s="3"/>
      <c r="BI82" s="3"/>
      <c r="BJ82" s="3"/>
      <c r="BK82" s="3"/>
      <c r="BL82" s="3"/>
      <c r="BM82" s="3"/>
      <c r="BN82" s="4"/>
      <c r="BO82" s="25"/>
      <c r="BP82" s="3"/>
      <c r="BQ82" s="3"/>
      <c r="BR82" s="3"/>
      <c r="BS82" s="3"/>
      <c r="BT82" s="3"/>
      <c r="BU82" s="3"/>
      <c r="BV82" s="4"/>
      <c r="BW82" s="25"/>
      <c r="BX82" s="3"/>
      <c r="BY82" s="3"/>
      <c r="BZ82" s="1"/>
      <c r="CA82" s="1"/>
      <c r="CB82" s="1"/>
      <c r="CC82" s="3"/>
      <c r="CD82" s="4"/>
      <c r="CE82" s="59"/>
      <c r="CF82" s="3"/>
      <c r="CG82" s="3"/>
      <c r="CH82" s="3"/>
      <c r="CI82" s="22"/>
      <c r="CJ82" s="22"/>
      <c r="CK82" s="3"/>
      <c r="CL82" s="4"/>
    </row>
    <row r="83" spans="2:90">
      <c r="B83" s="459">
        <v>57</v>
      </c>
      <c r="C83" s="609">
        <f>'Input_Liability (PHP)'!C89</f>
        <v>5.3688E-2</v>
      </c>
      <c r="D83" s="416"/>
      <c r="E83" s="612" t="s">
        <v>535</v>
      </c>
      <c r="F83" s="417"/>
      <c r="G83" s="17"/>
      <c r="H83" s="18"/>
      <c r="I83" s="18"/>
      <c r="J83" s="18"/>
      <c r="K83" s="83"/>
      <c r="L83" s="461">
        <f t="shared" si="6"/>
        <v>0</v>
      </c>
      <c r="M83" s="461">
        <f t="shared" si="0"/>
        <v>0</v>
      </c>
      <c r="N83" s="461">
        <f t="shared" si="1"/>
        <v>0</v>
      </c>
      <c r="O83" s="461">
        <f t="shared" si="2"/>
        <v>0</v>
      </c>
      <c r="P83" s="461">
        <f t="shared" si="3"/>
        <v>0</v>
      </c>
      <c r="Q83" s="461">
        <f t="shared" si="4"/>
        <v>0</v>
      </c>
      <c r="R83" s="461">
        <f t="shared" si="5"/>
        <v>0</v>
      </c>
      <c r="S83" s="345"/>
      <c r="T83" s="3"/>
      <c r="U83" s="3"/>
      <c r="V83" s="3"/>
      <c r="W83" s="3"/>
      <c r="X83" s="3"/>
      <c r="Y83" s="3"/>
      <c r="Z83" s="4"/>
      <c r="AA83" s="24"/>
      <c r="AB83" s="3"/>
      <c r="AC83" s="3"/>
      <c r="AD83" s="3"/>
      <c r="AE83" s="3"/>
      <c r="AF83" s="3"/>
      <c r="AG83" s="3"/>
      <c r="AH83" s="4"/>
      <c r="AI83" s="24"/>
      <c r="AJ83" s="3"/>
      <c r="AK83" s="3"/>
      <c r="AL83" s="3"/>
      <c r="AM83" s="3"/>
      <c r="AN83" s="3"/>
      <c r="AO83" s="3"/>
      <c r="AP83" s="4"/>
      <c r="AQ83" s="24"/>
      <c r="AR83" s="3"/>
      <c r="AS83" s="3"/>
      <c r="AT83" s="3"/>
      <c r="AU83" s="3"/>
      <c r="AV83" s="3"/>
      <c r="AW83" s="3"/>
      <c r="AX83" s="4"/>
      <c r="AY83" s="24"/>
      <c r="AZ83" s="3"/>
      <c r="BA83" s="3"/>
      <c r="BB83" s="3"/>
      <c r="BC83" s="3"/>
      <c r="BD83" s="3"/>
      <c r="BE83" s="3"/>
      <c r="BF83" s="4"/>
      <c r="BG83" s="25"/>
      <c r="BH83" s="3"/>
      <c r="BI83" s="3"/>
      <c r="BJ83" s="3"/>
      <c r="BK83" s="3"/>
      <c r="BL83" s="3"/>
      <c r="BM83" s="3"/>
      <c r="BN83" s="4"/>
      <c r="BO83" s="25"/>
      <c r="BP83" s="3"/>
      <c r="BQ83" s="3"/>
      <c r="BR83" s="3"/>
      <c r="BS83" s="3"/>
      <c r="BT83" s="3"/>
      <c r="BU83" s="3"/>
      <c r="BV83" s="4"/>
      <c r="BW83" s="25"/>
      <c r="BX83" s="3"/>
      <c r="BY83" s="3"/>
      <c r="BZ83" s="1"/>
      <c r="CA83" s="1"/>
      <c r="CB83" s="1"/>
      <c r="CC83" s="3"/>
      <c r="CD83" s="4"/>
      <c r="CE83" s="59"/>
      <c r="CF83" s="3"/>
      <c r="CG83" s="3"/>
      <c r="CH83" s="3"/>
      <c r="CI83" s="22"/>
      <c r="CJ83" s="22"/>
      <c r="CK83" s="3"/>
      <c r="CL83" s="4"/>
    </row>
    <row r="84" spans="2:90">
      <c r="B84" s="459">
        <v>58</v>
      </c>
      <c r="C84" s="609">
        <f>'Input_Liability (PHP)'!C90</f>
        <v>5.3636000000000003E-2</v>
      </c>
      <c r="D84" s="416"/>
      <c r="E84" s="612" t="s">
        <v>536</v>
      </c>
      <c r="F84" s="417"/>
      <c r="G84" s="17"/>
      <c r="H84" s="18"/>
      <c r="I84" s="18"/>
      <c r="J84" s="18"/>
      <c r="K84" s="83"/>
      <c r="L84" s="461">
        <f t="shared" si="6"/>
        <v>0</v>
      </c>
      <c r="M84" s="461">
        <f t="shared" si="0"/>
        <v>0</v>
      </c>
      <c r="N84" s="461">
        <f t="shared" si="1"/>
        <v>0</v>
      </c>
      <c r="O84" s="461">
        <f t="shared" si="2"/>
        <v>0</v>
      </c>
      <c r="P84" s="461">
        <f t="shared" si="3"/>
        <v>0</v>
      </c>
      <c r="Q84" s="461">
        <f t="shared" si="4"/>
        <v>0</v>
      </c>
      <c r="R84" s="461">
        <f t="shared" si="5"/>
        <v>0</v>
      </c>
      <c r="S84" s="345"/>
      <c r="T84" s="3"/>
      <c r="U84" s="3"/>
      <c r="V84" s="3"/>
      <c r="W84" s="3"/>
      <c r="X84" s="3"/>
      <c r="Y84" s="3"/>
      <c r="Z84" s="4"/>
      <c r="AA84" s="24"/>
      <c r="AB84" s="3"/>
      <c r="AC84" s="3"/>
      <c r="AD84" s="3"/>
      <c r="AE84" s="3"/>
      <c r="AF84" s="3"/>
      <c r="AG84" s="3"/>
      <c r="AH84" s="4"/>
      <c r="AI84" s="24"/>
      <c r="AJ84" s="3"/>
      <c r="AK84" s="3"/>
      <c r="AL84" s="3"/>
      <c r="AM84" s="3"/>
      <c r="AN84" s="3"/>
      <c r="AO84" s="3"/>
      <c r="AP84" s="4"/>
      <c r="AQ84" s="24"/>
      <c r="AR84" s="3"/>
      <c r="AS84" s="3"/>
      <c r="AT84" s="3"/>
      <c r="AU84" s="3"/>
      <c r="AV84" s="3"/>
      <c r="AW84" s="3"/>
      <c r="AX84" s="4"/>
      <c r="AY84" s="24"/>
      <c r="AZ84" s="3"/>
      <c r="BA84" s="3"/>
      <c r="BB84" s="3"/>
      <c r="BC84" s="3"/>
      <c r="BD84" s="3"/>
      <c r="BE84" s="3"/>
      <c r="BF84" s="4"/>
      <c r="BG84" s="25"/>
      <c r="BH84" s="3"/>
      <c r="BI84" s="3"/>
      <c r="BJ84" s="3"/>
      <c r="BK84" s="3"/>
      <c r="BL84" s="3"/>
      <c r="BM84" s="3"/>
      <c r="BN84" s="4"/>
      <c r="BO84" s="25"/>
      <c r="BP84" s="3"/>
      <c r="BQ84" s="3"/>
      <c r="BR84" s="3"/>
      <c r="BS84" s="3"/>
      <c r="BT84" s="3"/>
      <c r="BU84" s="3"/>
      <c r="BV84" s="4"/>
      <c r="BW84" s="25"/>
      <c r="BX84" s="3"/>
      <c r="BY84" s="3"/>
      <c r="BZ84" s="1"/>
      <c r="CA84" s="1"/>
      <c r="CB84" s="1"/>
      <c r="CC84" s="3"/>
      <c r="CD84" s="4"/>
      <c r="CE84" s="59"/>
      <c r="CF84" s="3"/>
      <c r="CG84" s="3"/>
      <c r="CH84" s="3"/>
      <c r="CI84" s="22"/>
      <c r="CJ84" s="22"/>
      <c r="CK84" s="3"/>
      <c r="CL84" s="4"/>
    </row>
    <row r="85" spans="2:90">
      <c r="B85" s="459">
        <v>59</v>
      </c>
      <c r="C85" s="609">
        <f>'Input_Liability (PHP)'!C91</f>
        <v>5.3586000000000002E-2</v>
      </c>
      <c r="D85" s="416"/>
      <c r="E85" s="612" t="s">
        <v>537</v>
      </c>
      <c r="F85" s="417"/>
      <c r="G85" s="17"/>
      <c r="H85" s="18"/>
      <c r="I85" s="18"/>
      <c r="J85" s="18"/>
      <c r="K85" s="83"/>
      <c r="L85" s="461">
        <f t="shared" si="6"/>
        <v>0</v>
      </c>
      <c r="M85" s="461">
        <f t="shared" si="0"/>
        <v>0</v>
      </c>
      <c r="N85" s="461">
        <f t="shared" si="1"/>
        <v>0</v>
      </c>
      <c r="O85" s="461">
        <f t="shared" si="2"/>
        <v>0</v>
      </c>
      <c r="P85" s="461">
        <f t="shared" si="3"/>
        <v>0</v>
      </c>
      <c r="Q85" s="461">
        <f t="shared" si="4"/>
        <v>0</v>
      </c>
      <c r="R85" s="461">
        <f t="shared" si="5"/>
        <v>0</v>
      </c>
      <c r="S85" s="345"/>
      <c r="T85" s="3"/>
      <c r="U85" s="3"/>
      <c r="V85" s="3"/>
      <c r="W85" s="3"/>
      <c r="X85" s="3"/>
      <c r="Y85" s="3"/>
      <c r="Z85" s="4"/>
      <c r="AA85" s="24"/>
      <c r="AB85" s="3"/>
      <c r="AC85" s="3"/>
      <c r="AD85" s="3"/>
      <c r="AE85" s="3"/>
      <c r="AF85" s="3"/>
      <c r="AG85" s="3"/>
      <c r="AH85" s="4"/>
      <c r="AI85" s="24"/>
      <c r="AJ85" s="3"/>
      <c r="AK85" s="3"/>
      <c r="AL85" s="3"/>
      <c r="AM85" s="3"/>
      <c r="AN85" s="3"/>
      <c r="AO85" s="3"/>
      <c r="AP85" s="4"/>
      <c r="AQ85" s="24"/>
      <c r="AR85" s="3"/>
      <c r="AS85" s="3"/>
      <c r="AT85" s="3"/>
      <c r="AU85" s="3"/>
      <c r="AV85" s="3"/>
      <c r="AW85" s="3"/>
      <c r="AX85" s="4"/>
      <c r="AY85" s="24"/>
      <c r="AZ85" s="3"/>
      <c r="BA85" s="3"/>
      <c r="BB85" s="3"/>
      <c r="BC85" s="3"/>
      <c r="BD85" s="3"/>
      <c r="BE85" s="3"/>
      <c r="BF85" s="4"/>
      <c r="BG85" s="25"/>
      <c r="BH85" s="3"/>
      <c r="BI85" s="3"/>
      <c r="BJ85" s="3"/>
      <c r="BK85" s="3"/>
      <c r="BL85" s="3"/>
      <c r="BM85" s="3"/>
      <c r="BN85" s="4"/>
      <c r="BO85" s="25"/>
      <c r="BP85" s="3"/>
      <c r="BQ85" s="3"/>
      <c r="BR85" s="3"/>
      <c r="BS85" s="3"/>
      <c r="BT85" s="3"/>
      <c r="BU85" s="3"/>
      <c r="BV85" s="4"/>
      <c r="BW85" s="25"/>
      <c r="BX85" s="3"/>
      <c r="BY85" s="3"/>
      <c r="BZ85" s="1"/>
      <c r="CA85" s="1"/>
      <c r="CB85" s="1"/>
      <c r="CC85" s="3"/>
      <c r="CD85" s="4"/>
      <c r="CE85" s="59"/>
      <c r="CF85" s="3"/>
      <c r="CG85" s="3"/>
      <c r="CH85" s="3"/>
      <c r="CI85" s="22"/>
      <c r="CJ85" s="22"/>
      <c r="CK85" s="3"/>
      <c r="CL85" s="4"/>
    </row>
    <row r="86" spans="2:90">
      <c r="B86" s="459">
        <v>60</v>
      </c>
      <c r="C86" s="609">
        <f>'Input_Liability (PHP)'!C92</f>
        <v>5.3537000000000001E-2</v>
      </c>
      <c r="D86" s="416"/>
      <c r="E86" s="612" t="s">
        <v>538</v>
      </c>
      <c r="F86" s="417"/>
      <c r="G86" s="17"/>
      <c r="H86" s="18"/>
      <c r="I86" s="18"/>
      <c r="J86" s="18"/>
      <c r="K86" s="83"/>
      <c r="L86" s="461">
        <f t="shared" si="6"/>
        <v>0</v>
      </c>
      <c r="M86" s="461">
        <f t="shared" si="0"/>
        <v>0</v>
      </c>
      <c r="N86" s="461">
        <f t="shared" si="1"/>
        <v>0</v>
      </c>
      <c r="O86" s="461">
        <f t="shared" si="2"/>
        <v>0</v>
      </c>
      <c r="P86" s="461">
        <f t="shared" si="3"/>
        <v>0</v>
      </c>
      <c r="Q86" s="461">
        <f t="shared" si="4"/>
        <v>0</v>
      </c>
      <c r="R86" s="461">
        <f t="shared" si="5"/>
        <v>0</v>
      </c>
      <c r="S86" s="345"/>
      <c r="T86" s="3"/>
      <c r="U86" s="3"/>
      <c r="V86" s="3"/>
      <c r="W86" s="3"/>
      <c r="X86" s="3"/>
      <c r="Y86" s="3"/>
      <c r="Z86" s="4"/>
      <c r="AA86" s="24"/>
      <c r="AB86" s="3"/>
      <c r="AC86" s="3"/>
      <c r="AD86" s="3"/>
      <c r="AE86" s="3"/>
      <c r="AF86" s="3"/>
      <c r="AG86" s="3"/>
      <c r="AH86" s="4"/>
      <c r="AI86" s="24"/>
      <c r="AJ86" s="3"/>
      <c r="AK86" s="3"/>
      <c r="AL86" s="3"/>
      <c r="AM86" s="3"/>
      <c r="AN86" s="3"/>
      <c r="AO86" s="3"/>
      <c r="AP86" s="4"/>
      <c r="AQ86" s="24"/>
      <c r="AR86" s="3"/>
      <c r="AS86" s="3"/>
      <c r="AT86" s="3"/>
      <c r="AU86" s="3"/>
      <c r="AV86" s="3"/>
      <c r="AW86" s="3"/>
      <c r="AX86" s="4"/>
      <c r="AY86" s="24"/>
      <c r="AZ86" s="3"/>
      <c r="BA86" s="3"/>
      <c r="BB86" s="3"/>
      <c r="BC86" s="3"/>
      <c r="BD86" s="3"/>
      <c r="BE86" s="3"/>
      <c r="BF86" s="4"/>
      <c r="BG86" s="25"/>
      <c r="BH86" s="3"/>
      <c r="BI86" s="3"/>
      <c r="BJ86" s="3"/>
      <c r="BK86" s="3"/>
      <c r="BL86" s="3"/>
      <c r="BM86" s="3"/>
      <c r="BN86" s="4"/>
      <c r="BO86" s="25"/>
      <c r="BP86" s="3"/>
      <c r="BQ86" s="3"/>
      <c r="BR86" s="3"/>
      <c r="BS86" s="3"/>
      <c r="BT86" s="3"/>
      <c r="BU86" s="3"/>
      <c r="BV86" s="4"/>
      <c r="BW86" s="25"/>
      <c r="BX86" s="3"/>
      <c r="BY86" s="3"/>
      <c r="BZ86" s="1"/>
      <c r="CA86" s="1"/>
      <c r="CB86" s="1"/>
      <c r="CC86" s="3"/>
      <c r="CD86" s="4"/>
      <c r="CE86" s="59"/>
      <c r="CF86" s="3"/>
      <c r="CG86" s="3"/>
      <c r="CH86" s="3"/>
      <c r="CI86" s="22"/>
      <c r="CJ86" s="22"/>
      <c r="CK86" s="3"/>
      <c r="CL86" s="4"/>
    </row>
    <row r="87" spans="2:90">
      <c r="B87" s="459">
        <v>61</v>
      </c>
      <c r="C87" s="609">
        <f>'Input_Liability (PHP)'!C93</f>
        <v>5.3490000000000003E-2</v>
      </c>
      <c r="D87" s="416"/>
      <c r="E87" s="612" t="s">
        <v>539</v>
      </c>
      <c r="F87" s="417"/>
      <c r="G87" s="17"/>
      <c r="H87" s="18"/>
      <c r="I87" s="18"/>
      <c r="J87" s="18"/>
      <c r="K87" s="83"/>
      <c r="L87" s="461">
        <f t="shared" si="6"/>
        <v>0</v>
      </c>
      <c r="M87" s="461">
        <f t="shared" si="0"/>
        <v>0</v>
      </c>
      <c r="N87" s="461">
        <f t="shared" si="1"/>
        <v>0</v>
      </c>
      <c r="O87" s="461">
        <f t="shared" si="2"/>
        <v>0</v>
      </c>
      <c r="P87" s="461">
        <f t="shared" si="3"/>
        <v>0</v>
      </c>
      <c r="Q87" s="461">
        <f t="shared" si="4"/>
        <v>0</v>
      </c>
      <c r="R87" s="461">
        <f t="shared" si="5"/>
        <v>0</v>
      </c>
      <c r="S87" s="345"/>
      <c r="T87" s="3"/>
      <c r="U87" s="3"/>
      <c r="V87" s="3"/>
      <c r="W87" s="3"/>
      <c r="X87" s="3"/>
      <c r="Y87" s="3"/>
      <c r="Z87" s="4"/>
      <c r="AA87" s="24"/>
      <c r="AB87" s="3"/>
      <c r="AC87" s="3"/>
      <c r="AD87" s="3"/>
      <c r="AE87" s="3"/>
      <c r="AF87" s="3"/>
      <c r="AG87" s="3"/>
      <c r="AH87" s="4"/>
      <c r="AI87" s="24"/>
      <c r="AJ87" s="3"/>
      <c r="AK87" s="3"/>
      <c r="AL87" s="3"/>
      <c r="AM87" s="3"/>
      <c r="AN87" s="3"/>
      <c r="AO87" s="3"/>
      <c r="AP87" s="4"/>
      <c r="AQ87" s="24"/>
      <c r="AR87" s="3"/>
      <c r="AS87" s="3"/>
      <c r="AT87" s="3"/>
      <c r="AU87" s="3"/>
      <c r="AV87" s="3"/>
      <c r="AW87" s="3"/>
      <c r="AX87" s="4"/>
      <c r="AY87" s="24"/>
      <c r="AZ87" s="3"/>
      <c r="BA87" s="3"/>
      <c r="BB87" s="3"/>
      <c r="BC87" s="3"/>
      <c r="BD87" s="3"/>
      <c r="BE87" s="3"/>
      <c r="BF87" s="4"/>
      <c r="BG87" s="25"/>
      <c r="BH87" s="3"/>
      <c r="BI87" s="3"/>
      <c r="BJ87" s="3"/>
      <c r="BK87" s="3"/>
      <c r="BL87" s="3"/>
      <c r="BM87" s="3"/>
      <c r="BN87" s="4"/>
      <c r="BO87" s="25"/>
      <c r="BP87" s="3"/>
      <c r="BQ87" s="3"/>
      <c r="BR87" s="3"/>
      <c r="BS87" s="3"/>
      <c r="BT87" s="3"/>
      <c r="BU87" s="3"/>
      <c r="BV87" s="4"/>
      <c r="BW87" s="25"/>
      <c r="BX87" s="3"/>
      <c r="BY87" s="3"/>
      <c r="BZ87" s="1"/>
      <c r="CA87" s="1"/>
      <c r="CB87" s="1"/>
      <c r="CC87" s="3"/>
      <c r="CD87" s="4"/>
      <c r="CE87" s="59"/>
      <c r="CF87" s="3"/>
      <c r="CG87" s="3"/>
      <c r="CH87" s="3"/>
      <c r="CI87" s="22"/>
      <c r="CJ87" s="22"/>
      <c r="CK87" s="3"/>
      <c r="CL87" s="4"/>
    </row>
    <row r="88" spans="2:90">
      <c r="B88" s="459">
        <v>62</v>
      </c>
      <c r="C88" s="609">
        <f>'Input_Liability (PHP)'!C94</f>
        <v>5.3444999999999999E-2</v>
      </c>
      <c r="D88" s="416"/>
      <c r="E88" s="612" t="s">
        <v>540</v>
      </c>
      <c r="F88" s="417"/>
      <c r="G88" s="17"/>
      <c r="H88" s="18"/>
      <c r="I88" s="18"/>
      <c r="J88" s="18"/>
      <c r="K88" s="83"/>
      <c r="L88" s="461">
        <f t="shared" si="6"/>
        <v>0</v>
      </c>
      <c r="M88" s="461">
        <f t="shared" ref="M88:M112" si="7">+U88+AC88+AK88+AS88+BA88+BI88+BQ88+BY88+CG88</f>
        <v>0</v>
      </c>
      <c r="N88" s="461">
        <f t="shared" ref="N88:N112" si="8">+V88+AD88+AL88+AT88+BB88+BJ88+BR88+BZ88+CH88</f>
        <v>0</v>
      </c>
      <c r="O88" s="461">
        <f t="shared" ref="O88:O112" si="9">+W88+AE88+AM88+AU88+BC88+BK88+BS88+CA88+CI88</f>
        <v>0</v>
      </c>
      <c r="P88" s="461">
        <f t="shared" ref="P88:P112" si="10">+X88+AF88+AN88+AV88+BD88+BL88+BT88+CB88+CJ88</f>
        <v>0</v>
      </c>
      <c r="Q88" s="461">
        <f t="shared" ref="Q88:Q112" si="11">+Y88+AG88+AO88+AW88+BE88+BM88+BU88+CC88+CK88</f>
        <v>0</v>
      </c>
      <c r="R88" s="461">
        <f t="shared" ref="R88:R112" si="12">+Z88+AH88+AP88+AX88+BF88+BN88+BV88+CD88+CL88</f>
        <v>0</v>
      </c>
      <c r="S88" s="345"/>
      <c r="T88" s="3"/>
      <c r="U88" s="3"/>
      <c r="V88" s="3"/>
      <c r="W88" s="3"/>
      <c r="X88" s="3"/>
      <c r="Y88" s="3"/>
      <c r="Z88" s="4"/>
      <c r="AA88" s="24"/>
      <c r="AB88" s="3"/>
      <c r="AC88" s="3"/>
      <c r="AD88" s="3"/>
      <c r="AE88" s="3"/>
      <c r="AF88" s="3"/>
      <c r="AG88" s="3"/>
      <c r="AH88" s="4"/>
      <c r="AI88" s="24"/>
      <c r="AJ88" s="3"/>
      <c r="AK88" s="3"/>
      <c r="AL88" s="3"/>
      <c r="AM88" s="3"/>
      <c r="AN88" s="3"/>
      <c r="AO88" s="3"/>
      <c r="AP88" s="4"/>
      <c r="AQ88" s="24"/>
      <c r="AR88" s="3"/>
      <c r="AS88" s="3"/>
      <c r="AT88" s="3"/>
      <c r="AU88" s="3"/>
      <c r="AV88" s="3"/>
      <c r="AW88" s="3"/>
      <c r="AX88" s="4"/>
      <c r="AY88" s="24"/>
      <c r="AZ88" s="3"/>
      <c r="BA88" s="3"/>
      <c r="BB88" s="3"/>
      <c r="BC88" s="3"/>
      <c r="BD88" s="3"/>
      <c r="BE88" s="3"/>
      <c r="BF88" s="4"/>
      <c r="BG88" s="25"/>
      <c r="BH88" s="3"/>
      <c r="BI88" s="3"/>
      <c r="BJ88" s="3"/>
      <c r="BK88" s="3"/>
      <c r="BL88" s="3"/>
      <c r="BM88" s="3"/>
      <c r="BN88" s="4"/>
      <c r="BO88" s="25"/>
      <c r="BP88" s="3"/>
      <c r="BQ88" s="3"/>
      <c r="BR88" s="3"/>
      <c r="BS88" s="3"/>
      <c r="BT88" s="3"/>
      <c r="BU88" s="3"/>
      <c r="BV88" s="4"/>
      <c r="BW88" s="25"/>
      <c r="BX88" s="3"/>
      <c r="BY88" s="3"/>
      <c r="BZ88" s="1"/>
      <c r="CA88" s="1"/>
      <c r="CB88" s="1"/>
      <c r="CC88" s="3"/>
      <c r="CD88" s="4"/>
      <c r="CE88" s="59"/>
      <c r="CF88" s="3"/>
      <c r="CG88" s="3"/>
      <c r="CH88" s="3"/>
      <c r="CI88" s="22"/>
      <c r="CJ88" s="22"/>
      <c r="CK88" s="3"/>
      <c r="CL88" s="4"/>
    </row>
    <row r="89" spans="2:90">
      <c r="B89" s="459">
        <v>63</v>
      </c>
      <c r="C89" s="609">
        <f>'Input_Liability (PHP)'!C95</f>
        <v>5.3400999999999997E-2</v>
      </c>
      <c r="D89" s="416"/>
      <c r="E89" s="612" t="s">
        <v>541</v>
      </c>
      <c r="F89" s="417"/>
      <c r="G89" s="17"/>
      <c r="H89" s="18"/>
      <c r="I89" s="18"/>
      <c r="J89" s="18"/>
      <c r="K89" s="83"/>
      <c r="L89" s="461">
        <f t="shared" ref="L89:L112" si="13">+T89+AB89+AJ89+AR89+AZ89+BH89+BP89+BX89+CF89</f>
        <v>0</v>
      </c>
      <c r="M89" s="461">
        <f t="shared" si="7"/>
        <v>0</v>
      </c>
      <c r="N89" s="461">
        <f t="shared" si="8"/>
        <v>0</v>
      </c>
      <c r="O89" s="461">
        <f t="shared" si="9"/>
        <v>0</v>
      </c>
      <c r="P89" s="461">
        <f t="shared" si="10"/>
        <v>0</v>
      </c>
      <c r="Q89" s="461">
        <f t="shared" si="11"/>
        <v>0</v>
      </c>
      <c r="R89" s="461">
        <f t="shared" si="12"/>
        <v>0</v>
      </c>
      <c r="S89" s="345"/>
      <c r="T89" s="3"/>
      <c r="U89" s="3"/>
      <c r="V89" s="3"/>
      <c r="W89" s="3"/>
      <c r="X89" s="3"/>
      <c r="Y89" s="3"/>
      <c r="Z89" s="4"/>
      <c r="AA89" s="24"/>
      <c r="AB89" s="3"/>
      <c r="AC89" s="3"/>
      <c r="AD89" s="3"/>
      <c r="AE89" s="3"/>
      <c r="AF89" s="3"/>
      <c r="AG89" s="3"/>
      <c r="AH89" s="4"/>
      <c r="AI89" s="24"/>
      <c r="AJ89" s="3"/>
      <c r="AK89" s="3"/>
      <c r="AL89" s="3"/>
      <c r="AM89" s="3"/>
      <c r="AN89" s="3"/>
      <c r="AO89" s="3"/>
      <c r="AP89" s="4"/>
      <c r="AQ89" s="24"/>
      <c r="AR89" s="3"/>
      <c r="AS89" s="3"/>
      <c r="AT89" s="3"/>
      <c r="AU89" s="3"/>
      <c r="AV89" s="3"/>
      <c r="AW89" s="3"/>
      <c r="AX89" s="4"/>
      <c r="AY89" s="24"/>
      <c r="AZ89" s="3"/>
      <c r="BA89" s="3"/>
      <c r="BB89" s="3"/>
      <c r="BC89" s="3"/>
      <c r="BD89" s="3"/>
      <c r="BE89" s="3"/>
      <c r="BF89" s="4"/>
      <c r="BG89" s="25"/>
      <c r="BH89" s="3"/>
      <c r="BI89" s="3"/>
      <c r="BJ89" s="3"/>
      <c r="BK89" s="3"/>
      <c r="BL89" s="3"/>
      <c r="BM89" s="3"/>
      <c r="BN89" s="4"/>
      <c r="BO89" s="25"/>
      <c r="BP89" s="3"/>
      <c r="BQ89" s="3"/>
      <c r="BR89" s="3"/>
      <c r="BS89" s="3"/>
      <c r="BT89" s="3"/>
      <c r="BU89" s="3"/>
      <c r="BV89" s="4"/>
      <c r="BW89" s="25"/>
      <c r="BX89" s="3"/>
      <c r="BY89" s="3"/>
      <c r="BZ89" s="1"/>
      <c r="CA89" s="1"/>
      <c r="CB89" s="1"/>
      <c r="CC89" s="3"/>
      <c r="CD89" s="4"/>
      <c r="CE89" s="59"/>
      <c r="CF89" s="3"/>
      <c r="CG89" s="3"/>
      <c r="CH89" s="3"/>
      <c r="CI89" s="22"/>
      <c r="CJ89" s="22"/>
      <c r="CK89" s="3"/>
      <c r="CL89" s="4"/>
    </row>
    <row r="90" spans="2:90">
      <c r="B90" s="459">
        <v>64</v>
      </c>
      <c r="C90" s="609">
        <f>'Input_Liability (PHP)'!C96</f>
        <v>5.3358000000000003E-2</v>
      </c>
      <c r="D90" s="416"/>
      <c r="E90" s="612" t="s">
        <v>542</v>
      </c>
      <c r="F90" s="417"/>
      <c r="G90" s="17"/>
      <c r="H90" s="18"/>
      <c r="I90" s="18"/>
      <c r="J90" s="18"/>
      <c r="K90" s="83"/>
      <c r="L90" s="461">
        <f t="shared" si="13"/>
        <v>0</v>
      </c>
      <c r="M90" s="461">
        <f t="shared" si="7"/>
        <v>0</v>
      </c>
      <c r="N90" s="461">
        <f t="shared" si="8"/>
        <v>0</v>
      </c>
      <c r="O90" s="461">
        <f t="shared" si="9"/>
        <v>0</v>
      </c>
      <c r="P90" s="461">
        <f t="shared" si="10"/>
        <v>0</v>
      </c>
      <c r="Q90" s="461">
        <f t="shared" si="11"/>
        <v>0</v>
      </c>
      <c r="R90" s="461">
        <f t="shared" si="12"/>
        <v>0</v>
      </c>
      <c r="S90" s="345"/>
      <c r="T90" s="3"/>
      <c r="U90" s="3"/>
      <c r="V90" s="3"/>
      <c r="W90" s="3"/>
      <c r="X90" s="3"/>
      <c r="Y90" s="3"/>
      <c r="Z90" s="4"/>
      <c r="AA90" s="24"/>
      <c r="AB90" s="3"/>
      <c r="AC90" s="3"/>
      <c r="AD90" s="3"/>
      <c r="AE90" s="3"/>
      <c r="AF90" s="3"/>
      <c r="AG90" s="3"/>
      <c r="AH90" s="4"/>
      <c r="AI90" s="24"/>
      <c r="AJ90" s="3"/>
      <c r="AK90" s="3"/>
      <c r="AL90" s="3"/>
      <c r="AM90" s="3"/>
      <c r="AN90" s="3"/>
      <c r="AO90" s="3"/>
      <c r="AP90" s="4"/>
      <c r="AQ90" s="24"/>
      <c r="AR90" s="3"/>
      <c r="AS90" s="3"/>
      <c r="AT90" s="3"/>
      <c r="AU90" s="3"/>
      <c r="AV90" s="3"/>
      <c r="AW90" s="3"/>
      <c r="AX90" s="4"/>
      <c r="AY90" s="24"/>
      <c r="AZ90" s="3"/>
      <c r="BA90" s="3"/>
      <c r="BB90" s="3"/>
      <c r="BC90" s="3"/>
      <c r="BD90" s="3"/>
      <c r="BE90" s="3"/>
      <c r="BF90" s="4"/>
      <c r="BG90" s="25"/>
      <c r="BH90" s="3"/>
      <c r="BI90" s="3"/>
      <c r="BJ90" s="3"/>
      <c r="BK90" s="3"/>
      <c r="BL90" s="3"/>
      <c r="BM90" s="3"/>
      <c r="BN90" s="4"/>
      <c r="BO90" s="25"/>
      <c r="BP90" s="3"/>
      <c r="BQ90" s="3"/>
      <c r="BR90" s="3"/>
      <c r="BS90" s="3"/>
      <c r="BT90" s="3"/>
      <c r="BU90" s="3"/>
      <c r="BV90" s="4"/>
      <c r="BW90" s="25"/>
      <c r="BX90" s="3"/>
      <c r="BY90" s="3"/>
      <c r="BZ90" s="1"/>
      <c r="CA90" s="1"/>
      <c r="CB90" s="1"/>
      <c r="CC90" s="3"/>
      <c r="CD90" s="4"/>
      <c r="CE90" s="59"/>
      <c r="CF90" s="3"/>
      <c r="CG90" s="3"/>
      <c r="CH90" s="3"/>
      <c r="CI90" s="22"/>
      <c r="CJ90" s="22"/>
      <c r="CK90" s="3"/>
      <c r="CL90" s="4"/>
    </row>
    <row r="91" spans="2:90">
      <c r="B91" s="459">
        <v>65</v>
      </c>
      <c r="C91" s="609">
        <f>'Input_Liability (PHP)'!C97</f>
        <v>5.3317000000000003E-2</v>
      </c>
      <c r="D91" s="416"/>
      <c r="E91" s="612" t="s">
        <v>543</v>
      </c>
      <c r="F91" s="417"/>
      <c r="G91" s="17"/>
      <c r="H91" s="18"/>
      <c r="I91" s="18"/>
      <c r="J91" s="18"/>
      <c r="K91" s="83"/>
      <c r="L91" s="461">
        <f t="shared" si="13"/>
        <v>0</v>
      </c>
      <c r="M91" s="461">
        <f t="shared" si="7"/>
        <v>0</v>
      </c>
      <c r="N91" s="461">
        <f t="shared" si="8"/>
        <v>0</v>
      </c>
      <c r="O91" s="461">
        <f t="shared" si="9"/>
        <v>0</v>
      </c>
      <c r="P91" s="461">
        <f t="shared" si="10"/>
        <v>0</v>
      </c>
      <c r="Q91" s="461">
        <f t="shared" si="11"/>
        <v>0</v>
      </c>
      <c r="R91" s="461">
        <f t="shared" si="12"/>
        <v>0</v>
      </c>
      <c r="S91" s="345"/>
      <c r="T91" s="3"/>
      <c r="U91" s="3"/>
      <c r="V91" s="3"/>
      <c r="W91" s="3"/>
      <c r="X91" s="3"/>
      <c r="Y91" s="3"/>
      <c r="Z91" s="4"/>
      <c r="AA91" s="24"/>
      <c r="AB91" s="3"/>
      <c r="AC91" s="3"/>
      <c r="AD91" s="3"/>
      <c r="AE91" s="3"/>
      <c r="AF91" s="3"/>
      <c r="AG91" s="3"/>
      <c r="AH91" s="4"/>
      <c r="AI91" s="24"/>
      <c r="AJ91" s="3"/>
      <c r="AK91" s="3"/>
      <c r="AL91" s="3"/>
      <c r="AM91" s="3"/>
      <c r="AN91" s="3"/>
      <c r="AO91" s="3"/>
      <c r="AP91" s="4"/>
      <c r="AQ91" s="24"/>
      <c r="AR91" s="3"/>
      <c r="AS91" s="3"/>
      <c r="AT91" s="3"/>
      <c r="AU91" s="3"/>
      <c r="AV91" s="3"/>
      <c r="AW91" s="3"/>
      <c r="AX91" s="4"/>
      <c r="AY91" s="24"/>
      <c r="AZ91" s="3"/>
      <c r="BA91" s="3"/>
      <c r="BB91" s="3"/>
      <c r="BC91" s="3"/>
      <c r="BD91" s="3"/>
      <c r="BE91" s="3"/>
      <c r="BF91" s="4"/>
      <c r="BG91" s="25"/>
      <c r="BH91" s="3"/>
      <c r="BI91" s="3"/>
      <c r="BJ91" s="3"/>
      <c r="BK91" s="3"/>
      <c r="BL91" s="3"/>
      <c r="BM91" s="3"/>
      <c r="BN91" s="4"/>
      <c r="BO91" s="25"/>
      <c r="BP91" s="3"/>
      <c r="BQ91" s="3"/>
      <c r="BR91" s="3"/>
      <c r="BS91" s="3"/>
      <c r="BT91" s="3"/>
      <c r="BU91" s="3"/>
      <c r="BV91" s="4"/>
      <c r="BW91" s="25"/>
      <c r="BX91" s="3"/>
      <c r="BY91" s="3"/>
      <c r="BZ91" s="1"/>
      <c r="CA91" s="1"/>
      <c r="CB91" s="1"/>
      <c r="CC91" s="3"/>
      <c r="CD91" s="4"/>
      <c r="CE91" s="59"/>
      <c r="CF91" s="3"/>
      <c r="CG91" s="3"/>
      <c r="CH91" s="3"/>
      <c r="CI91" s="22"/>
      <c r="CJ91" s="22"/>
      <c r="CK91" s="3"/>
      <c r="CL91" s="4"/>
    </row>
    <row r="92" spans="2:90">
      <c r="B92" s="459">
        <v>66</v>
      </c>
      <c r="C92" s="609">
        <f>'Input_Liability (PHP)'!C98</f>
        <v>5.3276999999999998E-2</v>
      </c>
      <c r="D92" s="416"/>
      <c r="E92" s="612" t="s">
        <v>544</v>
      </c>
      <c r="F92" s="417"/>
      <c r="G92" s="17"/>
      <c r="H92" s="18"/>
      <c r="I92" s="18"/>
      <c r="J92" s="18"/>
      <c r="K92" s="83"/>
      <c r="L92" s="461">
        <f t="shared" si="13"/>
        <v>0</v>
      </c>
      <c r="M92" s="461">
        <f t="shared" si="7"/>
        <v>0</v>
      </c>
      <c r="N92" s="461">
        <f t="shared" si="8"/>
        <v>0</v>
      </c>
      <c r="O92" s="461">
        <f t="shared" si="9"/>
        <v>0</v>
      </c>
      <c r="P92" s="461">
        <f t="shared" si="10"/>
        <v>0</v>
      </c>
      <c r="Q92" s="461">
        <f t="shared" si="11"/>
        <v>0</v>
      </c>
      <c r="R92" s="461">
        <f t="shared" si="12"/>
        <v>0</v>
      </c>
      <c r="S92" s="345"/>
      <c r="T92" s="3"/>
      <c r="U92" s="3"/>
      <c r="V92" s="3"/>
      <c r="W92" s="3"/>
      <c r="X92" s="3"/>
      <c r="Y92" s="3"/>
      <c r="Z92" s="4"/>
      <c r="AA92" s="24"/>
      <c r="AB92" s="3"/>
      <c r="AC92" s="3"/>
      <c r="AD92" s="3"/>
      <c r="AE92" s="3"/>
      <c r="AF92" s="3"/>
      <c r="AG92" s="3"/>
      <c r="AH92" s="4"/>
      <c r="AI92" s="24"/>
      <c r="AJ92" s="3"/>
      <c r="AK92" s="3"/>
      <c r="AL92" s="3"/>
      <c r="AM92" s="3"/>
      <c r="AN92" s="3"/>
      <c r="AO92" s="3"/>
      <c r="AP92" s="4"/>
      <c r="AQ92" s="24"/>
      <c r="AR92" s="3"/>
      <c r="AS92" s="3"/>
      <c r="AT92" s="3"/>
      <c r="AU92" s="3"/>
      <c r="AV92" s="3"/>
      <c r="AW92" s="3"/>
      <c r="AX92" s="4"/>
      <c r="AY92" s="24"/>
      <c r="AZ92" s="3"/>
      <c r="BA92" s="3"/>
      <c r="BB92" s="3"/>
      <c r="BC92" s="3"/>
      <c r="BD92" s="3"/>
      <c r="BE92" s="3"/>
      <c r="BF92" s="4"/>
      <c r="BG92" s="25"/>
      <c r="BH92" s="3"/>
      <c r="BI92" s="3"/>
      <c r="BJ92" s="3"/>
      <c r="BK92" s="3"/>
      <c r="BL92" s="3"/>
      <c r="BM92" s="3"/>
      <c r="BN92" s="4"/>
      <c r="BO92" s="25"/>
      <c r="BP92" s="3"/>
      <c r="BQ92" s="3"/>
      <c r="BR92" s="3"/>
      <c r="BS92" s="3"/>
      <c r="BT92" s="3"/>
      <c r="BU92" s="3"/>
      <c r="BV92" s="4"/>
      <c r="BW92" s="25"/>
      <c r="BX92" s="3"/>
      <c r="BY92" s="3"/>
      <c r="BZ92" s="1"/>
      <c r="CA92" s="1"/>
      <c r="CB92" s="1"/>
      <c r="CC92" s="3"/>
      <c r="CD92" s="4"/>
      <c r="CE92" s="59"/>
      <c r="CF92" s="3"/>
      <c r="CG92" s="3"/>
      <c r="CH92" s="3"/>
      <c r="CI92" s="22"/>
      <c r="CJ92" s="22"/>
      <c r="CK92" s="3"/>
      <c r="CL92" s="4"/>
    </row>
    <row r="93" spans="2:90">
      <c r="B93" s="459">
        <v>67</v>
      </c>
      <c r="C93" s="609">
        <f>'Input_Liability (PHP)'!C99</f>
        <v>5.3238000000000001E-2</v>
      </c>
      <c r="D93" s="416"/>
      <c r="E93" s="612" t="s">
        <v>545</v>
      </c>
      <c r="F93" s="417"/>
      <c r="G93" s="17"/>
      <c r="H93" s="18"/>
      <c r="I93" s="18"/>
      <c r="J93" s="18"/>
      <c r="K93" s="83"/>
      <c r="L93" s="461">
        <f t="shared" si="13"/>
        <v>0</v>
      </c>
      <c r="M93" s="461">
        <f t="shared" si="7"/>
        <v>0</v>
      </c>
      <c r="N93" s="461">
        <f t="shared" si="8"/>
        <v>0</v>
      </c>
      <c r="O93" s="461">
        <f t="shared" si="9"/>
        <v>0</v>
      </c>
      <c r="P93" s="461">
        <f t="shared" si="10"/>
        <v>0</v>
      </c>
      <c r="Q93" s="461">
        <f t="shared" si="11"/>
        <v>0</v>
      </c>
      <c r="R93" s="461">
        <f t="shared" si="12"/>
        <v>0</v>
      </c>
      <c r="S93" s="345"/>
      <c r="T93" s="3"/>
      <c r="U93" s="3"/>
      <c r="V93" s="3"/>
      <c r="W93" s="3"/>
      <c r="X93" s="3"/>
      <c r="Y93" s="3"/>
      <c r="Z93" s="4"/>
      <c r="AA93" s="24"/>
      <c r="AB93" s="3"/>
      <c r="AC93" s="3"/>
      <c r="AD93" s="3"/>
      <c r="AE93" s="3"/>
      <c r="AF93" s="3"/>
      <c r="AG93" s="3"/>
      <c r="AH93" s="4"/>
      <c r="AI93" s="24"/>
      <c r="AJ93" s="3"/>
      <c r="AK93" s="3"/>
      <c r="AL93" s="3"/>
      <c r="AM93" s="3"/>
      <c r="AN93" s="3"/>
      <c r="AO93" s="3"/>
      <c r="AP93" s="4"/>
      <c r="AQ93" s="24"/>
      <c r="AR93" s="3"/>
      <c r="AS93" s="3"/>
      <c r="AT93" s="3"/>
      <c r="AU93" s="3"/>
      <c r="AV93" s="3"/>
      <c r="AW93" s="3"/>
      <c r="AX93" s="4"/>
      <c r="AY93" s="24"/>
      <c r="AZ93" s="3"/>
      <c r="BA93" s="3"/>
      <c r="BB93" s="3"/>
      <c r="BC93" s="3"/>
      <c r="BD93" s="3"/>
      <c r="BE93" s="3"/>
      <c r="BF93" s="4"/>
      <c r="BG93" s="25"/>
      <c r="BH93" s="3"/>
      <c r="BI93" s="3"/>
      <c r="BJ93" s="3"/>
      <c r="BK93" s="3"/>
      <c r="BL93" s="3"/>
      <c r="BM93" s="3"/>
      <c r="BN93" s="4"/>
      <c r="BO93" s="25"/>
      <c r="BP93" s="3"/>
      <c r="BQ93" s="3"/>
      <c r="BR93" s="3"/>
      <c r="BS93" s="3"/>
      <c r="BT93" s="3"/>
      <c r="BU93" s="3"/>
      <c r="BV93" s="4"/>
      <c r="BW93" s="25"/>
      <c r="BX93" s="3"/>
      <c r="BY93" s="3"/>
      <c r="BZ93" s="1"/>
      <c r="CA93" s="1"/>
      <c r="CB93" s="1"/>
      <c r="CC93" s="3"/>
      <c r="CD93" s="4"/>
      <c r="CE93" s="59"/>
      <c r="CF93" s="3"/>
      <c r="CG93" s="3"/>
      <c r="CH93" s="3"/>
      <c r="CI93" s="22"/>
      <c r="CJ93" s="22"/>
      <c r="CK93" s="3"/>
      <c r="CL93" s="4"/>
    </row>
    <row r="94" spans="2:90">
      <c r="B94" s="459">
        <v>68</v>
      </c>
      <c r="C94" s="609">
        <f>'Input_Liability (PHP)'!C100</f>
        <v>5.3199999999999997E-2</v>
      </c>
      <c r="D94" s="416"/>
      <c r="E94" s="612" t="s">
        <v>546</v>
      </c>
      <c r="F94" s="417"/>
      <c r="G94" s="17"/>
      <c r="H94" s="18"/>
      <c r="I94" s="18"/>
      <c r="J94" s="18"/>
      <c r="K94" s="83"/>
      <c r="L94" s="461">
        <f t="shared" si="13"/>
        <v>0</v>
      </c>
      <c r="M94" s="461">
        <f t="shared" si="7"/>
        <v>0</v>
      </c>
      <c r="N94" s="461">
        <f t="shared" si="8"/>
        <v>0</v>
      </c>
      <c r="O94" s="461">
        <f t="shared" si="9"/>
        <v>0</v>
      </c>
      <c r="P94" s="461">
        <f t="shared" si="10"/>
        <v>0</v>
      </c>
      <c r="Q94" s="461">
        <f t="shared" si="11"/>
        <v>0</v>
      </c>
      <c r="R94" s="461">
        <f t="shared" si="12"/>
        <v>0</v>
      </c>
      <c r="S94" s="345"/>
      <c r="T94" s="3"/>
      <c r="U94" s="3"/>
      <c r="V94" s="3"/>
      <c r="W94" s="3"/>
      <c r="X94" s="3"/>
      <c r="Y94" s="3"/>
      <c r="Z94" s="4"/>
      <c r="AA94" s="24"/>
      <c r="AB94" s="3"/>
      <c r="AC94" s="3"/>
      <c r="AD94" s="3"/>
      <c r="AE94" s="3"/>
      <c r="AF94" s="3"/>
      <c r="AG94" s="3"/>
      <c r="AH94" s="4"/>
      <c r="AI94" s="24"/>
      <c r="AJ94" s="3"/>
      <c r="AK94" s="3"/>
      <c r="AL94" s="3"/>
      <c r="AM94" s="3"/>
      <c r="AN94" s="3"/>
      <c r="AO94" s="3"/>
      <c r="AP94" s="4"/>
      <c r="AQ94" s="24"/>
      <c r="AR94" s="3"/>
      <c r="AS94" s="3"/>
      <c r="AT94" s="3"/>
      <c r="AU94" s="3"/>
      <c r="AV94" s="3"/>
      <c r="AW94" s="3"/>
      <c r="AX94" s="4"/>
      <c r="AY94" s="24"/>
      <c r="AZ94" s="3"/>
      <c r="BA94" s="3"/>
      <c r="BB94" s="3"/>
      <c r="BC94" s="3"/>
      <c r="BD94" s="3"/>
      <c r="BE94" s="3"/>
      <c r="BF94" s="4"/>
      <c r="BG94" s="25"/>
      <c r="BH94" s="3"/>
      <c r="BI94" s="3"/>
      <c r="BJ94" s="3"/>
      <c r="BK94" s="3"/>
      <c r="BL94" s="3"/>
      <c r="BM94" s="3"/>
      <c r="BN94" s="4"/>
      <c r="BO94" s="25"/>
      <c r="BP94" s="3"/>
      <c r="BQ94" s="3"/>
      <c r="BR94" s="3"/>
      <c r="BS94" s="3"/>
      <c r="BT94" s="3"/>
      <c r="BU94" s="3"/>
      <c r="BV94" s="4"/>
      <c r="BW94" s="25"/>
      <c r="BX94" s="3"/>
      <c r="BY94" s="3"/>
      <c r="BZ94" s="1"/>
      <c r="CA94" s="1"/>
      <c r="CB94" s="1"/>
      <c r="CC94" s="3"/>
      <c r="CD94" s="4"/>
      <c r="CE94" s="59"/>
      <c r="CF94" s="3"/>
      <c r="CG94" s="3"/>
      <c r="CH94" s="3"/>
      <c r="CI94" s="22"/>
      <c r="CJ94" s="22"/>
      <c r="CK94" s="3"/>
      <c r="CL94" s="4"/>
    </row>
    <row r="95" spans="2:90">
      <c r="B95" s="459">
        <v>69</v>
      </c>
      <c r="C95" s="609">
        <f>'Input_Liability (PHP)'!C101</f>
        <v>5.3164000000000003E-2</v>
      </c>
      <c r="D95" s="416"/>
      <c r="E95" s="612" t="s">
        <v>547</v>
      </c>
      <c r="F95" s="417"/>
      <c r="G95" s="17"/>
      <c r="H95" s="18"/>
      <c r="I95" s="18"/>
      <c r="J95" s="18"/>
      <c r="K95" s="83"/>
      <c r="L95" s="461">
        <f t="shared" si="13"/>
        <v>0</v>
      </c>
      <c r="M95" s="461">
        <f t="shared" si="7"/>
        <v>0</v>
      </c>
      <c r="N95" s="461">
        <f t="shared" si="8"/>
        <v>0</v>
      </c>
      <c r="O95" s="461">
        <f t="shared" si="9"/>
        <v>0</v>
      </c>
      <c r="P95" s="461">
        <f t="shared" si="10"/>
        <v>0</v>
      </c>
      <c r="Q95" s="461">
        <f t="shared" si="11"/>
        <v>0</v>
      </c>
      <c r="R95" s="461">
        <f t="shared" si="12"/>
        <v>0</v>
      </c>
      <c r="S95" s="345"/>
      <c r="T95" s="3"/>
      <c r="U95" s="3"/>
      <c r="V95" s="3"/>
      <c r="W95" s="3"/>
      <c r="X95" s="3"/>
      <c r="Y95" s="3"/>
      <c r="Z95" s="4"/>
      <c r="AA95" s="24"/>
      <c r="AB95" s="3"/>
      <c r="AC95" s="3"/>
      <c r="AD95" s="3"/>
      <c r="AE95" s="3"/>
      <c r="AF95" s="3"/>
      <c r="AG95" s="3"/>
      <c r="AH95" s="4"/>
      <c r="AI95" s="24"/>
      <c r="AJ95" s="3"/>
      <c r="AK95" s="3"/>
      <c r="AL95" s="3"/>
      <c r="AM95" s="3"/>
      <c r="AN95" s="3"/>
      <c r="AO95" s="3"/>
      <c r="AP95" s="4"/>
      <c r="AQ95" s="24"/>
      <c r="AR95" s="3"/>
      <c r="AS95" s="3"/>
      <c r="AT95" s="3"/>
      <c r="AU95" s="3"/>
      <c r="AV95" s="3"/>
      <c r="AW95" s="3"/>
      <c r="AX95" s="4"/>
      <c r="AY95" s="24"/>
      <c r="AZ95" s="3"/>
      <c r="BA95" s="3"/>
      <c r="BB95" s="3"/>
      <c r="BC95" s="3"/>
      <c r="BD95" s="3"/>
      <c r="BE95" s="3"/>
      <c r="BF95" s="4"/>
      <c r="BG95" s="25"/>
      <c r="BH95" s="3"/>
      <c r="BI95" s="3"/>
      <c r="BJ95" s="3"/>
      <c r="BK95" s="3"/>
      <c r="BL95" s="3"/>
      <c r="BM95" s="3"/>
      <c r="BN95" s="4"/>
      <c r="BO95" s="25"/>
      <c r="BP95" s="3"/>
      <c r="BQ95" s="3"/>
      <c r="BR95" s="3"/>
      <c r="BS95" s="3"/>
      <c r="BT95" s="3"/>
      <c r="BU95" s="3"/>
      <c r="BV95" s="4"/>
      <c r="BW95" s="25"/>
      <c r="BX95" s="3"/>
      <c r="BY95" s="3"/>
      <c r="BZ95" s="1"/>
      <c r="CA95" s="1"/>
      <c r="CB95" s="1"/>
      <c r="CC95" s="3"/>
      <c r="CD95" s="4"/>
      <c r="CE95" s="59"/>
      <c r="CF95" s="3"/>
      <c r="CG95" s="3"/>
      <c r="CH95" s="3"/>
      <c r="CI95" s="22"/>
      <c r="CJ95" s="22"/>
      <c r="CK95" s="3"/>
      <c r="CL95" s="4"/>
    </row>
    <row r="96" spans="2:90">
      <c r="B96" s="459">
        <v>70</v>
      </c>
      <c r="C96" s="609">
        <f>'Input_Liability (PHP)'!C102</f>
        <v>5.3128000000000002E-2</v>
      </c>
      <c r="D96" s="416"/>
      <c r="E96" s="612" t="s">
        <v>548</v>
      </c>
      <c r="F96" s="417"/>
      <c r="G96" s="17"/>
      <c r="H96" s="18"/>
      <c r="I96" s="18"/>
      <c r="J96" s="18"/>
      <c r="K96" s="83"/>
      <c r="L96" s="461">
        <f t="shared" si="13"/>
        <v>0</v>
      </c>
      <c r="M96" s="461">
        <f t="shared" si="7"/>
        <v>0</v>
      </c>
      <c r="N96" s="461">
        <f t="shared" si="8"/>
        <v>0</v>
      </c>
      <c r="O96" s="461">
        <f t="shared" si="9"/>
        <v>0</v>
      </c>
      <c r="P96" s="461">
        <f t="shared" si="10"/>
        <v>0</v>
      </c>
      <c r="Q96" s="461">
        <f t="shared" si="11"/>
        <v>0</v>
      </c>
      <c r="R96" s="461">
        <f t="shared" si="12"/>
        <v>0</v>
      </c>
      <c r="S96" s="345"/>
      <c r="T96" s="3"/>
      <c r="U96" s="3"/>
      <c r="V96" s="3"/>
      <c r="W96" s="3"/>
      <c r="X96" s="3"/>
      <c r="Y96" s="3"/>
      <c r="Z96" s="4"/>
      <c r="AA96" s="24"/>
      <c r="AB96" s="3"/>
      <c r="AC96" s="3"/>
      <c r="AD96" s="3"/>
      <c r="AE96" s="3"/>
      <c r="AF96" s="3"/>
      <c r="AG96" s="3"/>
      <c r="AH96" s="4"/>
      <c r="AI96" s="24"/>
      <c r="AJ96" s="3"/>
      <c r="AK96" s="3"/>
      <c r="AL96" s="3"/>
      <c r="AM96" s="3"/>
      <c r="AN96" s="3"/>
      <c r="AO96" s="3"/>
      <c r="AP96" s="4"/>
      <c r="AQ96" s="24"/>
      <c r="AR96" s="3"/>
      <c r="AS96" s="3"/>
      <c r="AT96" s="3"/>
      <c r="AU96" s="3"/>
      <c r="AV96" s="3"/>
      <c r="AW96" s="3"/>
      <c r="AX96" s="4"/>
      <c r="AY96" s="24"/>
      <c r="AZ96" s="3"/>
      <c r="BA96" s="3"/>
      <c r="BB96" s="3"/>
      <c r="BC96" s="3"/>
      <c r="BD96" s="3"/>
      <c r="BE96" s="3"/>
      <c r="BF96" s="4"/>
      <c r="BG96" s="25"/>
      <c r="BH96" s="3"/>
      <c r="BI96" s="3"/>
      <c r="BJ96" s="3"/>
      <c r="BK96" s="3"/>
      <c r="BL96" s="3"/>
      <c r="BM96" s="3"/>
      <c r="BN96" s="4"/>
      <c r="BO96" s="25"/>
      <c r="BP96" s="3"/>
      <c r="BQ96" s="3"/>
      <c r="BR96" s="3"/>
      <c r="BS96" s="3"/>
      <c r="BT96" s="3"/>
      <c r="BU96" s="3"/>
      <c r="BV96" s="4"/>
      <c r="BW96" s="25"/>
      <c r="BX96" s="3"/>
      <c r="BY96" s="3"/>
      <c r="BZ96" s="1"/>
      <c r="CA96" s="1"/>
      <c r="CB96" s="1"/>
      <c r="CC96" s="3"/>
      <c r="CD96" s="4"/>
      <c r="CE96" s="59"/>
      <c r="CF96" s="3"/>
      <c r="CG96" s="3"/>
      <c r="CH96" s="3"/>
      <c r="CI96" s="22"/>
      <c r="CJ96" s="22"/>
      <c r="CK96" s="3"/>
      <c r="CL96" s="4"/>
    </row>
    <row r="97" spans="2:90">
      <c r="B97" s="459">
        <v>71</v>
      </c>
      <c r="C97" s="609">
        <f>'Input_Liability (PHP)'!C103</f>
        <v>5.3094000000000002E-2</v>
      </c>
      <c r="D97" s="416"/>
      <c r="E97" s="612" t="s">
        <v>549</v>
      </c>
      <c r="F97" s="417"/>
      <c r="G97" s="17"/>
      <c r="H97" s="18"/>
      <c r="I97" s="18"/>
      <c r="J97" s="18"/>
      <c r="K97" s="83"/>
      <c r="L97" s="461">
        <f t="shared" si="13"/>
        <v>0</v>
      </c>
      <c r="M97" s="461">
        <f t="shared" si="7"/>
        <v>0</v>
      </c>
      <c r="N97" s="461">
        <f t="shared" si="8"/>
        <v>0</v>
      </c>
      <c r="O97" s="461">
        <f t="shared" si="9"/>
        <v>0</v>
      </c>
      <c r="P97" s="461">
        <f t="shared" si="10"/>
        <v>0</v>
      </c>
      <c r="Q97" s="461">
        <f t="shared" si="11"/>
        <v>0</v>
      </c>
      <c r="R97" s="461">
        <f t="shared" si="12"/>
        <v>0</v>
      </c>
      <c r="S97" s="345"/>
      <c r="T97" s="3"/>
      <c r="U97" s="3"/>
      <c r="V97" s="3"/>
      <c r="W97" s="3"/>
      <c r="X97" s="3"/>
      <c r="Y97" s="3"/>
      <c r="Z97" s="4"/>
      <c r="AA97" s="24"/>
      <c r="AB97" s="3"/>
      <c r="AC97" s="3"/>
      <c r="AD97" s="3"/>
      <c r="AE97" s="3"/>
      <c r="AF97" s="3"/>
      <c r="AG97" s="3"/>
      <c r="AH97" s="4"/>
      <c r="AI97" s="24"/>
      <c r="AJ97" s="3"/>
      <c r="AK97" s="3"/>
      <c r="AL97" s="3"/>
      <c r="AM97" s="3"/>
      <c r="AN97" s="3"/>
      <c r="AO97" s="3"/>
      <c r="AP97" s="4"/>
      <c r="AQ97" s="24"/>
      <c r="AR97" s="3"/>
      <c r="AS97" s="3"/>
      <c r="AT97" s="3"/>
      <c r="AU97" s="3"/>
      <c r="AV97" s="3"/>
      <c r="AW97" s="3"/>
      <c r="AX97" s="4"/>
      <c r="AY97" s="24"/>
      <c r="AZ97" s="3"/>
      <c r="BA97" s="3"/>
      <c r="BB97" s="3"/>
      <c r="BC97" s="3"/>
      <c r="BD97" s="3"/>
      <c r="BE97" s="3"/>
      <c r="BF97" s="4"/>
      <c r="BG97" s="25"/>
      <c r="BH97" s="3"/>
      <c r="BI97" s="3"/>
      <c r="BJ97" s="3"/>
      <c r="BK97" s="3"/>
      <c r="BL97" s="3"/>
      <c r="BM97" s="3"/>
      <c r="BN97" s="4"/>
      <c r="BO97" s="25"/>
      <c r="BP97" s="3"/>
      <c r="BQ97" s="3"/>
      <c r="BR97" s="3"/>
      <c r="BS97" s="3"/>
      <c r="BT97" s="3"/>
      <c r="BU97" s="3"/>
      <c r="BV97" s="4"/>
      <c r="BW97" s="25"/>
      <c r="BX97" s="3"/>
      <c r="BY97" s="3"/>
      <c r="BZ97" s="1"/>
      <c r="CA97" s="1"/>
      <c r="CB97" s="1"/>
      <c r="CC97" s="3"/>
      <c r="CD97" s="4"/>
      <c r="CE97" s="59"/>
      <c r="CF97" s="3"/>
      <c r="CG97" s="3"/>
      <c r="CH97" s="3"/>
      <c r="CI97" s="22"/>
      <c r="CJ97" s="22"/>
      <c r="CK97" s="3"/>
      <c r="CL97" s="4"/>
    </row>
    <row r="98" spans="2:90">
      <c r="B98" s="459">
        <v>72</v>
      </c>
      <c r="C98" s="609">
        <f>'Input_Liability (PHP)'!C104</f>
        <v>5.3060000000000003E-2</v>
      </c>
      <c r="D98" s="416"/>
      <c r="E98" s="612" t="s">
        <v>550</v>
      </c>
      <c r="F98" s="417"/>
      <c r="G98" s="17"/>
      <c r="H98" s="18"/>
      <c r="I98" s="18"/>
      <c r="J98" s="18"/>
      <c r="K98" s="83"/>
      <c r="L98" s="461">
        <f t="shared" si="13"/>
        <v>0</v>
      </c>
      <c r="M98" s="461">
        <f t="shared" si="7"/>
        <v>0</v>
      </c>
      <c r="N98" s="461">
        <f t="shared" si="8"/>
        <v>0</v>
      </c>
      <c r="O98" s="461">
        <f t="shared" si="9"/>
        <v>0</v>
      </c>
      <c r="P98" s="461">
        <f t="shared" si="10"/>
        <v>0</v>
      </c>
      <c r="Q98" s="461">
        <f t="shared" si="11"/>
        <v>0</v>
      </c>
      <c r="R98" s="461">
        <f t="shared" si="12"/>
        <v>0</v>
      </c>
      <c r="S98" s="345"/>
      <c r="T98" s="3"/>
      <c r="U98" s="3"/>
      <c r="V98" s="3"/>
      <c r="W98" s="3"/>
      <c r="X98" s="3"/>
      <c r="Y98" s="3"/>
      <c r="Z98" s="4"/>
      <c r="AA98" s="24"/>
      <c r="AB98" s="3"/>
      <c r="AC98" s="3"/>
      <c r="AD98" s="3"/>
      <c r="AE98" s="3"/>
      <c r="AF98" s="3"/>
      <c r="AG98" s="3"/>
      <c r="AH98" s="4"/>
      <c r="AI98" s="24"/>
      <c r="AJ98" s="3"/>
      <c r="AK98" s="3"/>
      <c r="AL98" s="3"/>
      <c r="AM98" s="3"/>
      <c r="AN98" s="3"/>
      <c r="AO98" s="3"/>
      <c r="AP98" s="4"/>
      <c r="AQ98" s="24"/>
      <c r="AR98" s="3"/>
      <c r="AS98" s="3"/>
      <c r="AT98" s="3"/>
      <c r="AU98" s="3"/>
      <c r="AV98" s="3"/>
      <c r="AW98" s="3"/>
      <c r="AX98" s="4"/>
      <c r="AY98" s="24"/>
      <c r="AZ98" s="3"/>
      <c r="BA98" s="3"/>
      <c r="BB98" s="3"/>
      <c r="BC98" s="3"/>
      <c r="BD98" s="3"/>
      <c r="BE98" s="3"/>
      <c r="BF98" s="4"/>
      <c r="BG98" s="25"/>
      <c r="BH98" s="3"/>
      <c r="BI98" s="3"/>
      <c r="BJ98" s="3"/>
      <c r="BK98" s="3"/>
      <c r="BL98" s="3"/>
      <c r="BM98" s="3"/>
      <c r="BN98" s="4"/>
      <c r="BO98" s="25"/>
      <c r="BP98" s="3"/>
      <c r="BQ98" s="3"/>
      <c r="BR98" s="3"/>
      <c r="BS98" s="3"/>
      <c r="BT98" s="3"/>
      <c r="BU98" s="3"/>
      <c r="BV98" s="4"/>
      <c r="BW98" s="25"/>
      <c r="BX98" s="3"/>
      <c r="BY98" s="3"/>
      <c r="BZ98" s="1"/>
      <c r="CA98" s="1"/>
      <c r="CB98" s="1"/>
      <c r="CC98" s="3"/>
      <c r="CD98" s="4"/>
      <c r="CE98" s="59"/>
      <c r="CF98" s="3"/>
      <c r="CG98" s="3"/>
      <c r="CH98" s="3"/>
      <c r="CI98" s="22"/>
      <c r="CJ98" s="22"/>
      <c r="CK98" s="3"/>
      <c r="CL98" s="4"/>
    </row>
    <row r="99" spans="2:90">
      <c r="B99" s="459">
        <v>73</v>
      </c>
      <c r="C99" s="609">
        <f>'Input_Liability (PHP)'!C105</f>
        <v>5.3026999999999998E-2</v>
      </c>
      <c r="D99" s="416"/>
      <c r="E99" s="612" t="s">
        <v>551</v>
      </c>
      <c r="F99" s="417"/>
      <c r="G99" s="17"/>
      <c r="H99" s="18"/>
      <c r="I99" s="18"/>
      <c r="J99" s="18"/>
      <c r="K99" s="83"/>
      <c r="L99" s="461">
        <f t="shared" si="13"/>
        <v>0</v>
      </c>
      <c r="M99" s="461">
        <f t="shared" si="7"/>
        <v>0</v>
      </c>
      <c r="N99" s="461">
        <f t="shared" si="8"/>
        <v>0</v>
      </c>
      <c r="O99" s="461">
        <f t="shared" si="9"/>
        <v>0</v>
      </c>
      <c r="P99" s="461">
        <f t="shared" si="10"/>
        <v>0</v>
      </c>
      <c r="Q99" s="461">
        <f t="shared" si="11"/>
        <v>0</v>
      </c>
      <c r="R99" s="461">
        <f t="shared" si="12"/>
        <v>0</v>
      </c>
      <c r="S99" s="345"/>
      <c r="T99" s="3"/>
      <c r="U99" s="3"/>
      <c r="V99" s="3"/>
      <c r="W99" s="3"/>
      <c r="X99" s="3"/>
      <c r="Y99" s="3"/>
      <c r="Z99" s="4"/>
      <c r="AA99" s="24"/>
      <c r="AB99" s="3"/>
      <c r="AC99" s="3"/>
      <c r="AD99" s="3"/>
      <c r="AE99" s="3"/>
      <c r="AF99" s="3"/>
      <c r="AG99" s="3"/>
      <c r="AH99" s="4"/>
      <c r="AI99" s="24"/>
      <c r="AJ99" s="3"/>
      <c r="AK99" s="3"/>
      <c r="AL99" s="3"/>
      <c r="AM99" s="3"/>
      <c r="AN99" s="3"/>
      <c r="AO99" s="3"/>
      <c r="AP99" s="4"/>
      <c r="AQ99" s="24"/>
      <c r="AR99" s="3"/>
      <c r="AS99" s="3"/>
      <c r="AT99" s="3"/>
      <c r="AU99" s="3"/>
      <c r="AV99" s="3"/>
      <c r="AW99" s="3"/>
      <c r="AX99" s="4"/>
      <c r="AY99" s="24"/>
      <c r="AZ99" s="3"/>
      <c r="BA99" s="3"/>
      <c r="BB99" s="3"/>
      <c r="BC99" s="3"/>
      <c r="BD99" s="3"/>
      <c r="BE99" s="3"/>
      <c r="BF99" s="4"/>
      <c r="BG99" s="25"/>
      <c r="BH99" s="3"/>
      <c r="BI99" s="3"/>
      <c r="BJ99" s="3"/>
      <c r="BK99" s="3"/>
      <c r="BL99" s="3"/>
      <c r="BM99" s="3"/>
      <c r="BN99" s="4"/>
      <c r="BO99" s="25"/>
      <c r="BP99" s="3"/>
      <c r="BQ99" s="3"/>
      <c r="BR99" s="3"/>
      <c r="BS99" s="3"/>
      <c r="BT99" s="3"/>
      <c r="BU99" s="3"/>
      <c r="BV99" s="4"/>
      <c r="BW99" s="25"/>
      <c r="BX99" s="3"/>
      <c r="BY99" s="3"/>
      <c r="BZ99" s="1"/>
      <c r="CA99" s="1"/>
      <c r="CB99" s="1"/>
      <c r="CC99" s="3"/>
      <c r="CD99" s="4"/>
      <c r="CE99" s="59"/>
      <c r="CF99" s="3"/>
      <c r="CG99" s="3"/>
      <c r="CH99" s="3"/>
      <c r="CI99" s="22"/>
      <c r="CJ99" s="22"/>
      <c r="CK99" s="3"/>
      <c r="CL99" s="4"/>
    </row>
    <row r="100" spans="2:90">
      <c r="B100" s="459">
        <v>74</v>
      </c>
      <c r="C100" s="609">
        <f>'Input_Liability (PHP)'!C106</f>
        <v>5.2995E-2</v>
      </c>
      <c r="D100" s="416"/>
      <c r="E100" s="612" t="s">
        <v>552</v>
      </c>
      <c r="F100" s="417"/>
      <c r="G100" s="17"/>
      <c r="H100" s="18"/>
      <c r="I100" s="18"/>
      <c r="J100" s="18"/>
      <c r="K100" s="83"/>
      <c r="L100" s="461">
        <f t="shared" si="13"/>
        <v>0</v>
      </c>
      <c r="M100" s="461">
        <f t="shared" si="7"/>
        <v>0</v>
      </c>
      <c r="N100" s="461">
        <f t="shared" si="8"/>
        <v>0</v>
      </c>
      <c r="O100" s="461">
        <f t="shared" si="9"/>
        <v>0</v>
      </c>
      <c r="P100" s="461">
        <f t="shared" si="10"/>
        <v>0</v>
      </c>
      <c r="Q100" s="461">
        <f t="shared" si="11"/>
        <v>0</v>
      </c>
      <c r="R100" s="461">
        <f t="shared" si="12"/>
        <v>0</v>
      </c>
      <c r="S100" s="345"/>
      <c r="T100" s="3"/>
      <c r="U100" s="3"/>
      <c r="V100" s="3"/>
      <c r="W100" s="3"/>
      <c r="X100" s="3"/>
      <c r="Y100" s="3"/>
      <c r="Z100" s="4"/>
      <c r="AA100" s="24"/>
      <c r="AB100" s="3"/>
      <c r="AC100" s="3"/>
      <c r="AD100" s="3"/>
      <c r="AE100" s="3"/>
      <c r="AF100" s="3"/>
      <c r="AG100" s="3"/>
      <c r="AH100" s="4"/>
      <c r="AI100" s="24"/>
      <c r="AJ100" s="3"/>
      <c r="AK100" s="3"/>
      <c r="AL100" s="3"/>
      <c r="AM100" s="3"/>
      <c r="AN100" s="3"/>
      <c r="AO100" s="3"/>
      <c r="AP100" s="4"/>
      <c r="AQ100" s="24"/>
      <c r="AR100" s="3"/>
      <c r="AS100" s="3"/>
      <c r="AT100" s="3"/>
      <c r="AU100" s="3"/>
      <c r="AV100" s="3"/>
      <c r="AW100" s="3"/>
      <c r="AX100" s="4"/>
      <c r="AY100" s="24"/>
      <c r="AZ100" s="3"/>
      <c r="BA100" s="3"/>
      <c r="BB100" s="3"/>
      <c r="BC100" s="3"/>
      <c r="BD100" s="3"/>
      <c r="BE100" s="3"/>
      <c r="BF100" s="4"/>
      <c r="BG100" s="25"/>
      <c r="BH100" s="3"/>
      <c r="BI100" s="3"/>
      <c r="BJ100" s="3"/>
      <c r="BK100" s="3"/>
      <c r="BL100" s="3"/>
      <c r="BM100" s="3"/>
      <c r="BN100" s="4"/>
      <c r="BO100" s="25"/>
      <c r="BP100" s="3"/>
      <c r="BQ100" s="3"/>
      <c r="BR100" s="3"/>
      <c r="BS100" s="3"/>
      <c r="BT100" s="3"/>
      <c r="BU100" s="3"/>
      <c r="BV100" s="4"/>
      <c r="BW100" s="25"/>
      <c r="BX100" s="3"/>
      <c r="BY100" s="3"/>
      <c r="BZ100" s="1"/>
      <c r="CA100" s="1"/>
      <c r="CB100" s="1"/>
      <c r="CC100" s="3"/>
      <c r="CD100" s="4"/>
      <c r="CE100" s="59"/>
      <c r="CF100" s="3"/>
      <c r="CG100" s="3"/>
      <c r="CH100" s="3"/>
      <c r="CI100" s="22"/>
      <c r="CJ100" s="22"/>
      <c r="CK100" s="3"/>
      <c r="CL100" s="4"/>
    </row>
    <row r="101" spans="2:90">
      <c r="B101" s="459">
        <v>75</v>
      </c>
      <c r="C101" s="609">
        <f>'Input_Liability (PHP)'!C107</f>
        <v>5.2964999999999998E-2</v>
      </c>
      <c r="D101" s="416"/>
      <c r="E101" s="612" t="s">
        <v>553</v>
      </c>
      <c r="F101" s="417"/>
      <c r="G101" s="17"/>
      <c r="H101" s="18"/>
      <c r="I101" s="18"/>
      <c r="J101" s="18"/>
      <c r="K101" s="83"/>
      <c r="L101" s="461">
        <f t="shared" si="13"/>
        <v>0</v>
      </c>
      <c r="M101" s="461">
        <f t="shared" si="7"/>
        <v>0</v>
      </c>
      <c r="N101" s="461">
        <f t="shared" si="8"/>
        <v>0</v>
      </c>
      <c r="O101" s="461">
        <f t="shared" si="9"/>
        <v>0</v>
      </c>
      <c r="P101" s="461">
        <f t="shared" si="10"/>
        <v>0</v>
      </c>
      <c r="Q101" s="461">
        <f t="shared" si="11"/>
        <v>0</v>
      </c>
      <c r="R101" s="461">
        <f t="shared" si="12"/>
        <v>0</v>
      </c>
      <c r="S101" s="345"/>
      <c r="T101" s="3"/>
      <c r="U101" s="3"/>
      <c r="V101" s="3"/>
      <c r="W101" s="3"/>
      <c r="X101" s="3"/>
      <c r="Y101" s="3"/>
      <c r="Z101" s="4"/>
      <c r="AA101" s="24"/>
      <c r="AB101" s="3"/>
      <c r="AC101" s="3"/>
      <c r="AD101" s="3"/>
      <c r="AE101" s="3"/>
      <c r="AF101" s="3"/>
      <c r="AG101" s="3"/>
      <c r="AH101" s="4"/>
      <c r="AI101" s="24"/>
      <c r="AJ101" s="3"/>
      <c r="AK101" s="3"/>
      <c r="AL101" s="3"/>
      <c r="AM101" s="3"/>
      <c r="AN101" s="3"/>
      <c r="AO101" s="3"/>
      <c r="AP101" s="4"/>
      <c r="AQ101" s="24"/>
      <c r="AR101" s="3"/>
      <c r="AS101" s="3"/>
      <c r="AT101" s="3"/>
      <c r="AU101" s="3"/>
      <c r="AV101" s="3"/>
      <c r="AW101" s="3"/>
      <c r="AX101" s="4"/>
      <c r="AY101" s="24"/>
      <c r="AZ101" s="3"/>
      <c r="BA101" s="3"/>
      <c r="BB101" s="3"/>
      <c r="BC101" s="3"/>
      <c r="BD101" s="3"/>
      <c r="BE101" s="3"/>
      <c r="BF101" s="4"/>
      <c r="BG101" s="25"/>
      <c r="BH101" s="3"/>
      <c r="BI101" s="3"/>
      <c r="BJ101" s="3"/>
      <c r="BK101" s="3"/>
      <c r="BL101" s="3"/>
      <c r="BM101" s="3"/>
      <c r="BN101" s="4"/>
      <c r="BO101" s="25"/>
      <c r="BP101" s="3"/>
      <c r="BQ101" s="3"/>
      <c r="BR101" s="3"/>
      <c r="BS101" s="3"/>
      <c r="BT101" s="3"/>
      <c r="BU101" s="3"/>
      <c r="BV101" s="4"/>
      <c r="BW101" s="25"/>
      <c r="BX101" s="3"/>
      <c r="BY101" s="3"/>
      <c r="BZ101" s="1"/>
      <c r="CA101" s="1"/>
      <c r="CB101" s="1"/>
      <c r="CC101" s="3"/>
      <c r="CD101" s="4"/>
      <c r="CE101" s="59"/>
      <c r="CF101" s="3"/>
      <c r="CG101" s="3"/>
      <c r="CH101" s="3"/>
      <c r="CI101" s="22"/>
      <c r="CJ101" s="22"/>
      <c r="CK101" s="3"/>
      <c r="CL101" s="4"/>
    </row>
    <row r="102" spans="2:90">
      <c r="B102" s="459">
        <v>76</v>
      </c>
      <c r="C102" s="609">
        <f>'Input_Liability (PHP)'!C108</f>
        <v>5.2934000000000002E-2</v>
      </c>
      <c r="D102" s="416"/>
      <c r="E102" s="612" t="s">
        <v>554</v>
      </c>
      <c r="F102" s="417"/>
      <c r="G102" s="17"/>
      <c r="H102" s="18"/>
      <c r="I102" s="18"/>
      <c r="J102" s="18"/>
      <c r="K102" s="83"/>
      <c r="L102" s="461">
        <f t="shared" si="13"/>
        <v>0</v>
      </c>
      <c r="M102" s="461">
        <f t="shared" si="7"/>
        <v>0</v>
      </c>
      <c r="N102" s="461">
        <f t="shared" si="8"/>
        <v>0</v>
      </c>
      <c r="O102" s="461">
        <f t="shared" si="9"/>
        <v>0</v>
      </c>
      <c r="P102" s="461">
        <f t="shared" si="10"/>
        <v>0</v>
      </c>
      <c r="Q102" s="461">
        <f t="shared" si="11"/>
        <v>0</v>
      </c>
      <c r="R102" s="461">
        <f t="shared" si="12"/>
        <v>0</v>
      </c>
      <c r="S102" s="345"/>
      <c r="T102" s="3"/>
      <c r="U102" s="3"/>
      <c r="V102" s="3"/>
      <c r="W102" s="3"/>
      <c r="X102" s="3"/>
      <c r="Y102" s="3"/>
      <c r="Z102" s="4"/>
      <c r="AA102" s="24"/>
      <c r="AB102" s="3"/>
      <c r="AC102" s="3"/>
      <c r="AD102" s="3"/>
      <c r="AE102" s="3"/>
      <c r="AF102" s="3"/>
      <c r="AG102" s="3"/>
      <c r="AH102" s="4"/>
      <c r="AI102" s="24"/>
      <c r="AJ102" s="3"/>
      <c r="AK102" s="3"/>
      <c r="AL102" s="3"/>
      <c r="AM102" s="3"/>
      <c r="AN102" s="3"/>
      <c r="AO102" s="3"/>
      <c r="AP102" s="4"/>
      <c r="AQ102" s="24"/>
      <c r="AR102" s="3"/>
      <c r="AS102" s="3"/>
      <c r="AT102" s="3"/>
      <c r="AU102" s="3"/>
      <c r="AV102" s="3"/>
      <c r="AW102" s="3"/>
      <c r="AX102" s="4"/>
      <c r="AY102" s="24"/>
      <c r="AZ102" s="3"/>
      <c r="BA102" s="3"/>
      <c r="BB102" s="3"/>
      <c r="BC102" s="3"/>
      <c r="BD102" s="3"/>
      <c r="BE102" s="3"/>
      <c r="BF102" s="4"/>
      <c r="BG102" s="25"/>
      <c r="BH102" s="3"/>
      <c r="BI102" s="3"/>
      <c r="BJ102" s="3"/>
      <c r="BK102" s="3"/>
      <c r="BL102" s="3"/>
      <c r="BM102" s="3"/>
      <c r="BN102" s="4"/>
      <c r="BO102" s="25"/>
      <c r="BP102" s="3"/>
      <c r="BQ102" s="3"/>
      <c r="BR102" s="3"/>
      <c r="BS102" s="3"/>
      <c r="BT102" s="3"/>
      <c r="BU102" s="3"/>
      <c r="BV102" s="4"/>
      <c r="BW102" s="25"/>
      <c r="BX102" s="3"/>
      <c r="BY102" s="3"/>
      <c r="BZ102" s="1"/>
      <c r="CA102" s="1"/>
      <c r="CB102" s="1"/>
      <c r="CC102" s="3"/>
      <c r="CD102" s="4"/>
      <c r="CE102" s="59"/>
      <c r="CF102" s="3"/>
      <c r="CG102" s="3"/>
      <c r="CH102" s="3"/>
      <c r="CI102" s="22"/>
      <c r="CJ102" s="22"/>
      <c r="CK102" s="3"/>
      <c r="CL102" s="4"/>
    </row>
    <row r="103" spans="2:90">
      <c r="B103" s="459">
        <v>77</v>
      </c>
      <c r="C103" s="609">
        <f>'Input_Liability (PHP)'!C109</f>
        <v>5.2905000000000001E-2</v>
      </c>
      <c r="D103" s="416"/>
      <c r="E103" s="612" t="s">
        <v>555</v>
      </c>
      <c r="F103" s="417"/>
      <c r="G103" s="17"/>
      <c r="H103" s="18"/>
      <c r="I103" s="18"/>
      <c r="J103" s="18"/>
      <c r="K103" s="83"/>
      <c r="L103" s="461">
        <f t="shared" si="13"/>
        <v>0</v>
      </c>
      <c r="M103" s="461">
        <f t="shared" si="7"/>
        <v>0</v>
      </c>
      <c r="N103" s="461">
        <f t="shared" si="8"/>
        <v>0</v>
      </c>
      <c r="O103" s="461">
        <f t="shared" si="9"/>
        <v>0</v>
      </c>
      <c r="P103" s="461">
        <f t="shared" si="10"/>
        <v>0</v>
      </c>
      <c r="Q103" s="461">
        <f t="shared" si="11"/>
        <v>0</v>
      </c>
      <c r="R103" s="461">
        <f t="shared" si="12"/>
        <v>0</v>
      </c>
      <c r="S103" s="345"/>
      <c r="T103" s="3"/>
      <c r="U103" s="3"/>
      <c r="V103" s="3"/>
      <c r="W103" s="3"/>
      <c r="X103" s="3"/>
      <c r="Y103" s="3"/>
      <c r="Z103" s="4"/>
      <c r="AA103" s="24"/>
      <c r="AB103" s="3"/>
      <c r="AC103" s="3"/>
      <c r="AD103" s="3"/>
      <c r="AE103" s="3"/>
      <c r="AF103" s="3"/>
      <c r="AG103" s="3"/>
      <c r="AH103" s="4"/>
      <c r="AI103" s="24"/>
      <c r="AJ103" s="3"/>
      <c r="AK103" s="3"/>
      <c r="AL103" s="3"/>
      <c r="AM103" s="3"/>
      <c r="AN103" s="3"/>
      <c r="AO103" s="3"/>
      <c r="AP103" s="4"/>
      <c r="AQ103" s="24"/>
      <c r="AR103" s="3"/>
      <c r="AS103" s="3"/>
      <c r="AT103" s="3"/>
      <c r="AU103" s="3"/>
      <c r="AV103" s="3"/>
      <c r="AW103" s="3"/>
      <c r="AX103" s="4"/>
      <c r="AY103" s="24"/>
      <c r="AZ103" s="3"/>
      <c r="BA103" s="3"/>
      <c r="BB103" s="3"/>
      <c r="BC103" s="3"/>
      <c r="BD103" s="3"/>
      <c r="BE103" s="3"/>
      <c r="BF103" s="4"/>
      <c r="BG103" s="25"/>
      <c r="BH103" s="3"/>
      <c r="BI103" s="3"/>
      <c r="BJ103" s="3"/>
      <c r="BK103" s="3"/>
      <c r="BL103" s="3"/>
      <c r="BM103" s="3"/>
      <c r="BN103" s="4"/>
      <c r="BO103" s="25"/>
      <c r="BP103" s="3"/>
      <c r="BQ103" s="3"/>
      <c r="BR103" s="3"/>
      <c r="BS103" s="3"/>
      <c r="BT103" s="3"/>
      <c r="BU103" s="3"/>
      <c r="BV103" s="4"/>
      <c r="BW103" s="25"/>
      <c r="BX103" s="3"/>
      <c r="BY103" s="3"/>
      <c r="BZ103" s="1"/>
      <c r="CA103" s="1"/>
      <c r="CB103" s="1"/>
      <c r="CC103" s="3"/>
      <c r="CD103" s="4"/>
      <c r="CE103" s="59"/>
      <c r="CF103" s="3"/>
      <c r="CG103" s="3"/>
      <c r="CH103" s="3"/>
      <c r="CI103" s="22"/>
      <c r="CJ103" s="22"/>
      <c r="CK103" s="3"/>
      <c r="CL103" s="4"/>
    </row>
    <row r="104" spans="2:90">
      <c r="B104" s="459">
        <v>78</v>
      </c>
      <c r="C104" s="609">
        <f>'Input_Liability (PHP)'!C110</f>
        <v>5.2875999999999999E-2</v>
      </c>
      <c r="D104" s="416"/>
      <c r="E104" s="612" t="s">
        <v>556</v>
      </c>
      <c r="F104" s="417"/>
      <c r="G104" s="17"/>
      <c r="H104" s="18"/>
      <c r="I104" s="18"/>
      <c r="J104" s="18"/>
      <c r="K104" s="83"/>
      <c r="L104" s="461">
        <f t="shared" si="13"/>
        <v>0</v>
      </c>
      <c r="M104" s="461">
        <f t="shared" si="7"/>
        <v>0</v>
      </c>
      <c r="N104" s="461">
        <f t="shared" si="8"/>
        <v>0</v>
      </c>
      <c r="O104" s="461">
        <f t="shared" si="9"/>
        <v>0</v>
      </c>
      <c r="P104" s="461">
        <f t="shared" si="10"/>
        <v>0</v>
      </c>
      <c r="Q104" s="461">
        <f t="shared" si="11"/>
        <v>0</v>
      </c>
      <c r="R104" s="461">
        <f t="shared" si="12"/>
        <v>0</v>
      </c>
      <c r="S104" s="345"/>
      <c r="T104" s="3"/>
      <c r="U104" s="3"/>
      <c r="V104" s="3"/>
      <c r="W104" s="3"/>
      <c r="X104" s="3"/>
      <c r="Y104" s="3"/>
      <c r="Z104" s="4"/>
      <c r="AA104" s="24"/>
      <c r="AB104" s="3"/>
      <c r="AC104" s="3"/>
      <c r="AD104" s="3"/>
      <c r="AE104" s="3"/>
      <c r="AF104" s="3"/>
      <c r="AG104" s="3"/>
      <c r="AH104" s="4"/>
      <c r="AI104" s="24"/>
      <c r="AJ104" s="3"/>
      <c r="AK104" s="3"/>
      <c r="AL104" s="3"/>
      <c r="AM104" s="3"/>
      <c r="AN104" s="3"/>
      <c r="AO104" s="3"/>
      <c r="AP104" s="4"/>
      <c r="AQ104" s="24"/>
      <c r="AR104" s="3"/>
      <c r="AS104" s="3"/>
      <c r="AT104" s="3"/>
      <c r="AU104" s="3"/>
      <c r="AV104" s="3"/>
      <c r="AW104" s="3"/>
      <c r="AX104" s="4"/>
      <c r="AY104" s="24"/>
      <c r="AZ104" s="3"/>
      <c r="BA104" s="3"/>
      <c r="BB104" s="3"/>
      <c r="BC104" s="3"/>
      <c r="BD104" s="3"/>
      <c r="BE104" s="3"/>
      <c r="BF104" s="4"/>
      <c r="BG104" s="25"/>
      <c r="BH104" s="3"/>
      <c r="BI104" s="3"/>
      <c r="BJ104" s="3"/>
      <c r="BK104" s="3"/>
      <c r="BL104" s="3"/>
      <c r="BM104" s="3"/>
      <c r="BN104" s="4"/>
      <c r="BO104" s="25"/>
      <c r="BP104" s="3"/>
      <c r="BQ104" s="3"/>
      <c r="BR104" s="3"/>
      <c r="BS104" s="3"/>
      <c r="BT104" s="3"/>
      <c r="BU104" s="3"/>
      <c r="BV104" s="4"/>
      <c r="BW104" s="25"/>
      <c r="BX104" s="3"/>
      <c r="BY104" s="3"/>
      <c r="BZ104" s="1"/>
      <c r="CA104" s="1"/>
      <c r="CB104" s="1"/>
      <c r="CC104" s="3"/>
      <c r="CD104" s="4"/>
      <c r="CE104" s="59"/>
      <c r="CF104" s="3"/>
      <c r="CG104" s="3"/>
      <c r="CH104" s="3"/>
      <c r="CI104" s="22"/>
      <c r="CJ104" s="22"/>
      <c r="CK104" s="3"/>
      <c r="CL104" s="4"/>
    </row>
    <row r="105" spans="2:90">
      <c r="B105" s="459">
        <v>79</v>
      </c>
      <c r="C105" s="609">
        <f>'Input_Liability (PHP)'!C111</f>
        <v>5.2849E-2</v>
      </c>
      <c r="D105" s="416"/>
      <c r="E105" s="612" t="s">
        <v>557</v>
      </c>
      <c r="F105" s="417"/>
      <c r="G105" s="17"/>
      <c r="H105" s="18"/>
      <c r="I105" s="18"/>
      <c r="J105" s="18"/>
      <c r="K105" s="83"/>
      <c r="L105" s="461">
        <f t="shared" si="13"/>
        <v>0</v>
      </c>
      <c r="M105" s="461">
        <f t="shared" si="7"/>
        <v>0</v>
      </c>
      <c r="N105" s="461">
        <f t="shared" si="8"/>
        <v>0</v>
      </c>
      <c r="O105" s="461">
        <f t="shared" si="9"/>
        <v>0</v>
      </c>
      <c r="P105" s="461">
        <f t="shared" si="10"/>
        <v>0</v>
      </c>
      <c r="Q105" s="461">
        <f t="shared" si="11"/>
        <v>0</v>
      </c>
      <c r="R105" s="461">
        <f t="shared" si="12"/>
        <v>0</v>
      </c>
      <c r="S105" s="345"/>
      <c r="T105" s="3"/>
      <c r="U105" s="3"/>
      <c r="V105" s="3"/>
      <c r="W105" s="3"/>
      <c r="X105" s="3"/>
      <c r="Y105" s="3"/>
      <c r="Z105" s="4"/>
      <c r="AA105" s="24"/>
      <c r="AB105" s="3"/>
      <c r="AC105" s="3"/>
      <c r="AD105" s="3"/>
      <c r="AE105" s="3"/>
      <c r="AF105" s="3"/>
      <c r="AG105" s="3"/>
      <c r="AH105" s="4"/>
      <c r="AI105" s="24"/>
      <c r="AJ105" s="3"/>
      <c r="AK105" s="3"/>
      <c r="AL105" s="3"/>
      <c r="AM105" s="3"/>
      <c r="AN105" s="3"/>
      <c r="AO105" s="3"/>
      <c r="AP105" s="4"/>
      <c r="AQ105" s="24"/>
      <c r="AR105" s="3"/>
      <c r="AS105" s="3"/>
      <c r="AT105" s="3"/>
      <c r="AU105" s="3"/>
      <c r="AV105" s="3"/>
      <c r="AW105" s="3"/>
      <c r="AX105" s="4"/>
      <c r="AY105" s="24"/>
      <c r="AZ105" s="3"/>
      <c r="BA105" s="3"/>
      <c r="BB105" s="3"/>
      <c r="BC105" s="3"/>
      <c r="BD105" s="3"/>
      <c r="BE105" s="3"/>
      <c r="BF105" s="4"/>
      <c r="BG105" s="25"/>
      <c r="BH105" s="3"/>
      <c r="BI105" s="3"/>
      <c r="BJ105" s="3"/>
      <c r="BK105" s="3"/>
      <c r="BL105" s="3"/>
      <c r="BM105" s="3"/>
      <c r="BN105" s="4"/>
      <c r="BO105" s="25"/>
      <c r="BP105" s="3"/>
      <c r="BQ105" s="3"/>
      <c r="BR105" s="3"/>
      <c r="BS105" s="3"/>
      <c r="BT105" s="3"/>
      <c r="BU105" s="3"/>
      <c r="BV105" s="4"/>
      <c r="BW105" s="25"/>
      <c r="BX105" s="3"/>
      <c r="BY105" s="3"/>
      <c r="BZ105" s="1"/>
      <c r="CA105" s="1"/>
      <c r="CB105" s="1"/>
      <c r="CC105" s="3"/>
      <c r="CD105" s="4"/>
      <c r="CE105" s="59"/>
      <c r="CF105" s="3"/>
      <c r="CG105" s="3"/>
      <c r="CH105" s="3"/>
      <c r="CI105" s="22"/>
      <c r="CJ105" s="22"/>
      <c r="CK105" s="3"/>
      <c r="CL105" s="4"/>
    </row>
    <row r="106" spans="2:90">
      <c r="B106" s="459">
        <v>80</v>
      </c>
      <c r="C106" s="609">
        <f>'Input_Liability (PHP)'!C112</f>
        <v>5.2821E-2</v>
      </c>
      <c r="D106" s="416"/>
      <c r="E106" s="612" t="s">
        <v>558</v>
      </c>
      <c r="F106" s="417"/>
      <c r="G106" s="17"/>
      <c r="H106" s="18"/>
      <c r="I106" s="18"/>
      <c r="J106" s="18"/>
      <c r="K106" s="83"/>
      <c r="L106" s="461">
        <f t="shared" si="13"/>
        <v>0</v>
      </c>
      <c r="M106" s="461">
        <f t="shared" si="7"/>
        <v>0</v>
      </c>
      <c r="N106" s="461">
        <f t="shared" si="8"/>
        <v>0</v>
      </c>
      <c r="O106" s="461">
        <f t="shared" si="9"/>
        <v>0</v>
      </c>
      <c r="P106" s="461">
        <f t="shared" si="10"/>
        <v>0</v>
      </c>
      <c r="Q106" s="461">
        <f t="shared" si="11"/>
        <v>0</v>
      </c>
      <c r="R106" s="461">
        <f t="shared" si="12"/>
        <v>0</v>
      </c>
      <c r="S106" s="345"/>
      <c r="T106" s="3"/>
      <c r="U106" s="3"/>
      <c r="V106" s="3"/>
      <c r="W106" s="3"/>
      <c r="X106" s="3"/>
      <c r="Y106" s="3"/>
      <c r="Z106" s="4"/>
      <c r="AA106" s="24"/>
      <c r="AB106" s="3"/>
      <c r="AC106" s="3"/>
      <c r="AD106" s="3"/>
      <c r="AE106" s="3"/>
      <c r="AF106" s="3"/>
      <c r="AG106" s="3"/>
      <c r="AH106" s="4"/>
      <c r="AI106" s="24"/>
      <c r="AJ106" s="3"/>
      <c r="AK106" s="3"/>
      <c r="AL106" s="3"/>
      <c r="AM106" s="3"/>
      <c r="AN106" s="3"/>
      <c r="AO106" s="3"/>
      <c r="AP106" s="4"/>
      <c r="AQ106" s="24"/>
      <c r="AR106" s="3"/>
      <c r="AS106" s="3"/>
      <c r="AT106" s="3"/>
      <c r="AU106" s="3"/>
      <c r="AV106" s="3"/>
      <c r="AW106" s="3"/>
      <c r="AX106" s="4"/>
      <c r="AY106" s="24"/>
      <c r="AZ106" s="3"/>
      <c r="BA106" s="3"/>
      <c r="BB106" s="3"/>
      <c r="BC106" s="3"/>
      <c r="BD106" s="3"/>
      <c r="BE106" s="3"/>
      <c r="BF106" s="4"/>
      <c r="BG106" s="25"/>
      <c r="BH106" s="3"/>
      <c r="BI106" s="3"/>
      <c r="BJ106" s="3"/>
      <c r="BK106" s="3"/>
      <c r="BL106" s="3"/>
      <c r="BM106" s="3"/>
      <c r="BN106" s="4"/>
      <c r="BO106" s="25"/>
      <c r="BP106" s="3"/>
      <c r="BQ106" s="3"/>
      <c r="BR106" s="3"/>
      <c r="BS106" s="3"/>
      <c r="BT106" s="3"/>
      <c r="BU106" s="3"/>
      <c r="BV106" s="4"/>
      <c r="BW106" s="25"/>
      <c r="BX106" s="3"/>
      <c r="BY106" s="3"/>
      <c r="BZ106" s="1"/>
      <c r="CA106" s="1"/>
      <c r="CB106" s="1"/>
      <c r="CC106" s="3"/>
      <c r="CD106" s="4"/>
      <c r="CE106" s="59"/>
      <c r="CF106" s="3"/>
      <c r="CG106" s="3"/>
      <c r="CH106" s="3"/>
      <c r="CI106" s="22"/>
      <c r="CJ106" s="22"/>
      <c r="CK106" s="3"/>
      <c r="CL106" s="4"/>
    </row>
    <row r="107" spans="2:90">
      <c r="B107" s="459">
        <v>81</v>
      </c>
      <c r="C107" s="609">
        <f>'Input_Liability (PHP)'!C113</f>
        <v>5.2794999999999995E-2</v>
      </c>
      <c r="D107" s="416"/>
      <c r="E107" s="612" t="s">
        <v>559</v>
      </c>
      <c r="F107" s="417"/>
      <c r="G107" s="17"/>
      <c r="H107" s="18"/>
      <c r="I107" s="18"/>
      <c r="J107" s="18"/>
      <c r="K107" s="83"/>
      <c r="L107" s="461">
        <f t="shared" si="13"/>
        <v>0</v>
      </c>
      <c r="M107" s="461">
        <f t="shared" si="7"/>
        <v>0</v>
      </c>
      <c r="N107" s="461">
        <f t="shared" si="8"/>
        <v>0</v>
      </c>
      <c r="O107" s="461">
        <f t="shared" si="9"/>
        <v>0</v>
      </c>
      <c r="P107" s="461">
        <f t="shared" si="10"/>
        <v>0</v>
      </c>
      <c r="Q107" s="461">
        <f t="shared" si="11"/>
        <v>0</v>
      </c>
      <c r="R107" s="461">
        <f t="shared" si="12"/>
        <v>0</v>
      </c>
      <c r="S107" s="345"/>
      <c r="T107" s="3"/>
      <c r="U107" s="3"/>
      <c r="V107" s="3"/>
      <c r="W107" s="3"/>
      <c r="X107" s="3"/>
      <c r="Y107" s="3"/>
      <c r="Z107" s="4"/>
      <c r="AA107" s="24"/>
      <c r="AB107" s="3"/>
      <c r="AC107" s="3"/>
      <c r="AD107" s="3"/>
      <c r="AE107" s="3"/>
      <c r="AF107" s="3"/>
      <c r="AG107" s="3"/>
      <c r="AH107" s="4"/>
      <c r="AI107" s="24"/>
      <c r="AJ107" s="3"/>
      <c r="AK107" s="3"/>
      <c r="AL107" s="3"/>
      <c r="AM107" s="3"/>
      <c r="AN107" s="3"/>
      <c r="AO107" s="3"/>
      <c r="AP107" s="4"/>
      <c r="AQ107" s="24"/>
      <c r="AR107" s="3"/>
      <c r="AS107" s="3"/>
      <c r="AT107" s="3"/>
      <c r="AU107" s="3"/>
      <c r="AV107" s="3"/>
      <c r="AW107" s="3"/>
      <c r="AX107" s="4"/>
      <c r="AY107" s="24"/>
      <c r="AZ107" s="3"/>
      <c r="BA107" s="3"/>
      <c r="BB107" s="3"/>
      <c r="BC107" s="3"/>
      <c r="BD107" s="3"/>
      <c r="BE107" s="3"/>
      <c r="BF107" s="4"/>
      <c r="BG107" s="25"/>
      <c r="BH107" s="3"/>
      <c r="BI107" s="3"/>
      <c r="BJ107" s="3"/>
      <c r="BK107" s="3"/>
      <c r="BL107" s="3"/>
      <c r="BM107" s="3"/>
      <c r="BN107" s="4"/>
      <c r="BO107" s="25"/>
      <c r="BP107" s="3"/>
      <c r="BQ107" s="3"/>
      <c r="BR107" s="3"/>
      <c r="BS107" s="3"/>
      <c r="BT107" s="3"/>
      <c r="BU107" s="3"/>
      <c r="BV107" s="4"/>
      <c r="BW107" s="25"/>
      <c r="BX107" s="3"/>
      <c r="BY107" s="3"/>
      <c r="BZ107" s="1"/>
      <c r="CA107" s="1"/>
      <c r="CB107" s="1"/>
      <c r="CC107" s="3"/>
      <c r="CD107" s="4"/>
      <c r="CE107" s="59"/>
      <c r="CF107" s="3"/>
      <c r="CG107" s="3"/>
      <c r="CH107" s="3"/>
      <c r="CI107" s="22"/>
      <c r="CJ107" s="22"/>
      <c r="CK107" s="3"/>
      <c r="CL107" s="4"/>
    </row>
    <row r="108" spans="2:90">
      <c r="B108" s="459">
        <v>82</v>
      </c>
      <c r="C108" s="609">
        <f>'Input_Liability (PHP)'!C114</f>
        <v>5.2769000000000003E-2</v>
      </c>
      <c r="D108" s="416"/>
      <c r="E108" s="612" t="s">
        <v>560</v>
      </c>
      <c r="F108" s="417"/>
      <c r="G108" s="17"/>
      <c r="H108" s="18"/>
      <c r="I108" s="18"/>
      <c r="J108" s="18"/>
      <c r="K108" s="83"/>
      <c r="L108" s="461">
        <f t="shared" si="13"/>
        <v>0</v>
      </c>
      <c r="M108" s="461">
        <f t="shared" si="7"/>
        <v>0</v>
      </c>
      <c r="N108" s="461">
        <f t="shared" si="8"/>
        <v>0</v>
      </c>
      <c r="O108" s="461">
        <f t="shared" si="9"/>
        <v>0</v>
      </c>
      <c r="P108" s="461">
        <f t="shared" si="10"/>
        <v>0</v>
      </c>
      <c r="Q108" s="461">
        <f t="shared" si="11"/>
        <v>0</v>
      </c>
      <c r="R108" s="461">
        <f t="shared" si="12"/>
        <v>0</v>
      </c>
      <c r="S108" s="345"/>
      <c r="T108" s="3"/>
      <c r="U108" s="3"/>
      <c r="V108" s="3"/>
      <c r="W108" s="3"/>
      <c r="X108" s="3"/>
      <c r="Y108" s="3"/>
      <c r="Z108" s="4"/>
      <c r="AA108" s="24"/>
      <c r="AB108" s="3"/>
      <c r="AC108" s="3"/>
      <c r="AD108" s="3"/>
      <c r="AE108" s="3"/>
      <c r="AF108" s="3"/>
      <c r="AG108" s="3"/>
      <c r="AH108" s="4"/>
      <c r="AI108" s="24"/>
      <c r="AJ108" s="3"/>
      <c r="AK108" s="3"/>
      <c r="AL108" s="3"/>
      <c r="AM108" s="3"/>
      <c r="AN108" s="3"/>
      <c r="AO108" s="3"/>
      <c r="AP108" s="4"/>
      <c r="AQ108" s="24"/>
      <c r="AR108" s="3"/>
      <c r="AS108" s="3"/>
      <c r="AT108" s="3"/>
      <c r="AU108" s="3"/>
      <c r="AV108" s="3"/>
      <c r="AW108" s="3"/>
      <c r="AX108" s="4"/>
      <c r="AY108" s="24"/>
      <c r="AZ108" s="3"/>
      <c r="BA108" s="3"/>
      <c r="BB108" s="3"/>
      <c r="BC108" s="3"/>
      <c r="BD108" s="3"/>
      <c r="BE108" s="3"/>
      <c r="BF108" s="4"/>
      <c r="BG108" s="25"/>
      <c r="BH108" s="3"/>
      <c r="BI108" s="3"/>
      <c r="BJ108" s="3"/>
      <c r="BK108" s="3"/>
      <c r="BL108" s="3"/>
      <c r="BM108" s="3"/>
      <c r="BN108" s="4"/>
      <c r="BO108" s="25"/>
      <c r="BP108" s="3"/>
      <c r="BQ108" s="3"/>
      <c r="BR108" s="3"/>
      <c r="BS108" s="3"/>
      <c r="BT108" s="3"/>
      <c r="BU108" s="3"/>
      <c r="BV108" s="4"/>
      <c r="BW108" s="25"/>
      <c r="BX108" s="3"/>
      <c r="BY108" s="3"/>
      <c r="BZ108" s="1"/>
      <c r="CA108" s="1"/>
      <c r="CB108" s="1"/>
      <c r="CC108" s="3"/>
      <c r="CD108" s="4"/>
      <c r="CE108" s="59"/>
      <c r="CF108" s="3"/>
      <c r="CG108" s="3"/>
      <c r="CH108" s="3"/>
      <c r="CI108" s="22"/>
      <c r="CJ108" s="22"/>
      <c r="CK108" s="3"/>
      <c r="CL108" s="4"/>
    </row>
    <row r="109" spans="2:90">
      <c r="B109" s="459">
        <v>83</v>
      </c>
      <c r="C109" s="609">
        <f>'Input_Liability (PHP)'!C115</f>
        <v>5.2743999999999999E-2</v>
      </c>
      <c r="D109" s="416"/>
      <c r="E109" s="612" t="s">
        <v>561</v>
      </c>
      <c r="F109" s="417"/>
      <c r="G109" s="17"/>
      <c r="H109" s="18"/>
      <c r="I109" s="18"/>
      <c r="J109" s="18"/>
      <c r="K109" s="83"/>
      <c r="L109" s="461">
        <f t="shared" si="13"/>
        <v>0</v>
      </c>
      <c r="M109" s="461">
        <f t="shared" si="7"/>
        <v>0</v>
      </c>
      <c r="N109" s="461">
        <f t="shared" si="8"/>
        <v>0</v>
      </c>
      <c r="O109" s="461">
        <f t="shared" si="9"/>
        <v>0</v>
      </c>
      <c r="P109" s="461">
        <f t="shared" si="10"/>
        <v>0</v>
      </c>
      <c r="Q109" s="461">
        <f t="shared" si="11"/>
        <v>0</v>
      </c>
      <c r="R109" s="461">
        <f t="shared" si="12"/>
        <v>0</v>
      </c>
      <c r="S109" s="345"/>
      <c r="T109" s="3"/>
      <c r="U109" s="3"/>
      <c r="V109" s="3"/>
      <c r="W109" s="3"/>
      <c r="X109" s="3"/>
      <c r="Y109" s="3"/>
      <c r="Z109" s="4"/>
      <c r="AA109" s="24"/>
      <c r="AB109" s="3"/>
      <c r="AC109" s="3"/>
      <c r="AD109" s="3"/>
      <c r="AE109" s="3"/>
      <c r="AF109" s="3"/>
      <c r="AG109" s="3"/>
      <c r="AH109" s="4"/>
      <c r="AI109" s="24"/>
      <c r="AJ109" s="3"/>
      <c r="AK109" s="3"/>
      <c r="AL109" s="3"/>
      <c r="AM109" s="3"/>
      <c r="AN109" s="3"/>
      <c r="AO109" s="3"/>
      <c r="AP109" s="4"/>
      <c r="AQ109" s="24"/>
      <c r="AR109" s="3"/>
      <c r="AS109" s="3"/>
      <c r="AT109" s="3"/>
      <c r="AU109" s="3"/>
      <c r="AV109" s="3"/>
      <c r="AW109" s="3"/>
      <c r="AX109" s="4"/>
      <c r="AY109" s="24"/>
      <c r="AZ109" s="3"/>
      <c r="BA109" s="3"/>
      <c r="BB109" s="3"/>
      <c r="BC109" s="3"/>
      <c r="BD109" s="3"/>
      <c r="BE109" s="3"/>
      <c r="BF109" s="4"/>
      <c r="BG109" s="25"/>
      <c r="BH109" s="3"/>
      <c r="BI109" s="3"/>
      <c r="BJ109" s="3"/>
      <c r="BK109" s="3"/>
      <c r="BL109" s="3"/>
      <c r="BM109" s="3"/>
      <c r="BN109" s="4"/>
      <c r="BO109" s="25"/>
      <c r="BP109" s="3"/>
      <c r="BQ109" s="3"/>
      <c r="BR109" s="3"/>
      <c r="BS109" s="3"/>
      <c r="BT109" s="3"/>
      <c r="BU109" s="3"/>
      <c r="BV109" s="4"/>
      <c r="BW109" s="25"/>
      <c r="BX109" s="3"/>
      <c r="BY109" s="3"/>
      <c r="BZ109" s="1"/>
      <c r="CA109" s="1"/>
      <c r="CB109" s="1"/>
      <c r="CC109" s="3"/>
      <c r="CD109" s="4"/>
      <c r="CE109" s="59"/>
      <c r="CF109" s="3"/>
      <c r="CG109" s="3"/>
      <c r="CH109" s="3"/>
      <c r="CI109" s="22"/>
      <c r="CJ109" s="22"/>
      <c r="CK109" s="3"/>
      <c r="CL109" s="4"/>
    </row>
    <row r="110" spans="2:90">
      <c r="B110" s="459">
        <v>84</v>
      </c>
      <c r="C110" s="609">
        <f>'Input_Liability (PHP)'!C116</f>
        <v>5.2718999999999995E-2</v>
      </c>
      <c r="D110" s="416"/>
      <c r="E110" s="612" t="s">
        <v>562</v>
      </c>
      <c r="F110" s="417"/>
      <c r="G110" s="17"/>
      <c r="H110" s="18"/>
      <c r="I110" s="18"/>
      <c r="J110" s="18"/>
      <c r="K110" s="83"/>
      <c r="L110" s="461">
        <f t="shared" si="13"/>
        <v>0</v>
      </c>
      <c r="M110" s="461">
        <f t="shared" si="7"/>
        <v>0</v>
      </c>
      <c r="N110" s="461">
        <f t="shared" si="8"/>
        <v>0</v>
      </c>
      <c r="O110" s="461">
        <f t="shared" si="9"/>
        <v>0</v>
      </c>
      <c r="P110" s="461">
        <f t="shared" si="10"/>
        <v>0</v>
      </c>
      <c r="Q110" s="461">
        <f t="shared" si="11"/>
        <v>0</v>
      </c>
      <c r="R110" s="461">
        <f t="shared" si="12"/>
        <v>0</v>
      </c>
      <c r="S110" s="345"/>
      <c r="T110" s="3"/>
      <c r="U110" s="3"/>
      <c r="V110" s="3"/>
      <c r="W110" s="3"/>
      <c r="X110" s="3"/>
      <c r="Y110" s="3"/>
      <c r="Z110" s="4"/>
      <c r="AA110" s="24"/>
      <c r="AB110" s="3"/>
      <c r="AC110" s="3"/>
      <c r="AD110" s="3"/>
      <c r="AE110" s="3"/>
      <c r="AF110" s="3"/>
      <c r="AG110" s="3"/>
      <c r="AH110" s="4"/>
      <c r="AI110" s="24"/>
      <c r="AJ110" s="3"/>
      <c r="AK110" s="3"/>
      <c r="AL110" s="3"/>
      <c r="AM110" s="3"/>
      <c r="AN110" s="3"/>
      <c r="AO110" s="3"/>
      <c r="AP110" s="4"/>
      <c r="AQ110" s="24"/>
      <c r="AR110" s="3"/>
      <c r="AS110" s="3"/>
      <c r="AT110" s="3"/>
      <c r="AU110" s="3"/>
      <c r="AV110" s="3"/>
      <c r="AW110" s="3"/>
      <c r="AX110" s="4"/>
      <c r="AY110" s="24"/>
      <c r="AZ110" s="3"/>
      <c r="BA110" s="3"/>
      <c r="BB110" s="3"/>
      <c r="BC110" s="3"/>
      <c r="BD110" s="3"/>
      <c r="BE110" s="3"/>
      <c r="BF110" s="4"/>
      <c r="BG110" s="25"/>
      <c r="BH110" s="3"/>
      <c r="BI110" s="3"/>
      <c r="BJ110" s="3"/>
      <c r="BK110" s="3"/>
      <c r="BL110" s="3"/>
      <c r="BM110" s="3"/>
      <c r="BN110" s="4"/>
      <c r="BO110" s="25"/>
      <c r="BP110" s="3"/>
      <c r="BQ110" s="3"/>
      <c r="BR110" s="3"/>
      <c r="BS110" s="3"/>
      <c r="BT110" s="3"/>
      <c r="BU110" s="3"/>
      <c r="BV110" s="4"/>
      <c r="BW110" s="25"/>
      <c r="BX110" s="3"/>
      <c r="BY110" s="3"/>
      <c r="BZ110" s="1"/>
      <c r="CA110" s="1"/>
      <c r="CB110" s="1"/>
      <c r="CC110" s="3"/>
      <c r="CD110" s="4"/>
      <c r="CE110" s="59"/>
      <c r="CF110" s="3"/>
      <c r="CG110" s="3"/>
      <c r="CH110" s="3"/>
      <c r="CI110" s="22"/>
      <c r="CJ110" s="22"/>
      <c r="CK110" s="3"/>
      <c r="CL110" s="4"/>
    </row>
    <row r="111" spans="2:90">
      <c r="B111" s="459">
        <v>85</v>
      </c>
      <c r="C111" s="609">
        <f>'Input_Liability (PHP)'!C117</f>
        <v>5.2694999999999999E-2</v>
      </c>
      <c r="D111" s="416"/>
      <c r="E111" s="612" t="s">
        <v>563</v>
      </c>
      <c r="F111" s="417"/>
      <c r="G111" s="17"/>
      <c r="H111" s="18"/>
      <c r="I111" s="18"/>
      <c r="J111" s="18"/>
      <c r="K111" s="83"/>
      <c r="L111" s="461">
        <f t="shared" si="13"/>
        <v>0</v>
      </c>
      <c r="M111" s="461">
        <f t="shared" si="7"/>
        <v>0</v>
      </c>
      <c r="N111" s="461">
        <f t="shared" si="8"/>
        <v>0</v>
      </c>
      <c r="O111" s="461">
        <f t="shared" si="9"/>
        <v>0</v>
      </c>
      <c r="P111" s="461">
        <f t="shared" si="10"/>
        <v>0</v>
      </c>
      <c r="Q111" s="461">
        <f t="shared" si="11"/>
        <v>0</v>
      </c>
      <c r="R111" s="461">
        <f t="shared" si="12"/>
        <v>0</v>
      </c>
      <c r="S111" s="345"/>
      <c r="T111" s="3"/>
      <c r="U111" s="3"/>
      <c r="V111" s="3"/>
      <c r="W111" s="3"/>
      <c r="X111" s="3"/>
      <c r="Y111" s="3"/>
      <c r="Z111" s="4"/>
      <c r="AA111" s="24"/>
      <c r="AB111" s="3"/>
      <c r="AC111" s="3"/>
      <c r="AD111" s="3"/>
      <c r="AE111" s="3"/>
      <c r="AF111" s="3"/>
      <c r="AG111" s="3"/>
      <c r="AH111" s="4"/>
      <c r="AI111" s="24"/>
      <c r="AJ111" s="3"/>
      <c r="AK111" s="3"/>
      <c r="AL111" s="3"/>
      <c r="AM111" s="3"/>
      <c r="AN111" s="3"/>
      <c r="AO111" s="3"/>
      <c r="AP111" s="4"/>
      <c r="AQ111" s="24"/>
      <c r="AR111" s="3"/>
      <c r="AS111" s="3"/>
      <c r="AT111" s="3"/>
      <c r="AU111" s="3"/>
      <c r="AV111" s="3"/>
      <c r="AW111" s="3"/>
      <c r="AX111" s="4"/>
      <c r="AY111" s="24"/>
      <c r="AZ111" s="3"/>
      <c r="BA111" s="3"/>
      <c r="BB111" s="3"/>
      <c r="BC111" s="3"/>
      <c r="BD111" s="3"/>
      <c r="BE111" s="3"/>
      <c r="BF111" s="4"/>
      <c r="BG111" s="25"/>
      <c r="BH111" s="3"/>
      <c r="BI111" s="3"/>
      <c r="BJ111" s="3"/>
      <c r="BK111" s="3"/>
      <c r="BL111" s="3"/>
      <c r="BM111" s="3"/>
      <c r="BN111" s="4"/>
      <c r="BO111" s="25"/>
      <c r="BP111" s="3"/>
      <c r="BQ111" s="3"/>
      <c r="BR111" s="3"/>
      <c r="BS111" s="3"/>
      <c r="BT111" s="3"/>
      <c r="BU111" s="3"/>
      <c r="BV111" s="4"/>
      <c r="BW111" s="25"/>
      <c r="BX111" s="3"/>
      <c r="BY111" s="3"/>
      <c r="BZ111" s="1"/>
      <c r="CA111" s="1"/>
      <c r="CB111" s="1"/>
      <c r="CC111" s="3"/>
      <c r="CD111" s="4"/>
      <c r="CE111" s="59"/>
      <c r="CF111" s="3"/>
      <c r="CG111" s="3"/>
      <c r="CH111" s="3"/>
      <c r="CI111" s="22"/>
      <c r="CJ111" s="22"/>
      <c r="CK111" s="3"/>
      <c r="CL111" s="4"/>
    </row>
    <row r="112" spans="2:90">
      <c r="B112" s="463">
        <v>86</v>
      </c>
      <c r="C112" s="614">
        <f>'Input_Liability (PHP)'!C118</f>
        <v>5.2671999999999997E-2</v>
      </c>
      <c r="D112" s="420"/>
      <c r="E112" s="615" t="s">
        <v>564</v>
      </c>
      <c r="F112" s="421"/>
      <c r="G112" s="19"/>
      <c r="H112" s="20"/>
      <c r="I112" s="20"/>
      <c r="J112" s="20"/>
      <c r="K112" s="83"/>
      <c r="L112" s="465">
        <f t="shared" si="13"/>
        <v>0</v>
      </c>
      <c r="M112" s="465">
        <f t="shared" si="7"/>
        <v>0</v>
      </c>
      <c r="N112" s="465">
        <f t="shared" si="8"/>
        <v>0</v>
      </c>
      <c r="O112" s="465">
        <f t="shared" si="9"/>
        <v>0</v>
      </c>
      <c r="P112" s="465">
        <f t="shared" si="10"/>
        <v>0</v>
      </c>
      <c r="Q112" s="465">
        <f t="shared" si="11"/>
        <v>0</v>
      </c>
      <c r="R112" s="465">
        <f t="shared" si="12"/>
        <v>0</v>
      </c>
      <c r="S112" s="345"/>
      <c r="T112" s="5"/>
      <c r="U112" s="5"/>
      <c r="V112" s="5"/>
      <c r="W112" s="5"/>
      <c r="X112" s="5"/>
      <c r="Y112" s="5"/>
      <c r="Z112" s="6"/>
      <c r="AA112" s="24"/>
      <c r="AB112" s="5"/>
      <c r="AC112" s="5"/>
      <c r="AD112" s="5"/>
      <c r="AE112" s="5"/>
      <c r="AF112" s="5"/>
      <c r="AG112" s="5"/>
      <c r="AH112" s="6"/>
      <c r="AI112" s="24"/>
      <c r="AJ112" s="5"/>
      <c r="AK112" s="5"/>
      <c r="AL112" s="5"/>
      <c r="AM112" s="5"/>
      <c r="AN112" s="5"/>
      <c r="AO112" s="5"/>
      <c r="AP112" s="6"/>
      <c r="AQ112" s="24"/>
      <c r="AR112" s="5"/>
      <c r="AS112" s="5"/>
      <c r="AT112" s="5"/>
      <c r="AU112" s="5"/>
      <c r="AV112" s="5"/>
      <c r="AW112" s="5"/>
      <c r="AX112" s="6"/>
      <c r="AY112" s="24"/>
      <c r="AZ112" s="5"/>
      <c r="BA112" s="5"/>
      <c r="BB112" s="5"/>
      <c r="BC112" s="5"/>
      <c r="BD112" s="5"/>
      <c r="BE112" s="5"/>
      <c r="BF112" s="6"/>
      <c r="BG112" s="25"/>
      <c r="BH112" s="5"/>
      <c r="BI112" s="5"/>
      <c r="BJ112" s="5"/>
      <c r="BK112" s="5"/>
      <c r="BL112" s="5"/>
      <c r="BM112" s="5"/>
      <c r="BN112" s="6"/>
      <c r="BO112" s="25"/>
      <c r="BP112" s="5"/>
      <c r="BQ112" s="5"/>
      <c r="BR112" s="5"/>
      <c r="BS112" s="5"/>
      <c r="BT112" s="5"/>
      <c r="BU112" s="5"/>
      <c r="BV112" s="6"/>
      <c r="BW112" s="25"/>
      <c r="BX112" s="5"/>
      <c r="BY112" s="5"/>
      <c r="BZ112" s="1"/>
      <c r="CA112" s="1"/>
      <c r="CB112" s="1"/>
      <c r="CC112" s="5"/>
      <c r="CD112" s="6"/>
      <c r="CE112" s="59"/>
      <c r="CF112" s="5"/>
      <c r="CG112" s="5"/>
      <c r="CH112" s="5"/>
      <c r="CI112" s="23"/>
      <c r="CJ112" s="23"/>
      <c r="CK112" s="5"/>
      <c r="CL112" s="6"/>
    </row>
    <row r="113" spans="2:25" ht="14.45" customHeight="1">
      <c r="C113" s="616"/>
    </row>
    <row r="114" spans="2:25" ht="14.45" customHeight="1">
      <c r="B114" s="195" t="s">
        <v>565</v>
      </c>
      <c r="M114" s="617"/>
    </row>
    <row r="115" spans="2:25" ht="14.45" customHeight="1">
      <c r="B115" s="195"/>
      <c r="G115" s="752" t="s">
        <v>451</v>
      </c>
      <c r="H115" s="753"/>
      <c r="I115" s="753"/>
      <c r="J115" s="754"/>
      <c r="L115" s="752" t="s">
        <v>566</v>
      </c>
      <c r="M115" s="753"/>
      <c r="N115" s="753"/>
      <c r="O115" s="754"/>
    </row>
    <row r="116" spans="2:25" ht="61.5" customHeight="1">
      <c r="B116" s="406" t="s">
        <v>567</v>
      </c>
      <c r="C116" s="406" t="s">
        <v>568</v>
      </c>
      <c r="D116" s="406" t="s">
        <v>569</v>
      </c>
      <c r="E116" s="406" t="s">
        <v>570</v>
      </c>
      <c r="F116" s="406" t="s">
        <v>571</v>
      </c>
      <c r="G116" s="406" t="s">
        <v>572</v>
      </c>
      <c r="H116" s="406" t="s">
        <v>573</v>
      </c>
      <c r="I116" s="406" t="s">
        <v>574</v>
      </c>
      <c r="J116" s="406" t="s">
        <v>575</v>
      </c>
      <c r="L116" s="406" t="s">
        <v>572</v>
      </c>
      <c r="M116" s="406" t="s">
        <v>573</v>
      </c>
      <c r="N116" s="406" t="s">
        <v>574</v>
      </c>
      <c r="O116" s="406" t="s">
        <v>575</v>
      </c>
    </row>
    <row r="117" spans="2:25">
      <c r="B117" s="407" t="s">
        <v>576</v>
      </c>
      <c r="C117" s="469"/>
      <c r="D117" s="469"/>
      <c r="E117" s="469"/>
      <c r="F117" s="618"/>
      <c r="G117" s="353"/>
      <c r="H117" s="353">
        <f>SUM(H118:H206)</f>
        <v>0</v>
      </c>
      <c r="I117" s="353">
        <f>SUM(I118:I206)</f>
        <v>0</v>
      </c>
      <c r="J117" s="353">
        <f>SUM(J118:J206)</f>
        <v>0</v>
      </c>
      <c r="K117" s="619"/>
      <c r="L117" s="353"/>
      <c r="M117" s="353">
        <f>SUM(M118:M206)</f>
        <v>0</v>
      </c>
      <c r="N117" s="353">
        <f>SUM(N118:N206)</f>
        <v>0</v>
      </c>
      <c r="O117" s="353">
        <f>SUM(O118:O206)</f>
        <v>0</v>
      </c>
      <c r="R117" s="620"/>
      <c r="S117" s="140"/>
      <c r="T117" s="140"/>
      <c r="U117" s="140"/>
      <c r="V117" s="140"/>
      <c r="W117" s="140"/>
      <c r="X117" s="140"/>
      <c r="Y117" s="140"/>
    </row>
    <row r="118" spans="2:25">
      <c r="B118" s="455">
        <v>0.25</v>
      </c>
      <c r="C118" s="621">
        <v>1.88</v>
      </c>
      <c r="D118" s="621">
        <v>1</v>
      </c>
      <c r="E118" s="600">
        <f t="shared" ref="E118:E149" si="14">C24*(1+C118)</f>
        <v>5.7872159999999978E-2</v>
      </c>
      <c r="F118" s="600">
        <f>C24*(1-D118)</f>
        <v>0</v>
      </c>
      <c r="G118" s="622">
        <f>SUM(G24:J24)</f>
        <v>0</v>
      </c>
      <c r="H118" s="622">
        <f>$G118*((1+C24)^(-(B118)/2))</f>
        <v>0</v>
      </c>
      <c r="I118" s="622">
        <f>$G118*((1+E118)^(-B118/2))</f>
        <v>0</v>
      </c>
      <c r="J118" s="622">
        <f>$G118*((1+F118)^(-B118/2))</f>
        <v>0</v>
      </c>
      <c r="L118" s="622">
        <f>SUM(M24:Q24)-L24-R24</f>
        <v>0</v>
      </c>
      <c r="M118" s="622">
        <f>L118*((1+$C24)^(-$B118/2))</f>
        <v>0</v>
      </c>
      <c r="N118" s="622">
        <f>L118*((1+$E118)^(-$B118/2))</f>
        <v>0</v>
      </c>
      <c r="O118" s="622">
        <f>L118*((1+$F118)^(-$B118/2))</f>
        <v>0</v>
      </c>
      <c r="R118" s="620"/>
      <c r="S118" s="140"/>
      <c r="T118" s="140"/>
      <c r="U118" s="140"/>
      <c r="V118" s="140"/>
      <c r="W118" s="140"/>
      <c r="X118" s="140"/>
      <c r="Y118" s="140"/>
    </row>
    <row r="119" spans="2:25">
      <c r="B119" s="459">
        <v>0.5</v>
      </c>
      <c r="C119" s="521">
        <v>1.69</v>
      </c>
      <c r="D119" s="521">
        <v>1</v>
      </c>
      <c r="E119" s="602">
        <f t="shared" si="14"/>
        <v>5.557270999999999E-2</v>
      </c>
      <c r="F119" s="602">
        <f t="shared" ref="F119:F149" si="15">C25*(1-D119)</f>
        <v>0</v>
      </c>
      <c r="G119" s="623">
        <f>SUM(G25:J25)</f>
        <v>0</v>
      </c>
      <c r="H119" s="623">
        <f>G119*((1+C25)^(-(B118+B119)/2))</f>
        <v>0</v>
      </c>
      <c r="I119" s="623">
        <f>$G119*((1+E119)^(-(B118+B119)/2))</f>
        <v>0</v>
      </c>
      <c r="J119" s="623">
        <f>$G119*((1+F119)^(-(B118+B119)/2))</f>
        <v>0</v>
      </c>
      <c r="L119" s="623">
        <f t="shared" ref="L119:L149" si="16">SUM(M25:Q25)-L25-R25</f>
        <v>0</v>
      </c>
      <c r="M119" s="623">
        <f t="shared" ref="M119:M150" si="17">L119*((1+$C25)^(-($B118+$B119)/2))</f>
        <v>0</v>
      </c>
      <c r="N119" s="623">
        <f t="shared" ref="N119:N150" si="18">L119*((1+$E119)^(-($B118+$B119)/2))</f>
        <v>0</v>
      </c>
      <c r="O119" s="623">
        <f t="shared" ref="O119:O150" si="19">L119*((1+$F119)^(-($B118+$B119)/2))</f>
        <v>0</v>
      </c>
      <c r="R119" s="620"/>
    </row>
    <row r="120" spans="2:25">
      <c r="B120" s="459">
        <v>0.75</v>
      </c>
      <c r="C120" s="521">
        <v>1.52</v>
      </c>
      <c r="D120" s="521">
        <v>1</v>
      </c>
      <c r="E120" s="602">
        <f t="shared" si="14"/>
        <v>5.3483219999999998E-2</v>
      </c>
      <c r="F120" s="602">
        <f t="shared" si="15"/>
        <v>0</v>
      </c>
      <c r="G120" s="623">
        <f t="shared" ref="G120:G122" si="20">SUM(G26:J26)</f>
        <v>0</v>
      </c>
      <c r="H120" s="623">
        <f>G120*((1+C26)^(-(B119+B120)/2))</f>
        <v>0</v>
      </c>
      <c r="I120" s="623">
        <f t="shared" ref="I120:I122" si="21">$G120*((1+E120)^(-(B119+B120)/2))</f>
        <v>0</v>
      </c>
      <c r="J120" s="623">
        <f t="shared" ref="J120:J122" si="22">$G120*((1+F120)^(-(B119+B120)/2))</f>
        <v>0</v>
      </c>
      <c r="L120" s="623">
        <f t="shared" si="16"/>
        <v>0</v>
      </c>
      <c r="M120" s="623">
        <f t="shared" si="17"/>
        <v>0</v>
      </c>
      <c r="N120" s="623">
        <f t="shared" si="18"/>
        <v>0</v>
      </c>
      <c r="O120" s="623">
        <f t="shared" si="19"/>
        <v>0</v>
      </c>
    </row>
    <row r="121" spans="2:25">
      <c r="B121" s="459">
        <v>1</v>
      </c>
      <c r="C121" s="521">
        <v>1.35</v>
      </c>
      <c r="D121" s="521">
        <v>1</v>
      </c>
      <c r="E121" s="602">
        <f t="shared" si="14"/>
        <v>5.1201799999999999E-2</v>
      </c>
      <c r="F121" s="602">
        <f t="shared" si="15"/>
        <v>0</v>
      </c>
      <c r="G121" s="623">
        <f t="shared" si="20"/>
        <v>0</v>
      </c>
      <c r="H121" s="623">
        <f>G121*((1+C27)^(-(B120+B121)/2))</f>
        <v>0</v>
      </c>
      <c r="I121" s="623">
        <f t="shared" si="21"/>
        <v>0</v>
      </c>
      <c r="J121" s="623">
        <f t="shared" si="22"/>
        <v>0</v>
      </c>
      <c r="L121" s="623">
        <f t="shared" si="16"/>
        <v>0</v>
      </c>
      <c r="M121" s="623">
        <f t="shared" si="17"/>
        <v>0</v>
      </c>
      <c r="N121" s="623">
        <f t="shared" si="18"/>
        <v>0</v>
      </c>
      <c r="O121" s="623">
        <f t="shared" si="19"/>
        <v>0</v>
      </c>
      <c r="R121" s="620"/>
    </row>
    <row r="122" spans="2:25">
      <c r="B122" s="459">
        <v>2</v>
      </c>
      <c r="C122" s="521">
        <v>0.59</v>
      </c>
      <c r="D122" s="521">
        <v>0.59</v>
      </c>
      <c r="E122" s="602">
        <f t="shared" si="14"/>
        <v>3.8233139999999999E-2</v>
      </c>
      <c r="F122" s="602">
        <f t="shared" si="15"/>
        <v>9.8588600000000005E-3</v>
      </c>
      <c r="G122" s="623">
        <f t="shared" si="20"/>
        <v>0</v>
      </c>
      <c r="H122" s="623">
        <f t="shared" ref="H122" si="23">G122*((1+C28)^(-(B121+B122)/2))</f>
        <v>0</v>
      </c>
      <c r="I122" s="623">
        <f t="shared" si="21"/>
        <v>0</v>
      </c>
      <c r="J122" s="623">
        <f t="shared" si="22"/>
        <v>0</v>
      </c>
      <c r="L122" s="623">
        <f t="shared" si="16"/>
        <v>0</v>
      </c>
      <c r="M122" s="623">
        <f t="shared" si="17"/>
        <v>0</v>
      </c>
      <c r="N122" s="623">
        <f t="shared" si="18"/>
        <v>0</v>
      </c>
      <c r="O122" s="623">
        <f t="shared" si="19"/>
        <v>0</v>
      </c>
      <c r="R122" s="140"/>
      <c r="S122" s="140"/>
      <c r="T122" s="140"/>
      <c r="U122" s="140"/>
      <c r="V122" s="140"/>
      <c r="W122" s="140"/>
      <c r="X122" s="140"/>
      <c r="Y122" s="140"/>
    </row>
    <row r="123" spans="2:25">
      <c r="B123" s="459">
        <v>3</v>
      </c>
      <c r="C123" s="521">
        <v>0.59</v>
      </c>
      <c r="D123" s="521">
        <v>0.59</v>
      </c>
      <c r="E123" s="602">
        <f t="shared" si="14"/>
        <v>4.9504649999999997E-2</v>
      </c>
      <c r="F123" s="602">
        <f t="shared" si="15"/>
        <v>1.276535E-2</v>
      </c>
      <c r="G123" s="623">
        <f t="shared" ref="G123:G186" si="24">SUM(G29:J29)</f>
        <v>0</v>
      </c>
      <c r="H123" s="623">
        <f t="shared" ref="H123:H154" si="25">G123*((1+C29)^(-(B122+B123)/2))</f>
        <v>0</v>
      </c>
      <c r="I123" s="623">
        <f t="shared" ref="I123:I184" si="26">$G123*((1+E123)^(-(B122+B123)/2))</f>
        <v>0</v>
      </c>
      <c r="J123" s="623">
        <f t="shared" ref="J123:J184" si="27">$G123*((1+F123)^(-(B122+B123)/2))</f>
        <v>0</v>
      </c>
      <c r="L123" s="623">
        <f t="shared" si="16"/>
        <v>0</v>
      </c>
      <c r="M123" s="623">
        <f t="shared" si="17"/>
        <v>0</v>
      </c>
      <c r="N123" s="623">
        <f t="shared" si="18"/>
        <v>0</v>
      </c>
      <c r="O123" s="623">
        <f t="shared" si="19"/>
        <v>0</v>
      </c>
      <c r="R123" s="140"/>
      <c r="S123" s="140"/>
      <c r="T123" s="140"/>
      <c r="U123" s="140"/>
      <c r="V123" s="140"/>
      <c r="W123" s="140"/>
      <c r="X123" s="140"/>
      <c r="Y123" s="140"/>
    </row>
    <row r="124" spans="2:25">
      <c r="B124" s="459">
        <v>4</v>
      </c>
      <c r="C124" s="521">
        <v>0.55000000000000004</v>
      </c>
      <c r="D124" s="521">
        <v>0.55000000000000004</v>
      </c>
      <c r="E124" s="602">
        <f t="shared" si="14"/>
        <v>5.2176099999999996E-2</v>
      </c>
      <c r="F124" s="602">
        <f t="shared" si="15"/>
        <v>1.5147899999999997E-2</v>
      </c>
      <c r="G124" s="623">
        <f t="shared" si="24"/>
        <v>0</v>
      </c>
      <c r="H124" s="623">
        <f t="shared" si="25"/>
        <v>0</v>
      </c>
      <c r="I124" s="623">
        <f t="shared" si="26"/>
        <v>0</v>
      </c>
      <c r="J124" s="623">
        <f t="shared" si="27"/>
        <v>0</v>
      </c>
      <c r="L124" s="623">
        <f t="shared" si="16"/>
        <v>0</v>
      </c>
      <c r="M124" s="623">
        <f t="shared" si="17"/>
        <v>0</v>
      </c>
      <c r="N124" s="623">
        <f t="shared" si="18"/>
        <v>0</v>
      </c>
      <c r="O124" s="623">
        <f t="shared" si="19"/>
        <v>0</v>
      </c>
      <c r="R124" s="140"/>
      <c r="S124" s="140"/>
      <c r="T124" s="140"/>
      <c r="U124" s="140"/>
      <c r="V124" s="140"/>
      <c r="W124" s="140"/>
      <c r="X124" s="140"/>
      <c r="Y124" s="140"/>
    </row>
    <row r="125" spans="2:25">
      <c r="B125" s="459">
        <v>5</v>
      </c>
      <c r="C125" s="521">
        <v>0.54</v>
      </c>
      <c r="D125" s="521">
        <v>0.54</v>
      </c>
      <c r="E125" s="602">
        <f t="shared" si="14"/>
        <v>4.4940279999999999E-2</v>
      </c>
      <c r="F125" s="602">
        <f t="shared" si="15"/>
        <v>1.3423719999999998E-2</v>
      </c>
      <c r="G125" s="623">
        <f t="shared" si="24"/>
        <v>0</v>
      </c>
      <c r="H125" s="623">
        <f t="shared" si="25"/>
        <v>0</v>
      </c>
      <c r="I125" s="623">
        <f t="shared" si="26"/>
        <v>0</v>
      </c>
      <c r="J125" s="623">
        <f t="shared" si="27"/>
        <v>0</v>
      </c>
      <c r="L125" s="623">
        <f t="shared" si="16"/>
        <v>0</v>
      </c>
      <c r="M125" s="623">
        <f t="shared" si="17"/>
        <v>0</v>
      </c>
      <c r="N125" s="623">
        <f t="shared" si="18"/>
        <v>0</v>
      </c>
      <c r="O125" s="623">
        <f t="shared" si="19"/>
        <v>0</v>
      </c>
      <c r="R125" s="140"/>
      <c r="S125" s="140"/>
      <c r="T125" s="140"/>
      <c r="U125" s="140"/>
      <c r="V125" s="140"/>
      <c r="W125" s="140"/>
      <c r="X125" s="140"/>
      <c r="Y125" s="140"/>
    </row>
    <row r="126" spans="2:25">
      <c r="B126" s="459">
        <v>6</v>
      </c>
      <c r="C126" s="521">
        <v>0.54</v>
      </c>
      <c r="D126" s="521">
        <v>0.54</v>
      </c>
      <c r="E126" s="602">
        <f t="shared" si="14"/>
        <v>4.5114300000000003E-2</v>
      </c>
      <c r="F126" s="602">
        <f t="shared" si="15"/>
        <v>1.34757E-2</v>
      </c>
      <c r="G126" s="623">
        <f t="shared" si="24"/>
        <v>0</v>
      </c>
      <c r="H126" s="623">
        <f t="shared" si="25"/>
        <v>0</v>
      </c>
      <c r="I126" s="623">
        <f t="shared" si="26"/>
        <v>0</v>
      </c>
      <c r="J126" s="623">
        <f t="shared" si="27"/>
        <v>0</v>
      </c>
      <c r="L126" s="623">
        <f t="shared" si="16"/>
        <v>0</v>
      </c>
      <c r="M126" s="623">
        <f t="shared" si="17"/>
        <v>0</v>
      </c>
      <c r="N126" s="623">
        <f t="shared" si="18"/>
        <v>0</v>
      </c>
      <c r="O126" s="623">
        <f t="shared" si="19"/>
        <v>0</v>
      </c>
      <c r="R126" s="140"/>
      <c r="S126" s="140"/>
      <c r="T126" s="140"/>
      <c r="U126" s="140"/>
      <c r="V126" s="140"/>
      <c r="W126" s="140"/>
      <c r="X126" s="140"/>
      <c r="Y126" s="140"/>
    </row>
    <row r="127" spans="2:25">
      <c r="B127" s="459">
        <v>7</v>
      </c>
      <c r="C127" s="521">
        <v>0.54</v>
      </c>
      <c r="D127" s="521">
        <v>0.54</v>
      </c>
      <c r="E127" s="602">
        <f t="shared" si="14"/>
        <v>4.528832E-2</v>
      </c>
      <c r="F127" s="602">
        <f t="shared" si="15"/>
        <v>1.3527679999999999E-2</v>
      </c>
      <c r="G127" s="623">
        <f t="shared" si="24"/>
        <v>0</v>
      </c>
      <c r="H127" s="623">
        <f t="shared" si="25"/>
        <v>0</v>
      </c>
      <c r="I127" s="623">
        <f t="shared" si="26"/>
        <v>0</v>
      </c>
      <c r="J127" s="623">
        <f t="shared" si="27"/>
        <v>0</v>
      </c>
      <c r="L127" s="623">
        <f t="shared" si="16"/>
        <v>0</v>
      </c>
      <c r="M127" s="623">
        <f t="shared" si="17"/>
        <v>0</v>
      </c>
      <c r="N127" s="623">
        <f t="shared" si="18"/>
        <v>0</v>
      </c>
      <c r="O127" s="623">
        <f t="shared" si="19"/>
        <v>0</v>
      </c>
      <c r="R127" s="140"/>
      <c r="S127" s="140"/>
      <c r="T127" s="140"/>
      <c r="U127" s="140"/>
      <c r="V127" s="140"/>
      <c r="W127" s="140"/>
      <c r="X127" s="140"/>
      <c r="Y127" s="140"/>
    </row>
    <row r="128" spans="2:25">
      <c r="B128" s="459">
        <v>8</v>
      </c>
      <c r="C128" s="521">
        <v>0.54</v>
      </c>
      <c r="D128" s="521">
        <v>0.54</v>
      </c>
      <c r="E128" s="602">
        <f t="shared" si="14"/>
        <v>5.2928259999999998E-2</v>
      </c>
      <c r="F128" s="602">
        <f t="shared" si="15"/>
        <v>1.5809739999999996E-2</v>
      </c>
      <c r="G128" s="623">
        <f t="shared" si="24"/>
        <v>0</v>
      </c>
      <c r="H128" s="623">
        <f t="shared" si="25"/>
        <v>0</v>
      </c>
      <c r="I128" s="623">
        <f t="shared" si="26"/>
        <v>0</v>
      </c>
      <c r="J128" s="623">
        <f t="shared" si="27"/>
        <v>0</v>
      </c>
      <c r="L128" s="623">
        <f t="shared" si="16"/>
        <v>0</v>
      </c>
      <c r="M128" s="623">
        <f t="shared" si="17"/>
        <v>0</v>
      </c>
      <c r="N128" s="623">
        <f t="shared" si="18"/>
        <v>0</v>
      </c>
      <c r="O128" s="623">
        <f t="shared" si="19"/>
        <v>0</v>
      </c>
      <c r="R128" s="140"/>
      <c r="S128" s="140"/>
      <c r="T128" s="140"/>
      <c r="U128" s="140"/>
      <c r="V128" s="140"/>
      <c r="W128" s="140"/>
      <c r="X128" s="140"/>
      <c r="Y128" s="140"/>
    </row>
    <row r="129" spans="2:25">
      <c r="B129" s="459">
        <v>9</v>
      </c>
      <c r="C129" s="521">
        <v>0.54</v>
      </c>
      <c r="D129" s="521">
        <v>0.54</v>
      </c>
      <c r="E129" s="602">
        <f t="shared" si="14"/>
        <v>6.0914700000000002E-2</v>
      </c>
      <c r="F129" s="602">
        <f t="shared" si="15"/>
        <v>1.8195299999999998E-2</v>
      </c>
      <c r="G129" s="623">
        <f t="shared" si="24"/>
        <v>0</v>
      </c>
      <c r="H129" s="623">
        <f t="shared" si="25"/>
        <v>0</v>
      </c>
      <c r="I129" s="623">
        <f t="shared" si="26"/>
        <v>0</v>
      </c>
      <c r="J129" s="623">
        <f t="shared" si="27"/>
        <v>0</v>
      </c>
      <c r="L129" s="623">
        <f t="shared" si="16"/>
        <v>0</v>
      </c>
      <c r="M129" s="623">
        <f t="shared" si="17"/>
        <v>0</v>
      </c>
      <c r="N129" s="623">
        <f t="shared" si="18"/>
        <v>0</v>
      </c>
      <c r="O129" s="623">
        <f t="shared" si="19"/>
        <v>0</v>
      </c>
      <c r="R129" s="140"/>
      <c r="S129" s="140"/>
      <c r="T129" s="140"/>
      <c r="U129" s="140"/>
      <c r="V129" s="140"/>
      <c r="W129" s="140"/>
      <c r="X129" s="140"/>
      <c r="Y129" s="140"/>
    </row>
    <row r="130" spans="2:25">
      <c r="B130" s="459">
        <v>10</v>
      </c>
      <c r="C130" s="521">
        <v>0.54</v>
      </c>
      <c r="D130" s="521">
        <v>0.54</v>
      </c>
      <c r="E130" s="602">
        <f t="shared" si="14"/>
        <v>6.9330799999999998E-2</v>
      </c>
      <c r="F130" s="602">
        <f t="shared" si="15"/>
        <v>2.0709199999999997E-2</v>
      </c>
      <c r="G130" s="623">
        <f t="shared" si="24"/>
        <v>0</v>
      </c>
      <c r="H130" s="623">
        <f t="shared" si="25"/>
        <v>0</v>
      </c>
      <c r="I130" s="623">
        <f t="shared" si="26"/>
        <v>0</v>
      </c>
      <c r="J130" s="623">
        <f t="shared" si="27"/>
        <v>0</v>
      </c>
      <c r="L130" s="623">
        <f t="shared" si="16"/>
        <v>0</v>
      </c>
      <c r="M130" s="623">
        <f t="shared" si="17"/>
        <v>0</v>
      </c>
      <c r="N130" s="623">
        <f t="shared" si="18"/>
        <v>0</v>
      </c>
      <c r="O130" s="623">
        <f t="shared" si="19"/>
        <v>0</v>
      </c>
      <c r="R130" s="140"/>
      <c r="S130" s="140"/>
      <c r="T130" s="140"/>
      <c r="U130" s="140"/>
      <c r="V130" s="140"/>
      <c r="W130" s="140"/>
      <c r="X130" s="140"/>
      <c r="Y130" s="140"/>
    </row>
    <row r="131" spans="2:25">
      <c r="B131" s="459">
        <v>11</v>
      </c>
      <c r="C131" s="521">
        <v>0.51</v>
      </c>
      <c r="D131" s="521">
        <v>0.51</v>
      </c>
      <c r="E131" s="602">
        <f t="shared" si="14"/>
        <v>6.7699339999999997E-2</v>
      </c>
      <c r="F131" s="602">
        <f t="shared" si="15"/>
        <v>2.1968659999999997E-2</v>
      </c>
      <c r="G131" s="623">
        <f t="shared" si="24"/>
        <v>0</v>
      </c>
      <c r="H131" s="623">
        <f t="shared" si="25"/>
        <v>0</v>
      </c>
      <c r="I131" s="623">
        <f t="shared" si="26"/>
        <v>0</v>
      </c>
      <c r="J131" s="623">
        <f t="shared" si="27"/>
        <v>0</v>
      </c>
      <c r="L131" s="623">
        <f t="shared" si="16"/>
        <v>0</v>
      </c>
      <c r="M131" s="623">
        <f t="shared" si="17"/>
        <v>0</v>
      </c>
      <c r="N131" s="623">
        <f t="shared" si="18"/>
        <v>0</v>
      </c>
      <c r="O131" s="623">
        <f t="shared" si="19"/>
        <v>0</v>
      </c>
      <c r="R131" s="140"/>
      <c r="S131" s="140"/>
      <c r="T131" s="140"/>
      <c r="U131" s="140"/>
      <c r="V131" s="140"/>
      <c r="W131" s="140"/>
      <c r="X131" s="140"/>
      <c r="Y131" s="140"/>
    </row>
    <row r="132" spans="2:25">
      <c r="B132" s="459">
        <v>12</v>
      </c>
      <c r="C132" s="521">
        <v>0.51</v>
      </c>
      <c r="D132" s="521">
        <v>0.51</v>
      </c>
      <c r="E132" s="602">
        <f t="shared" si="14"/>
        <v>6.7472840000000006E-2</v>
      </c>
      <c r="F132" s="602">
        <f t="shared" si="15"/>
        <v>2.189516E-2</v>
      </c>
      <c r="G132" s="623">
        <f t="shared" si="24"/>
        <v>0</v>
      </c>
      <c r="H132" s="623">
        <f t="shared" si="25"/>
        <v>0</v>
      </c>
      <c r="I132" s="623">
        <f t="shared" si="26"/>
        <v>0</v>
      </c>
      <c r="J132" s="623">
        <f t="shared" si="27"/>
        <v>0</v>
      </c>
      <c r="L132" s="623">
        <f t="shared" si="16"/>
        <v>0</v>
      </c>
      <c r="M132" s="623">
        <f t="shared" si="17"/>
        <v>0</v>
      </c>
      <c r="N132" s="623">
        <f t="shared" si="18"/>
        <v>0</v>
      </c>
      <c r="O132" s="623">
        <f t="shared" si="19"/>
        <v>0</v>
      </c>
      <c r="R132" s="140"/>
      <c r="S132" s="140"/>
      <c r="T132" s="140"/>
      <c r="U132" s="140"/>
      <c r="V132" s="140"/>
      <c r="W132" s="140"/>
      <c r="X132" s="140"/>
      <c r="Y132" s="140"/>
    </row>
    <row r="133" spans="2:25">
      <c r="B133" s="459">
        <v>13</v>
      </c>
      <c r="C133" s="521">
        <v>0.51</v>
      </c>
      <c r="D133" s="521">
        <v>0.51</v>
      </c>
      <c r="E133" s="602">
        <f t="shared" si="14"/>
        <v>6.7288619999999993E-2</v>
      </c>
      <c r="F133" s="602">
        <f t="shared" si="15"/>
        <v>2.1835379999999998E-2</v>
      </c>
      <c r="G133" s="623">
        <f t="shared" si="24"/>
        <v>0</v>
      </c>
      <c r="H133" s="623">
        <f t="shared" si="25"/>
        <v>0</v>
      </c>
      <c r="I133" s="623">
        <f t="shared" si="26"/>
        <v>0</v>
      </c>
      <c r="J133" s="623">
        <f t="shared" si="27"/>
        <v>0</v>
      </c>
      <c r="L133" s="623">
        <f t="shared" si="16"/>
        <v>0</v>
      </c>
      <c r="M133" s="623">
        <f t="shared" si="17"/>
        <v>0</v>
      </c>
      <c r="N133" s="623">
        <f t="shared" si="18"/>
        <v>0</v>
      </c>
      <c r="O133" s="623">
        <f t="shared" si="19"/>
        <v>0</v>
      </c>
      <c r="R133" s="140"/>
      <c r="S133" s="140"/>
      <c r="T133" s="140"/>
      <c r="U133" s="140"/>
      <c r="V133" s="140"/>
      <c r="W133" s="140"/>
      <c r="X133" s="140"/>
      <c r="Y133" s="140"/>
    </row>
    <row r="134" spans="2:25">
      <c r="B134" s="459">
        <v>14</v>
      </c>
      <c r="C134" s="521">
        <v>0.51</v>
      </c>
      <c r="D134" s="521">
        <v>0.51</v>
      </c>
      <c r="E134" s="602">
        <f t="shared" si="14"/>
        <v>6.7137620000000009E-2</v>
      </c>
      <c r="F134" s="602">
        <f t="shared" si="15"/>
        <v>2.1786380000000001E-2</v>
      </c>
      <c r="G134" s="623">
        <f t="shared" si="24"/>
        <v>0</v>
      </c>
      <c r="H134" s="623">
        <f t="shared" si="25"/>
        <v>0</v>
      </c>
      <c r="I134" s="623">
        <f t="shared" si="26"/>
        <v>0</v>
      </c>
      <c r="J134" s="623">
        <f t="shared" si="27"/>
        <v>0</v>
      </c>
      <c r="L134" s="623">
        <f t="shared" si="16"/>
        <v>0</v>
      </c>
      <c r="M134" s="623">
        <f t="shared" si="17"/>
        <v>0</v>
      </c>
      <c r="N134" s="623">
        <f t="shared" si="18"/>
        <v>0</v>
      </c>
      <c r="O134" s="623">
        <f t="shared" si="19"/>
        <v>0</v>
      </c>
      <c r="R134" s="140"/>
      <c r="S134" s="140"/>
      <c r="T134" s="140"/>
      <c r="U134" s="140"/>
      <c r="V134" s="140"/>
      <c r="W134" s="140"/>
      <c r="X134" s="140"/>
      <c r="Y134" s="140"/>
    </row>
    <row r="135" spans="2:25">
      <c r="B135" s="459">
        <v>15</v>
      </c>
      <c r="C135" s="521">
        <v>0.51</v>
      </c>
      <c r="D135" s="521">
        <v>0.51</v>
      </c>
      <c r="E135" s="602">
        <f t="shared" si="14"/>
        <v>6.7013799999999998E-2</v>
      </c>
      <c r="F135" s="602">
        <f t="shared" si="15"/>
        <v>2.17462E-2</v>
      </c>
      <c r="G135" s="623">
        <f t="shared" si="24"/>
        <v>0</v>
      </c>
      <c r="H135" s="623">
        <f t="shared" si="25"/>
        <v>0</v>
      </c>
      <c r="I135" s="623">
        <f t="shared" si="26"/>
        <v>0</v>
      </c>
      <c r="J135" s="623">
        <f t="shared" si="27"/>
        <v>0</v>
      </c>
      <c r="L135" s="623">
        <f t="shared" si="16"/>
        <v>0</v>
      </c>
      <c r="M135" s="623">
        <f t="shared" si="17"/>
        <v>0</v>
      </c>
      <c r="N135" s="623">
        <f t="shared" si="18"/>
        <v>0</v>
      </c>
      <c r="O135" s="623">
        <f t="shared" si="19"/>
        <v>0</v>
      </c>
      <c r="R135" s="140"/>
      <c r="S135" s="140"/>
      <c r="T135" s="140"/>
      <c r="U135" s="140"/>
      <c r="V135" s="140"/>
      <c r="W135" s="140"/>
      <c r="X135" s="140"/>
      <c r="Y135" s="140"/>
    </row>
    <row r="136" spans="2:25">
      <c r="B136" s="459">
        <v>16</v>
      </c>
      <c r="C136" s="521">
        <v>0.51</v>
      </c>
      <c r="D136" s="521">
        <v>0.51</v>
      </c>
      <c r="E136" s="602">
        <f t="shared" si="14"/>
        <v>6.6911119999999991E-2</v>
      </c>
      <c r="F136" s="602">
        <f t="shared" si="15"/>
        <v>2.1712879999999997E-2</v>
      </c>
      <c r="G136" s="623">
        <f t="shared" si="24"/>
        <v>0</v>
      </c>
      <c r="H136" s="623">
        <f t="shared" si="25"/>
        <v>0</v>
      </c>
      <c r="I136" s="623">
        <f t="shared" si="26"/>
        <v>0</v>
      </c>
      <c r="J136" s="623">
        <f t="shared" si="27"/>
        <v>0</v>
      </c>
      <c r="L136" s="623">
        <f t="shared" si="16"/>
        <v>0</v>
      </c>
      <c r="M136" s="623">
        <f t="shared" si="17"/>
        <v>0</v>
      </c>
      <c r="N136" s="623">
        <f t="shared" si="18"/>
        <v>0</v>
      </c>
      <c r="O136" s="623">
        <f t="shared" si="19"/>
        <v>0</v>
      </c>
      <c r="R136" s="140"/>
      <c r="S136" s="140"/>
      <c r="T136" s="140"/>
      <c r="U136" s="140"/>
      <c r="V136" s="140"/>
      <c r="W136" s="140"/>
      <c r="X136" s="140"/>
      <c r="Y136" s="140"/>
    </row>
    <row r="137" spans="2:25">
      <c r="B137" s="459">
        <v>17</v>
      </c>
      <c r="C137" s="521">
        <v>0.51</v>
      </c>
      <c r="D137" s="521">
        <v>0.51</v>
      </c>
      <c r="E137" s="602">
        <f t="shared" si="14"/>
        <v>6.6828070000000003E-2</v>
      </c>
      <c r="F137" s="602">
        <f t="shared" si="15"/>
        <v>2.1685929999999999E-2</v>
      </c>
      <c r="G137" s="623">
        <f t="shared" si="24"/>
        <v>0</v>
      </c>
      <c r="H137" s="623">
        <f t="shared" si="25"/>
        <v>0</v>
      </c>
      <c r="I137" s="623">
        <f t="shared" si="26"/>
        <v>0</v>
      </c>
      <c r="J137" s="623">
        <f t="shared" si="27"/>
        <v>0</v>
      </c>
      <c r="L137" s="623">
        <f t="shared" si="16"/>
        <v>0</v>
      </c>
      <c r="M137" s="623">
        <f t="shared" si="17"/>
        <v>0</v>
      </c>
      <c r="N137" s="623">
        <f t="shared" si="18"/>
        <v>0</v>
      </c>
      <c r="O137" s="623">
        <f t="shared" si="19"/>
        <v>0</v>
      </c>
      <c r="R137" s="140"/>
      <c r="S137" s="140"/>
      <c r="T137" s="140"/>
      <c r="U137" s="140"/>
      <c r="V137" s="140"/>
      <c r="W137" s="140"/>
      <c r="X137" s="140"/>
      <c r="Y137" s="140"/>
    </row>
    <row r="138" spans="2:25">
      <c r="B138" s="459">
        <v>18</v>
      </c>
      <c r="C138" s="521">
        <v>0.51</v>
      </c>
      <c r="D138" s="521">
        <v>0.51</v>
      </c>
      <c r="E138" s="602">
        <f t="shared" si="14"/>
        <v>6.6760120000000006E-2</v>
      </c>
      <c r="F138" s="602">
        <f t="shared" si="15"/>
        <v>2.166388E-2</v>
      </c>
      <c r="G138" s="623">
        <f t="shared" si="24"/>
        <v>0</v>
      </c>
      <c r="H138" s="623">
        <f t="shared" si="25"/>
        <v>0</v>
      </c>
      <c r="I138" s="623">
        <f t="shared" si="26"/>
        <v>0</v>
      </c>
      <c r="J138" s="623">
        <f t="shared" si="27"/>
        <v>0</v>
      </c>
      <c r="L138" s="623">
        <f t="shared" si="16"/>
        <v>0</v>
      </c>
      <c r="M138" s="623">
        <f t="shared" si="17"/>
        <v>0</v>
      </c>
      <c r="N138" s="623">
        <f t="shared" si="18"/>
        <v>0</v>
      </c>
      <c r="O138" s="623">
        <f t="shared" si="19"/>
        <v>0</v>
      </c>
      <c r="R138" s="140"/>
      <c r="S138" s="140"/>
      <c r="T138" s="140"/>
      <c r="U138" s="140"/>
      <c r="V138" s="140"/>
      <c r="W138" s="140"/>
      <c r="X138" s="140"/>
      <c r="Y138" s="140"/>
    </row>
    <row r="139" spans="2:25">
      <c r="B139" s="459">
        <v>19</v>
      </c>
      <c r="C139" s="521">
        <v>0.51</v>
      </c>
      <c r="D139" s="521">
        <v>0.51</v>
      </c>
      <c r="E139" s="602">
        <f t="shared" si="14"/>
        <v>6.6704249999999993E-2</v>
      </c>
      <c r="F139" s="602">
        <f t="shared" si="15"/>
        <v>2.1645749999999998E-2</v>
      </c>
      <c r="G139" s="623">
        <f t="shared" si="24"/>
        <v>0</v>
      </c>
      <c r="H139" s="623">
        <f t="shared" si="25"/>
        <v>0</v>
      </c>
      <c r="I139" s="623">
        <f t="shared" si="26"/>
        <v>0</v>
      </c>
      <c r="J139" s="623">
        <f t="shared" si="27"/>
        <v>0</v>
      </c>
      <c r="L139" s="623">
        <f t="shared" si="16"/>
        <v>0</v>
      </c>
      <c r="M139" s="623">
        <f t="shared" si="17"/>
        <v>0</v>
      </c>
      <c r="N139" s="623">
        <f t="shared" si="18"/>
        <v>0</v>
      </c>
      <c r="O139" s="623">
        <f t="shared" si="19"/>
        <v>0</v>
      </c>
      <c r="R139" s="140"/>
      <c r="S139" s="140"/>
      <c r="T139" s="140"/>
      <c r="U139" s="140"/>
      <c r="V139" s="140"/>
      <c r="W139" s="140"/>
      <c r="X139" s="140"/>
      <c r="Y139" s="140"/>
    </row>
    <row r="140" spans="2:25">
      <c r="B140" s="459">
        <v>20</v>
      </c>
      <c r="C140" s="521">
        <v>0.51</v>
      </c>
      <c r="D140" s="521">
        <v>0.51</v>
      </c>
      <c r="E140" s="602">
        <f t="shared" si="14"/>
        <v>6.6661970000000001E-2</v>
      </c>
      <c r="F140" s="602">
        <f t="shared" si="15"/>
        <v>2.163203E-2</v>
      </c>
      <c r="G140" s="623">
        <f t="shared" si="24"/>
        <v>0</v>
      </c>
      <c r="H140" s="623">
        <f t="shared" si="25"/>
        <v>0</v>
      </c>
      <c r="I140" s="623">
        <f t="shared" si="26"/>
        <v>0</v>
      </c>
      <c r="J140" s="623">
        <f t="shared" si="27"/>
        <v>0</v>
      </c>
      <c r="L140" s="623">
        <f t="shared" si="16"/>
        <v>0</v>
      </c>
      <c r="M140" s="623">
        <f t="shared" si="17"/>
        <v>0</v>
      </c>
      <c r="N140" s="623">
        <f t="shared" si="18"/>
        <v>0</v>
      </c>
      <c r="O140" s="623">
        <f t="shared" si="19"/>
        <v>0</v>
      </c>
      <c r="R140" s="140"/>
      <c r="S140" s="140"/>
      <c r="T140" s="140"/>
      <c r="U140" s="140"/>
      <c r="V140" s="140"/>
      <c r="W140" s="140"/>
      <c r="X140" s="140"/>
      <c r="Y140" s="140"/>
    </row>
    <row r="141" spans="2:25">
      <c r="B141" s="459">
        <v>21</v>
      </c>
      <c r="C141" s="521">
        <v>0.51</v>
      </c>
      <c r="D141" s="521">
        <v>0.51</v>
      </c>
      <c r="E141" s="602">
        <f t="shared" si="14"/>
        <v>8.8896719999999999E-2</v>
      </c>
      <c r="F141" s="602">
        <f t="shared" si="15"/>
        <v>2.8847279999999999E-2</v>
      </c>
      <c r="G141" s="623">
        <f t="shared" si="24"/>
        <v>0</v>
      </c>
      <c r="H141" s="623">
        <f t="shared" si="25"/>
        <v>0</v>
      </c>
      <c r="I141" s="623">
        <f t="shared" si="26"/>
        <v>0</v>
      </c>
      <c r="J141" s="623">
        <f t="shared" si="27"/>
        <v>0</v>
      </c>
      <c r="L141" s="623">
        <f t="shared" si="16"/>
        <v>0</v>
      </c>
      <c r="M141" s="623">
        <f t="shared" si="17"/>
        <v>0</v>
      </c>
      <c r="N141" s="623">
        <f t="shared" si="18"/>
        <v>0</v>
      </c>
      <c r="O141" s="623">
        <f t="shared" si="19"/>
        <v>0</v>
      </c>
      <c r="R141" s="140"/>
      <c r="S141" s="140"/>
      <c r="T141" s="140"/>
      <c r="U141" s="140"/>
      <c r="V141" s="140"/>
      <c r="W141" s="140"/>
      <c r="X141" s="140"/>
      <c r="Y141" s="140"/>
    </row>
    <row r="142" spans="2:25">
      <c r="B142" s="459">
        <v>22</v>
      </c>
      <c r="C142" s="521">
        <v>0.51</v>
      </c>
      <c r="D142" s="521">
        <v>0.51</v>
      </c>
      <c r="E142" s="602">
        <f t="shared" si="14"/>
        <v>8.8331980000000004E-2</v>
      </c>
      <c r="F142" s="602">
        <f t="shared" si="15"/>
        <v>2.8664020000000002E-2</v>
      </c>
      <c r="G142" s="623">
        <f t="shared" si="24"/>
        <v>0</v>
      </c>
      <c r="H142" s="623">
        <f t="shared" si="25"/>
        <v>0</v>
      </c>
      <c r="I142" s="623">
        <f t="shared" si="26"/>
        <v>0</v>
      </c>
      <c r="J142" s="623">
        <f t="shared" si="27"/>
        <v>0</v>
      </c>
      <c r="L142" s="623">
        <f t="shared" si="16"/>
        <v>0</v>
      </c>
      <c r="M142" s="623">
        <f t="shared" si="17"/>
        <v>0</v>
      </c>
      <c r="N142" s="623">
        <f t="shared" si="18"/>
        <v>0</v>
      </c>
      <c r="O142" s="623">
        <f t="shared" si="19"/>
        <v>0</v>
      </c>
      <c r="R142" s="140"/>
      <c r="S142" s="140"/>
      <c r="T142" s="140"/>
      <c r="U142" s="140"/>
      <c r="V142" s="140"/>
      <c r="W142" s="140"/>
      <c r="X142" s="140"/>
      <c r="Y142" s="140"/>
    </row>
    <row r="143" spans="2:25">
      <c r="B143" s="459">
        <v>23</v>
      </c>
      <c r="C143" s="521">
        <v>0.51</v>
      </c>
      <c r="D143" s="521">
        <v>0.51</v>
      </c>
      <c r="E143" s="602">
        <f t="shared" si="14"/>
        <v>8.7817069999999997E-2</v>
      </c>
      <c r="F143" s="602">
        <f t="shared" si="15"/>
        <v>2.849693E-2</v>
      </c>
      <c r="G143" s="623">
        <f t="shared" si="24"/>
        <v>0</v>
      </c>
      <c r="H143" s="623">
        <f t="shared" si="25"/>
        <v>0</v>
      </c>
      <c r="I143" s="623">
        <f t="shared" si="26"/>
        <v>0</v>
      </c>
      <c r="J143" s="623">
        <f t="shared" si="27"/>
        <v>0</v>
      </c>
      <c r="L143" s="623">
        <f t="shared" si="16"/>
        <v>0</v>
      </c>
      <c r="M143" s="623">
        <f t="shared" si="17"/>
        <v>0</v>
      </c>
      <c r="N143" s="623">
        <f t="shared" si="18"/>
        <v>0</v>
      </c>
      <c r="O143" s="623">
        <f t="shared" si="19"/>
        <v>0</v>
      </c>
      <c r="R143" s="140"/>
      <c r="S143" s="140"/>
      <c r="T143" s="140"/>
      <c r="U143" s="140"/>
      <c r="V143" s="140"/>
      <c r="W143" s="140"/>
      <c r="X143" s="140"/>
      <c r="Y143" s="140"/>
    </row>
    <row r="144" spans="2:25">
      <c r="B144" s="459">
        <v>24</v>
      </c>
      <c r="C144" s="521">
        <v>0.51</v>
      </c>
      <c r="D144" s="521">
        <v>0.51</v>
      </c>
      <c r="E144" s="602">
        <f t="shared" si="14"/>
        <v>8.7344439999999995E-2</v>
      </c>
      <c r="F144" s="602">
        <f t="shared" si="15"/>
        <v>2.834356E-2</v>
      </c>
      <c r="G144" s="623">
        <f t="shared" si="24"/>
        <v>0</v>
      </c>
      <c r="H144" s="623">
        <f t="shared" si="25"/>
        <v>0</v>
      </c>
      <c r="I144" s="623">
        <f t="shared" si="26"/>
        <v>0</v>
      </c>
      <c r="J144" s="623">
        <f t="shared" si="27"/>
        <v>0</v>
      </c>
      <c r="L144" s="623">
        <f t="shared" si="16"/>
        <v>0</v>
      </c>
      <c r="M144" s="623">
        <f t="shared" si="17"/>
        <v>0</v>
      </c>
      <c r="N144" s="623">
        <f t="shared" si="18"/>
        <v>0</v>
      </c>
      <c r="O144" s="623">
        <f t="shared" si="19"/>
        <v>0</v>
      </c>
      <c r="R144" s="140"/>
      <c r="S144" s="140"/>
      <c r="T144" s="140"/>
      <c r="U144" s="140"/>
      <c r="V144" s="140"/>
      <c r="W144" s="140"/>
      <c r="X144" s="140"/>
      <c r="Y144" s="140"/>
    </row>
    <row r="145" spans="2:25">
      <c r="B145" s="459">
        <v>25</v>
      </c>
      <c r="C145" s="521">
        <v>0.51</v>
      </c>
      <c r="D145" s="521">
        <v>0.51</v>
      </c>
      <c r="E145" s="602">
        <f t="shared" si="14"/>
        <v>8.6911069999999993E-2</v>
      </c>
      <c r="F145" s="602">
        <f t="shared" si="15"/>
        <v>2.8202929999999998E-2</v>
      </c>
      <c r="G145" s="623">
        <f t="shared" si="24"/>
        <v>0</v>
      </c>
      <c r="H145" s="623">
        <f t="shared" si="25"/>
        <v>0</v>
      </c>
      <c r="I145" s="623">
        <f t="shared" si="26"/>
        <v>0</v>
      </c>
      <c r="J145" s="623">
        <f t="shared" si="27"/>
        <v>0</v>
      </c>
      <c r="L145" s="623">
        <f t="shared" si="16"/>
        <v>0</v>
      </c>
      <c r="M145" s="623">
        <f t="shared" si="17"/>
        <v>0</v>
      </c>
      <c r="N145" s="623">
        <f t="shared" si="18"/>
        <v>0</v>
      </c>
      <c r="O145" s="623">
        <f t="shared" si="19"/>
        <v>0</v>
      </c>
      <c r="R145" s="140"/>
      <c r="S145" s="140"/>
      <c r="T145" s="140"/>
      <c r="U145" s="140"/>
      <c r="V145" s="140"/>
      <c r="W145" s="140"/>
      <c r="X145" s="140"/>
      <c r="Y145" s="140"/>
    </row>
    <row r="146" spans="2:25">
      <c r="B146" s="459">
        <v>26</v>
      </c>
      <c r="C146" s="521">
        <v>0.51</v>
      </c>
      <c r="D146" s="521">
        <v>0.51</v>
      </c>
      <c r="E146" s="602">
        <f t="shared" si="14"/>
        <v>8.6509410000000009E-2</v>
      </c>
      <c r="F146" s="602">
        <f t="shared" si="15"/>
        <v>2.8072590000000001E-2</v>
      </c>
      <c r="G146" s="623">
        <f t="shared" si="24"/>
        <v>0</v>
      </c>
      <c r="H146" s="623">
        <f t="shared" si="25"/>
        <v>0</v>
      </c>
      <c r="I146" s="623">
        <f t="shared" si="26"/>
        <v>0</v>
      </c>
      <c r="J146" s="623">
        <f t="shared" si="27"/>
        <v>0</v>
      </c>
      <c r="L146" s="623">
        <f t="shared" si="16"/>
        <v>0</v>
      </c>
      <c r="M146" s="623">
        <f t="shared" si="17"/>
        <v>0</v>
      </c>
      <c r="N146" s="623">
        <f t="shared" si="18"/>
        <v>0</v>
      </c>
      <c r="O146" s="623">
        <f t="shared" si="19"/>
        <v>0</v>
      </c>
      <c r="R146" s="140"/>
      <c r="S146" s="140"/>
      <c r="T146" s="140"/>
      <c r="U146" s="140"/>
      <c r="V146" s="140"/>
      <c r="W146" s="140"/>
      <c r="X146" s="140"/>
      <c r="Y146" s="140"/>
    </row>
    <row r="147" spans="2:25">
      <c r="B147" s="459">
        <v>27</v>
      </c>
      <c r="C147" s="521">
        <v>0.51</v>
      </c>
      <c r="D147" s="521">
        <v>0.51</v>
      </c>
      <c r="E147" s="602">
        <f t="shared" si="14"/>
        <v>8.6137950000000005E-2</v>
      </c>
      <c r="F147" s="602">
        <f t="shared" si="15"/>
        <v>2.7952049999999999E-2</v>
      </c>
      <c r="G147" s="623">
        <f t="shared" si="24"/>
        <v>0</v>
      </c>
      <c r="H147" s="623">
        <f t="shared" si="25"/>
        <v>0</v>
      </c>
      <c r="I147" s="623">
        <f t="shared" si="26"/>
        <v>0</v>
      </c>
      <c r="J147" s="623">
        <f t="shared" si="27"/>
        <v>0</v>
      </c>
      <c r="L147" s="623">
        <f t="shared" si="16"/>
        <v>0</v>
      </c>
      <c r="M147" s="623">
        <f t="shared" si="17"/>
        <v>0</v>
      </c>
      <c r="N147" s="623">
        <f t="shared" si="18"/>
        <v>0</v>
      </c>
      <c r="O147" s="623">
        <f t="shared" si="19"/>
        <v>0</v>
      </c>
      <c r="R147" s="140"/>
      <c r="S147" s="140"/>
      <c r="T147" s="140"/>
      <c r="U147" s="140"/>
      <c r="V147" s="140"/>
      <c r="W147" s="140"/>
      <c r="X147" s="140"/>
      <c r="Y147" s="140"/>
    </row>
    <row r="148" spans="2:25">
      <c r="B148" s="459">
        <v>28</v>
      </c>
      <c r="C148" s="521">
        <v>0.51</v>
      </c>
      <c r="D148" s="521">
        <v>0.51</v>
      </c>
      <c r="E148" s="602">
        <f t="shared" si="14"/>
        <v>8.5793670000000002E-2</v>
      </c>
      <c r="F148" s="602">
        <f t="shared" si="15"/>
        <v>2.784033E-2</v>
      </c>
      <c r="G148" s="623">
        <f t="shared" si="24"/>
        <v>0</v>
      </c>
      <c r="H148" s="623">
        <f t="shared" si="25"/>
        <v>0</v>
      </c>
      <c r="I148" s="623">
        <f t="shared" si="26"/>
        <v>0</v>
      </c>
      <c r="J148" s="623">
        <f t="shared" si="27"/>
        <v>0</v>
      </c>
      <c r="L148" s="623">
        <f t="shared" si="16"/>
        <v>0</v>
      </c>
      <c r="M148" s="623">
        <f t="shared" si="17"/>
        <v>0</v>
      </c>
      <c r="N148" s="623">
        <f t="shared" si="18"/>
        <v>0</v>
      </c>
      <c r="O148" s="623">
        <f t="shared" si="19"/>
        <v>0</v>
      </c>
      <c r="R148" s="140"/>
      <c r="S148" s="140"/>
      <c r="T148" s="140"/>
      <c r="U148" s="140"/>
      <c r="V148" s="140"/>
      <c r="W148" s="140"/>
      <c r="X148" s="140"/>
      <c r="Y148" s="140"/>
    </row>
    <row r="149" spans="2:25">
      <c r="B149" s="459">
        <v>29</v>
      </c>
      <c r="C149" s="521">
        <v>0.51</v>
      </c>
      <c r="D149" s="521">
        <v>0.51</v>
      </c>
      <c r="E149" s="602">
        <f t="shared" si="14"/>
        <v>8.5473550000000009E-2</v>
      </c>
      <c r="F149" s="602">
        <f t="shared" si="15"/>
        <v>2.7736449999999999E-2</v>
      </c>
      <c r="G149" s="623">
        <f t="shared" si="24"/>
        <v>0</v>
      </c>
      <c r="H149" s="623">
        <f t="shared" si="25"/>
        <v>0</v>
      </c>
      <c r="I149" s="623">
        <f t="shared" si="26"/>
        <v>0</v>
      </c>
      <c r="J149" s="623">
        <f t="shared" si="27"/>
        <v>0</v>
      </c>
      <c r="L149" s="623">
        <f t="shared" si="16"/>
        <v>0</v>
      </c>
      <c r="M149" s="623">
        <f t="shared" si="17"/>
        <v>0</v>
      </c>
      <c r="N149" s="623">
        <f t="shared" si="18"/>
        <v>0</v>
      </c>
      <c r="O149" s="623">
        <f t="shared" si="19"/>
        <v>0</v>
      </c>
      <c r="R149" s="140"/>
      <c r="S149" s="140"/>
      <c r="T149" s="140"/>
      <c r="U149" s="140"/>
      <c r="V149" s="140"/>
      <c r="W149" s="140"/>
      <c r="X149" s="140"/>
      <c r="Y149" s="140"/>
    </row>
    <row r="150" spans="2:25">
      <c r="B150" s="459">
        <v>30</v>
      </c>
      <c r="C150" s="521">
        <v>0.51</v>
      </c>
      <c r="D150" s="521">
        <v>0.51</v>
      </c>
      <c r="E150" s="602">
        <f t="shared" ref="E150:E181" si="28">C56*(1+C150)</f>
        <v>8.5174570000000005E-2</v>
      </c>
      <c r="F150" s="602">
        <f t="shared" ref="F150:F181" si="29">C56*(1-D150)</f>
        <v>2.763943E-2</v>
      </c>
      <c r="G150" s="623">
        <f t="shared" si="24"/>
        <v>0</v>
      </c>
      <c r="H150" s="623">
        <f t="shared" si="25"/>
        <v>0</v>
      </c>
      <c r="I150" s="623">
        <f t="shared" si="26"/>
        <v>0</v>
      </c>
      <c r="J150" s="623">
        <f t="shared" si="27"/>
        <v>0</v>
      </c>
      <c r="L150" s="623">
        <f t="shared" ref="L150:L181" si="30">SUM(M56:Q56)-L56-R56</f>
        <v>0</v>
      </c>
      <c r="M150" s="623">
        <f t="shared" si="17"/>
        <v>0</v>
      </c>
      <c r="N150" s="623">
        <f t="shared" si="18"/>
        <v>0</v>
      </c>
      <c r="O150" s="623">
        <f t="shared" si="19"/>
        <v>0</v>
      </c>
      <c r="R150" s="140"/>
      <c r="S150" s="140"/>
      <c r="T150" s="140"/>
      <c r="U150" s="140"/>
      <c r="V150" s="140"/>
      <c r="W150" s="140"/>
      <c r="X150" s="140"/>
      <c r="Y150" s="140"/>
    </row>
    <row r="151" spans="2:25">
      <c r="B151" s="459">
        <v>31</v>
      </c>
      <c r="C151" s="521">
        <v>0.51</v>
      </c>
      <c r="D151" s="521">
        <v>0.51</v>
      </c>
      <c r="E151" s="602">
        <f t="shared" si="28"/>
        <v>8.4893709999999997E-2</v>
      </c>
      <c r="F151" s="602">
        <f t="shared" si="29"/>
        <v>2.754829E-2</v>
      </c>
      <c r="G151" s="623">
        <f t="shared" si="24"/>
        <v>0</v>
      </c>
      <c r="H151" s="623">
        <f t="shared" si="25"/>
        <v>0</v>
      </c>
      <c r="I151" s="623">
        <f t="shared" si="26"/>
        <v>0</v>
      </c>
      <c r="J151" s="623">
        <f t="shared" si="27"/>
        <v>0</v>
      </c>
      <c r="L151" s="623">
        <f t="shared" si="30"/>
        <v>0</v>
      </c>
      <c r="M151" s="623">
        <f t="shared" ref="M151:M182" si="31">L151*((1+$C57)^(-($B150+$B151)/2))</f>
        <v>0</v>
      </c>
      <c r="N151" s="623">
        <f t="shared" ref="N151:N182" si="32">L151*((1+$E151)^(-($B150+$B151)/2))</f>
        <v>0</v>
      </c>
      <c r="O151" s="623">
        <f t="shared" ref="O151:O182" si="33">L151*((1+$F151)^(-($B150+$B151)/2))</f>
        <v>0</v>
      </c>
      <c r="R151" s="140"/>
      <c r="S151" s="140"/>
      <c r="T151" s="140"/>
      <c r="U151" s="140"/>
      <c r="V151" s="140"/>
      <c r="W151" s="140"/>
      <c r="X151" s="140"/>
      <c r="Y151" s="140"/>
    </row>
    <row r="152" spans="2:25">
      <c r="B152" s="459">
        <v>32</v>
      </c>
      <c r="C152" s="521">
        <v>0.51</v>
      </c>
      <c r="D152" s="521">
        <v>0.51</v>
      </c>
      <c r="E152" s="602">
        <f t="shared" si="28"/>
        <v>8.4632479999999996E-2</v>
      </c>
      <c r="F152" s="602">
        <f t="shared" si="29"/>
        <v>2.7463519999999998E-2</v>
      </c>
      <c r="G152" s="623">
        <f t="shared" si="24"/>
        <v>0</v>
      </c>
      <c r="H152" s="623">
        <f t="shared" si="25"/>
        <v>0</v>
      </c>
      <c r="I152" s="623">
        <f t="shared" si="26"/>
        <v>0</v>
      </c>
      <c r="J152" s="623">
        <f t="shared" si="27"/>
        <v>0</v>
      </c>
      <c r="L152" s="623">
        <f t="shared" si="30"/>
        <v>0</v>
      </c>
      <c r="M152" s="623">
        <f t="shared" si="31"/>
        <v>0</v>
      </c>
      <c r="N152" s="623">
        <f t="shared" si="32"/>
        <v>0</v>
      </c>
      <c r="O152" s="623">
        <f t="shared" si="33"/>
        <v>0</v>
      </c>
      <c r="R152" s="140"/>
      <c r="S152" s="140"/>
      <c r="T152" s="140"/>
      <c r="U152" s="140"/>
      <c r="V152" s="140"/>
      <c r="W152" s="140"/>
      <c r="X152" s="140"/>
      <c r="Y152" s="140"/>
    </row>
    <row r="153" spans="2:25">
      <c r="B153" s="459">
        <v>33</v>
      </c>
      <c r="C153" s="521">
        <v>0.51</v>
      </c>
      <c r="D153" s="521">
        <v>0.51</v>
      </c>
      <c r="E153" s="602">
        <f t="shared" si="28"/>
        <v>8.4384840000000003E-2</v>
      </c>
      <c r="F153" s="602">
        <f t="shared" si="29"/>
        <v>2.738316E-2</v>
      </c>
      <c r="G153" s="623">
        <f t="shared" si="24"/>
        <v>0</v>
      </c>
      <c r="H153" s="623">
        <f t="shared" si="25"/>
        <v>0</v>
      </c>
      <c r="I153" s="623">
        <f t="shared" si="26"/>
        <v>0</v>
      </c>
      <c r="J153" s="623">
        <f t="shared" si="27"/>
        <v>0</v>
      </c>
      <c r="L153" s="623">
        <f t="shared" si="30"/>
        <v>0</v>
      </c>
      <c r="M153" s="623">
        <f t="shared" si="31"/>
        <v>0</v>
      </c>
      <c r="N153" s="623">
        <f t="shared" si="32"/>
        <v>0</v>
      </c>
      <c r="O153" s="623">
        <f t="shared" si="33"/>
        <v>0</v>
      </c>
      <c r="R153" s="140"/>
      <c r="S153" s="140"/>
      <c r="T153" s="140"/>
      <c r="U153" s="140"/>
      <c r="V153" s="140"/>
      <c r="W153" s="140"/>
      <c r="X153" s="140"/>
      <c r="Y153" s="140"/>
    </row>
    <row r="154" spans="2:25">
      <c r="B154" s="459">
        <v>34</v>
      </c>
      <c r="C154" s="521">
        <v>0.51</v>
      </c>
      <c r="D154" s="521">
        <v>0.51</v>
      </c>
      <c r="E154" s="602">
        <f t="shared" si="28"/>
        <v>8.4153810000000009E-2</v>
      </c>
      <c r="F154" s="602">
        <f t="shared" si="29"/>
        <v>2.730819E-2</v>
      </c>
      <c r="G154" s="623">
        <f t="shared" si="24"/>
        <v>0</v>
      </c>
      <c r="H154" s="623">
        <f t="shared" si="25"/>
        <v>0</v>
      </c>
      <c r="I154" s="623">
        <f t="shared" si="26"/>
        <v>0</v>
      </c>
      <c r="J154" s="623">
        <f t="shared" si="27"/>
        <v>0</v>
      </c>
      <c r="L154" s="623">
        <f t="shared" si="30"/>
        <v>0</v>
      </c>
      <c r="M154" s="623">
        <f t="shared" si="31"/>
        <v>0</v>
      </c>
      <c r="N154" s="623">
        <f t="shared" si="32"/>
        <v>0</v>
      </c>
      <c r="O154" s="623">
        <f t="shared" si="33"/>
        <v>0</v>
      </c>
      <c r="R154" s="140"/>
      <c r="S154" s="140"/>
      <c r="T154" s="140"/>
      <c r="U154" s="140"/>
      <c r="V154" s="140"/>
      <c r="W154" s="140"/>
      <c r="X154" s="140"/>
      <c r="Y154" s="140"/>
    </row>
    <row r="155" spans="2:25">
      <c r="B155" s="459">
        <v>35</v>
      </c>
      <c r="C155" s="521">
        <v>0.51</v>
      </c>
      <c r="D155" s="521">
        <v>0.51</v>
      </c>
      <c r="E155" s="602">
        <f t="shared" si="28"/>
        <v>8.393486E-2</v>
      </c>
      <c r="F155" s="602">
        <f t="shared" si="29"/>
        <v>2.723714E-2</v>
      </c>
      <c r="G155" s="623">
        <f t="shared" si="24"/>
        <v>0</v>
      </c>
      <c r="H155" s="623">
        <f t="shared" ref="H155:H186" si="34">G155*((1+C61)^(-(B154+B155)/2))</f>
        <v>0</v>
      </c>
      <c r="I155" s="623">
        <f t="shared" si="26"/>
        <v>0</v>
      </c>
      <c r="J155" s="623">
        <f t="shared" si="27"/>
        <v>0</v>
      </c>
      <c r="L155" s="623">
        <f t="shared" si="30"/>
        <v>0</v>
      </c>
      <c r="M155" s="623">
        <f t="shared" si="31"/>
        <v>0</v>
      </c>
      <c r="N155" s="623">
        <f t="shared" si="32"/>
        <v>0</v>
      </c>
      <c r="O155" s="623">
        <f t="shared" si="33"/>
        <v>0</v>
      </c>
      <c r="R155" s="140"/>
      <c r="S155" s="140"/>
      <c r="T155" s="140"/>
      <c r="U155" s="140"/>
      <c r="V155" s="140"/>
      <c r="W155" s="140"/>
      <c r="X155" s="140"/>
      <c r="Y155" s="140"/>
    </row>
    <row r="156" spans="2:25">
      <c r="B156" s="459">
        <v>36</v>
      </c>
      <c r="C156" s="521">
        <v>0.51</v>
      </c>
      <c r="D156" s="521">
        <v>0.51</v>
      </c>
      <c r="E156" s="602">
        <f t="shared" si="28"/>
        <v>8.3727990000000002E-2</v>
      </c>
      <c r="F156" s="602">
        <f t="shared" si="29"/>
        <v>2.7170009999999998E-2</v>
      </c>
      <c r="G156" s="623">
        <f t="shared" si="24"/>
        <v>0</v>
      </c>
      <c r="H156" s="623">
        <f t="shared" si="34"/>
        <v>0</v>
      </c>
      <c r="I156" s="623">
        <f t="shared" si="26"/>
        <v>0</v>
      </c>
      <c r="J156" s="623">
        <f t="shared" si="27"/>
        <v>0</v>
      </c>
      <c r="L156" s="623">
        <f t="shared" si="30"/>
        <v>0</v>
      </c>
      <c r="M156" s="623">
        <f t="shared" si="31"/>
        <v>0</v>
      </c>
      <c r="N156" s="623">
        <f t="shared" si="32"/>
        <v>0</v>
      </c>
      <c r="O156" s="623">
        <f t="shared" si="33"/>
        <v>0</v>
      </c>
      <c r="R156" s="140"/>
      <c r="S156" s="140"/>
      <c r="T156" s="140"/>
      <c r="U156" s="140"/>
      <c r="V156" s="140"/>
      <c r="W156" s="140"/>
      <c r="X156" s="140"/>
      <c r="Y156" s="140"/>
    </row>
    <row r="157" spans="2:25">
      <c r="B157" s="459">
        <v>37</v>
      </c>
      <c r="C157" s="521">
        <v>0.51</v>
      </c>
      <c r="D157" s="521">
        <v>0.51</v>
      </c>
      <c r="E157" s="602">
        <f t="shared" si="28"/>
        <v>8.3533200000000002E-2</v>
      </c>
      <c r="F157" s="602">
        <f t="shared" si="29"/>
        <v>2.71068E-2</v>
      </c>
      <c r="G157" s="623">
        <f t="shared" si="24"/>
        <v>0</v>
      </c>
      <c r="H157" s="623">
        <f t="shared" si="34"/>
        <v>0</v>
      </c>
      <c r="I157" s="623">
        <f t="shared" si="26"/>
        <v>0</v>
      </c>
      <c r="J157" s="623">
        <f t="shared" si="27"/>
        <v>0</v>
      </c>
      <c r="L157" s="623">
        <f t="shared" si="30"/>
        <v>0</v>
      </c>
      <c r="M157" s="623">
        <f t="shared" si="31"/>
        <v>0</v>
      </c>
      <c r="N157" s="623">
        <f t="shared" si="32"/>
        <v>0</v>
      </c>
      <c r="O157" s="623">
        <f t="shared" si="33"/>
        <v>0</v>
      </c>
      <c r="R157" s="140"/>
      <c r="S157" s="140"/>
      <c r="T157" s="140"/>
      <c r="U157" s="140"/>
      <c r="V157" s="140"/>
      <c r="W157" s="140"/>
      <c r="X157" s="140"/>
      <c r="Y157" s="140"/>
    </row>
    <row r="158" spans="2:25">
      <c r="B158" s="459">
        <v>38</v>
      </c>
      <c r="C158" s="521">
        <v>0.51</v>
      </c>
      <c r="D158" s="521">
        <v>0.51</v>
      </c>
      <c r="E158" s="602">
        <f t="shared" si="28"/>
        <v>8.3348979999999989E-2</v>
      </c>
      <c r="F158" s="602">
        <f t="shared" si="29"/>
        <v>2.7047019999999998E-2</v>
      </c>
      <c r="G158" s="623">
        <f t="shared" si="24"/>
        <v>0</v>
      </c>
      <c r="H158" s="623">
        <f t="shared" si="34"/>
        <v>0</v>
      </c>
      <c r="I158" s="623">
        <f t="shared" si="26"/>
        <v>0</v>
      </c>
      <c r="J158" s="623">
        <f t="shared" si="27"/>
        <v>0</v>
      </c>
      <c r="L158" s="623">
        <f t="shared" si="30"/>
        <v>0</v>
      </c>
      <c r="M158" s="623">
        <f t="shared" si="31"/>
        <v>0</v>
      </c>
      <c r="N158" s="623">
        <f t="shared" si="32"/>
        <v>0</v>
      </c>
      <c r="O158" s="623">
        <f t="shared" si="33"/>
        <v>0</v>
      </c>
      <c r="R158" s="140"/>
      <c r="S158" s="140"/>
      <c r="T158" s="140"/>
      <c r="U158" s="140"/>
      <c r="V158" s="140"/>
      <c r="W158" s="140"/>
      <c r="X158" s="140"/>
      <c r="Y158" s="140"/>
    </row>
    <row r="159" spans="2:25">
      <c r="B159" s="459">
        <v>39</v>
      </c>
      <c r="C159" s="521">
        <v>0.51</v>
      </c>
      <c r="D159" s="521">
        <v>0.51</v>
      </c>
      <c r="E159" s="602">
        <f t="shared" si="28"/>
        <v>8.3172309999999999E-2</v>
      </c>
      <c r="F159" s="602">
        <f t="shared" si="29"/>
        <v>2.698969E-2</v>
      </c>
      <c r="G159" s="623">
        <f t="shared" si="24"/>
        <v>0</v>
      </c>
      <c r="H159" s="623">
        <f t="shared" si="34"/>
        <v>0</v>
      </c>
      <c r="I159" s="623">
        <f t="shared" si="26"/>
        <v>0</v>
      </c>
      <c r="J159" s="623">
        <f t="shared" si="27"/>
        <v>0</v>
      </c>
      <c r="L159" s="623">
        <f t="shared" si="30"/>
        <v>0</v>
      </c>
      <c r="M159" s="623">
        <f t="shared" si="31"/>
        <v>0</v>
      </c>
      <c r="N159" s="623">
        <f t="shared" si="32"/>
        <v>0</v>
      </c>
      <c r="O159" s="623">
        <f t="shared" si="33"/>
        <v>0</v>
      </c>
      <c r="R159" s="140"/>
      <c r="S159" s="140"/>
      <c r="T159" s="140"/>
      <c r="U159" s="140"/>
      <c r="V159" s="140"/>
      <c r="W159" s="140"/>
      <c r="X159" s="140"/>
      <c r="Y159" s="140"/>
    </row>
    <row r="160" spans="2:25">
      <c r="B160" s="459">
        <v>40</v>
      </c>
      <c r="C160" s="521">
        <v>0.51</v>
      </c>
      <c r="D160" s="521">
        <v>0.51</v>
      </c>
      <c r="E160" s="602">
        <f t="shared" si="28"/>
        <v>8.3006209999999997E-2</v>
      </c>
      <c r="F160" s="602">
        <f t="shared" si="29"/>
        <v>2.6935789999999998E-2</v>
      </c>
      <c r="G160" s="623">
        <f t="shared" si="24"/>
        <v>0</v>
      </c>
      <c r="H160" s="623">
        <f t="shared" si="34"/>
        <v>0</v>
      </c>
      <c r="I160" s="623">
        <f t="shared" si="26"/>
        <v>0</v>
      </c>
      <c r="J160" s="623">
        <f t="shared" si="27"/>
        <v>0</v>
      </c>
      <c r="L160" s="623">
        <f t="shared" si="30"/>
        <v>0</v>
      </c>
      <c r="M160" s="623">
        <f t="shared" si="31"/>
        <v>0</v>
      </c>
      <c r="N160" s="623">
        <f t="shared" si="32"/>
        <v>0</v>
      </c>
      <c r="O160" s="623">
        <f t="shared" si="33"/>
        <v>0</v>
      </c>
      <c r="R160" s="140"/>
      <c r="S160" s="140"/>
      <c r="T160" s="140"/>
      <c r="U160" s="140"/>
      <c r="V160" s="140"/>
      <c r="W160" s="140"/>
      <c r="X160" s="140"/>
      <c r="Y160" s="140"/>
    </row>
    <row r="161" spans="2:25">
      <c r="B161" s="459">
        <v>41</v>
      </c>
      <c r="C161" s="521">
        <v>0.51</v>
      </c>
      <c r="D161" s="521">
        <v>0.51</v>
      </c>
      <c r="E161" s="602">
        <f t="shared" si="28"/>
        <v>8.2847660000000004E-2</v>
      </c>
      <c r="F161" s="602">
        <f t="shared" si="29"/>
        <v>2.688434E-2</v>
      </c>
      <c r="G161" s="623">
        <f t="shared" si="24"/>
        <v>0</v>
      </c>
      <c r="H161" s="623">
        <f t="shared" si="34"/>
        <v>0</v>
      </c>
      <c r="I161" s="623">
        <f t="shared" si="26"/>
        <v>0</v>
      </c>
      <c r="J161" s="623">
        <f t="shared" si="27"/>
        <v>0</v>
      </c>
      <c r="L161" s="623">
        <f t="shared" si="30"/>
        <v>0</v>
      </c>
      <c r="M161" s="623">
        <f t="shared" si="31"/>
        <v>0</v>
      </c>
      <c r="N161" s="623">
        <f t="shared" si="32"/>
        <v>0</v>
      </c>
      <c r="O161" s="623">
        <f t="shared" si="33"/>
        <v>0</v>
      </c>
      <c r="R161" s="140"/>
      <c r="S161" s="140"/>
      <c r="T161" s="140"/>
      <c r="U161" s="140"/>
      <c r="V161" s="140"/>
      <c r="W161" s="140"/>
      <c r="X161" s="140"/>
      <c r="Y161" s="140"/>
    </row>
    <row r="162" spans="2:25">
      <c r="B162" s="459">
        <v>42</v>
      </c>
      <c r="C162" s="521">
        <v>0.51</v>
      </c>
      <c r="D162" s="521">
        <v>0.51</v>
      </c>
      <c r="E162" s="602">
        <f t="shared" si="28"/>
        <v>8.2696660000000005E-2</v>
      </c>
      <c r="F162" s="602">
        <f t="shared" si="29"/>
        <v>2.6835339999999999E-2</v>
      </c>
      <c r="G162" s="623">
        <f t="shared" si="24"/>
        <v>0</v>
      </c>
      <c r="H162" s="623">
        <f t="shared" si="34"/>
        <v>0</v>
      </c>
      <c r="I162" s="623">
        <f t="shared" si="26"/>
        <v>0</v>
      </c>
      <c r="J162" s="623">
        <f t="shared" si="27"/>
        <v>0</v>
      </c>
      <c r="L162" s="623">
        <f t="shared" si="30"/>
        <v>0</v>
      </c>
      <c r="M162" s="623">
        <f t="shared" si="31"/>
        <v>0</v>
      </c>
      <c r="N162" s="623">
        <f t="shared" si="32"/>
        <v>0</v>
      </c>
      <c r="O162" s="623">
        <f t="shared" si="33"/>
        <v>0</v>
      </c>
      <c r="R162" s="140"/>
      <c r="S162" s="140"/>
      <c r="T162" s="140"/>
      <c r="U162" s="140"/>
      <c r="V162" s="140"/>
      <c r="W162" s="140"/>
      <c r="X162" s="140"/>
      <c r="Y162" s="140"/>
    </row>
    <row r="163" spans="2:25">
      <c r="B163" s="459">
        <v>43</v>
      </c>
      <c r="C163" s="521">
        <v>0.51</v>
      </c>
      <c r="D163" s="521">
        <v>0.51</v>
      </c>
      <c r="E163" s="602">
        <f t="shared" si="28"/>
        <v>8.2553210000000002E-2</v>
      </c>
      <c r="F163" s="602">
        <f t="shared" si="29"/>
        <v>2.678879E-2</v>
      </c>
      <c r="G163" s="623">
        <f t="shared" si="24"/>
        <v>0</v>
      </c>
      <c r="H163" s="623">
        <f t="shared" si="34"/>
        <v>0</v>
      </c>
      <c r="I163" s="623">
        <f t="shared" si="26"/>
        <v>0</v>
      </c>
      <c r="J163" s="623">
        <f t="shared" si="27"/>
        <v>0</v>
      </c>
      <c r="L163" s="623">
        <f t="shared" si="30"/>
        <v>0</v>
      </c>
      <c r="M163" s="623">
        <f t="shared" si="31"/>
        <v>0</v>
      </c>
      <c r="N163" s="623">
        <f t="shared" si="32"/>
        <v>0</v>
      </c>
      <c r="O163" s="623">
        <f t="shared" si="33"/>
        <v>0</v>
      </c>
      <c r="R163" s="140"/>
      <c r="S163" s="140"/>
      <c r="T163" s="140"/>
      <c r="U163" s="140"/>
      <c r="V163" s="140"/>
      <c r="W163" s="140"/>
      <c r="X163" s="140"/>
      <c r="Y163" s="140"/>
    </row>
    <row r="164" spans="2:25">
      <c r="B164" s="459">
        <v>44</v>
      </c>
      <c r="C164" s="521">
        <v>0.51</v>
      </c>
      <c r="D164" s="521">
        <v>0.51</v>
      </c>
      <c r="E164" s="602">
        <f t="shared" si="28"/>
        <v>8.2415799999999997E-2</v>
      </c>
      <c r="F164" s="602">
        <f t="shared" si="29"/>
        <v>2.6744199999999999E-2</v>
      </c>
      <c r="G164" s="623">
        <f t="shared" si="24"/>
        <v>0</v>
      </c>
      <c r="H164" s="623">
        <f t="shared" si="34"/>
        <v>0</v>
      </c>
      <c r="I164" s="623">
        <f t="shared" si="26"/>
        <v>0</v>
      </c>
      <c r="J164" s="623">
        <f t="shared" si="27"/>
        <v>0</v>
      </c>
      <c r="L164" s="623">
        <f t="shared" si="30"/>
        <v>0</v>
      </c>
      <c r="M164" s="623">
        <f t="shared" si="31"/>
        <v>0</v>
      </c>
      <c r="N164" s="623">
        <f t="shared" si="32"/>
        <v>0</v>
      </c>
      <c r="O164" s="623">
        <f t="shared" si="33"/>
        <v>0</v>
      </c>
      <c r="R164" s="140"/>
      <c r="S164" s="140"/>
      <c r="T164" s="140"/>
      <c r="U164" s="140"/>
      <c r="V164" s="140"/>
      <c r="W164" s="140"/>
      <c r="X164" s="140"/>
      <c r="Y164" s="140"/>
    </row>
    <row r="165" spans="2:25">
      <c r="B165" s="459">
        <v>45</v>
      </c>
      <c r="C165" s="521">
        <v>0.51</v>
      </c>
      <c r="D165" s="521">
        <v>0.51</v>
      </c>
      <c r="E165" s="602">
        <f t="shared" si="28"/>
        <v>8.2284430000000006E-2</v>
      </c>
      <c r="F165" s="602">
        <f t="shared" si="29"/>
        <v>2.6701570000000001E-2</v>
      </c>
      <c r="G165" s="623">
        <f t="shared" si="24"/>
        <v>0</v>
      </c>
      <c r="H165" s="623">
        <f t="shared" si="34"/>
        <v>0</v>
      </c>
      <c r="I165" s="623">
        <f t="shared" si="26"/>
        <v>0</v>
      </c>
      <c r="J165" s="623">
        <f t="shared" si="27"/>
        <v>0</v>
      </c>
      <c r="L165" s="623">
        <f t="shared" si="30"/>
        <v>0</v>
      </c>
      <c r="M165" s="623">
        <f t="shared" si="31"/>
        <v>0</v>
      </c>
      <c r="N165" s="623">
        <f t="shared" si="32"/>
        <v>0</v>
      </c>
      <c r="O165" s="623">
        <f t="shared" si="33"/>
        <v>0</v>
      </c>
      <c r="R165" s="140"/>
      <c r="S165" s="140"/>
      <c r="T165" s="140"/>
      <c r="U165" s="140"/>
      <c r="V165" s="140"/>
      <c r="W165" s="140"/>
      <c r="X165" s="140"/>
      <c r="Y165" s="140"/>
    </row>
    <row r="166" spans="2:25">
      <c r="B166" s="459">
        <v>46</v>
      </c>
      <c r="C166" s="521">
        <v>0.51</v>
      </c>
      <c r="D166" s="521">
        <v>0.51</v>
      </c>
      <c r="E166" s="602">
        <f t="shared" si="28"/>
        <v>8.2159099999999999E-2</v>
      </c>
      <c r="F166" s="602">
        <f t="shared" si="29"/>
        <v>2.6660900000000001E-2</v>
      </c>
      <c r="G166" s="623">
        <f t="shared" si="24"/>
        <v>0</v>
      </c>
      <c r="H166" s="623">
        <f t="shared" si="34"/>
        <v>0</v>
      </c>
      <c r="I166" s="623">
        <f t="shared" si="26"/>
        <v>0</v>
      </c>
      <c r="J166" s="623">
        <f t="shared" si="27"/>
        <v>0</v>
      </c>
      <c r="L166" s="623">
        <f t="shared" si="30"/>
        <v>0</v>
      </c>
      <c r="M166" s="623">
        <f t="shared" si="31"/>
        <v>0</v>
      </c>
      <c r="N166" s="623">
        <f t="shared" si="32"/>
        <v>0</v>
      </c>
      <c r="O166" s="623">
        <f t="shared" si="33"/>
        <v>0</v>
      </c>
      <c r="R166" s="140"/>
      <c r="S166" s="140"/>
      <c r="T166" s="140"/>
      <c r="U166" s="140"/>
      <c r="V166" s="140"/>
      <c r="W166" s="140"/>
      <c r="X166" s="140"/>
      <c r="Y166" s="140"/>
    </row>
    <row r="167" spans="2:25">
      <c r="B167" s="459">
        <v>47</v>
      </c>
      <c r="C167" s="521">
        <v>0.51</v>
      </c>
      <c r="D167" s="521">
        <v>0.51</v>
      </c>
      <c r="E167" s="602">
        <f t="shared" si="28"/>
        <v>8.2038300000000008E-2</v>
      </c>
      <c r="F167" s="602">
        <f t="shared" si="29"/>
        <v>2.6621700000000002E-2</v>
      </c>
      <c r="G167" s="623">
        <f t="shared" si="24"/>
        <v>0</v>
      </c>
      <c r="H167" s="623">
        <f t="shared" si="34"/>
        <v>0</v>
      </c>
      <c r="I167" s="623">
        <f t="shared" si="26"/>
        <v>0</v>
      </c>
      <c r="J167" s="623">
        <f t="shared" si="27"/>
        <v>0</v>
      </c>
      <c r="L167" s="623">
        <f t="shared" si="30"/>
        <v>0</v>
      </c>
      <c r="M167" s="623">
        <f t="shared" si="31"/>
        <v>0</v>
      </c>
      <c r="N167" s="623">
        <f t="shared" si="32"/>
        <v>0</v>
      </c>
      <c r="O167" s="623">
        <f t="shared" si="33"/>
        <v>0</v>
      </c>
      <c r="R167" s="140"/>
      <c r="S167" s="140"/>
      <c r="T167" s="140"/>
      <c r="U167" s="140"/>
      <c r="V167" s="140"/>
      <c r="W167" s="140"/>
      <c r="X167" s="140"/>
      <c r="Y167" s="140"/>
    </row>
    <row r="168" spans="2:25">
      <c r="B168" s="459">
        <v>48</v>
      </c>
      <c r="C168" s="521">
        <v>0.51</v>
      </c>
      <c r="D168" s="521">
        <v>0.51</v>
      </c>
      <c r="E168" s="602">
        <f t="shared" si="28"/>
        <v>8.1923539999999989E-2</v>
      </c>
      <c r="F168" s="602">
        <f t="shared" si="29"/>
        <v>2.6584459999999997E-2</v>
      </c>
      <c r="G168" s="623">
        <f t="shared" si="24"/>
        <v>0</v>
      </c>
      <c r="H168" s="623">
        <f t="shared" si="34"/>
        <v>0</v>
      </c>
      <c r="I168" s="623">
        <f t="shared" si="26"/>
        <v>0</v>
      </c>
      <c r="J168" s="623">
        <f t="shared" si="27"/>
        <v>0</v>
      </c>
      <c r="L168" s="623">
        <f t="shared" si="30"/>
        <v>0</v>
      </c>
      <c r="M168" s="623">
        <f t="shared" si="31"/>
        <v>0</v>
      </c>
      <c r="N168" s="623">
        <f t="shared" si="32"/>
        <v>0</v>
      </c>
      <c r="O168" s="623">
        <f t="shared" si="33"/>
        <v>0</v>
      </c>
      <c r="R168" s="140"/>
      <c r="S168" s="140"/>
      <c r="T168" s="140"/>
      <c r="U168" s="140"/>
      <c r="V168" s="140"/>
      <c r="W168" s="140"/>
      <c r="X168" s="140"/>
      <c r="Y168" s="140"/>
    </row>
    <row r="169" spans="2:25">
      <c r="B169" s="459">
        <v>49</v>
      </c>
      <c r="C169" s="521">
        <v>0.51</v>
      </c>
      <c r="D169" s="521">
        <v>0.51</v>
      </c>
      <c r="E169" s="602">
        <f t="shared" si="28"/>
        <v>8.181331E-2</v>
      </c>
      <c r="F169" s="602">
        <f t="shared" si="29"/>
        <v>2.654869E-2</v>
      </c>
      <c r="G169" s="623">
        <f t="shared" si="24"/>
        <v>0</v>
      </c>
      <c r="H169" s="623">
        <f t="shared" si="34"/>
        <v>0</v>
      </c>
      <c r="I169" s="623">
        <f t="shared" si="26"/>
        <v>0</v>
      </c>
      <c r="J169" s="623">
        <f t="shared" si="27"/>
        <v>0</v>
      </c>
      <c r="L169" s="623">
        <f t="shared" si="30"/>
        <v>0</v>
      </c>
      <c r="M169" s="623">
        <f t="shared" si="31"/>
        <v>0</v>
      </c>
      <c r="N169" s="623">
        <f t="shared" si="32"/>
        <v>0</v>
      </c>
      <c r="O169" s="623">
        <f t="shared" si="33"/>
        <v>0</v>
      </c>
      <c r="R169" s="140"/>
      <c r="S169" s="140"/>
      <c r="T169" s="140"/>
      <c r="U169" s="140"/>
      <c r="V169" s="140"/>
      <c r="W169" s="140"/>
      <c r="X169" s="140"/>
      <c r="Y169" s="140"/>
    </row>
    <row r="170" spans="2:25">
      <c r="B170" s="459">
        <v>50</v>
      </c>
      <c r="C170" s="521">
        <v>0.51</v>
      </c>
      <c r="D170" s="521">
        <v>0.51</v>
      </c>
      <c r="E170" s="602">
        <f t="shared" si="28"/>
        <v>8.170761E-2</v>
      </c>
      <c r="F170" s="602">
        <f t="shared" si="29"/>
        <v>2.6514389999999999E-2</v>
      </c>
      <c r="G170" s="623">
        <f t="shared" si="24"/>
        <v>0</v>
      </c>
      <c r="H170" s="623">
        <f t="shared" si="34"/>
        <v>0</v>
      </c>
      <c r="I170" s="623">
        <f t="shared" si="26"/>
        <v>0</v>
      </c>
      <c r="J170" s="623">
        <f t="shared" si="27"/>
        <v>0</v>
      </c>
      <c r="L170" s="623">
        <f t="shared" si="30"/>
        <v>0</v>
      </c>
      <c r="M170" s="623">
        <f t="shared" si="31"/>
        <v>0</v>
      </c>
      <c r="N170" s="623">
        <f t="shared" si="32"/>
        <v>0</v>
      </c>
      <c r="O170" s="623">
        <f t="shared" si="33"/>
        <v>0</v>
      </c>
      <c r="R170" s="140"/>
      <c r="S170" s="140"/>
      <c r="T170" s="140"/>
      <c r="U170" s="140"/>
      <c r="V170" s="140"/>
      <c r="W170" s="140"/>
      <c r="X170" s="140"/>
      <c r="Y170" s="140"/>
    </row>
    <row r="171" spans="2:25">
      <c r="B171" s="459">
        <v>51</v>
      </c>
      <c r="C171" s="521">
        <v>0.51</v>
      </c>
      <c r="D171" s="521">
        <v>0.51</v>
      </c>
      <c r="E171" s="602">
        <f t="shared" si="28"/>
        <v>8.1604930000000006E-2</v>
      </c>
      <c r="F171" s="602">
        <f t="shared" si="29"/>
        <v>2.6481069999999999E-2</v>
      </c>
      <c r="G171" s="623">
        <f t="shared" si="24"/>
        <v>0</v>
      </c>
      <c r="H171" s="623">
        <f t="shared" si="34"/>
        <v>0</v>
      </c>
      <c r="I171" s="623">
        <f t="shared" si="26"/>
        <v>0</v>
      </c>
      <c r="J171" s="623">
        <f t="shared" si="27"/>
        <v>0</v>
      </c>
      <c r="L171" s="623">
        <f t="shared" si="30"/>
        <v>0</v>
      </c>
      <c r="M171" s="623">
        <f t="shared" si="31"/>
        <v>0</v>
      </c>
      <c r="N171" s="623">
        <f t="shared" si="32"/>
        <v>0</v>
      </c>
      <c r="O171" s="623">
        <f t="shared" si="33"/>
        <v>0</v>
      </c>
      <c r="R171" s="140"/>
      <c r="S171" s="140"/>
      <c r="T171" s="140"/>
      <c r="U171" s="140"/>
      <c r="V171" s="140"/>
      <c r="W171" s="140"/>
      <c r="X171" s="140"/>
      <c r="Y171" s="140"/>
    </row>
    <row r="172" spans="2:25">
      <c r="B172" s="459">
        <v>52</v>
      </c>
      <c r="C172" s="521">
        <v>0.51</v>
      </c>
      <c r="D172" s="521">
        <v>0.51</v>
      </c>
      <c r="E172" s="602">
        <f t="shared" si="28"/>
        <v>8.1506780000000001E-2</v>
      </c>
      <c r="F172" s="602">
        <f t="shared" si="29"/>
        <v>2.6449219999999999E-2</v>
      </c>
      <c r="G172" s="623">
        <f t="shared" si="24"/>
        <v>0</v>
      </c>
      <c r="H172" s="623">
        <f t="shared" si="34"/>
        <v>0</v>
      </c>
      <c r="I172" s="623">
        <f t="shared" si="26"/>
        <v>0</v>
      </c>
      <c r="J172" s="623">
        <f t="shared" si="27"/>
        <v>0</v>
      </c>
      <c r="L172" s="623">
        <f t="shared" si="30"/>
        <v>0</v>
      </c>
      <c r="M172" s="623">
        <f t="shared" si="31"/>
        <v>0</v>
      </c>
      <c r="N172" s="623">
        <f t="shared" si="32"/>
        <v>0</v>
      </c>
      <c r="O172" s="623">
        <f t="shared" si="33"/>
        <v>0</v>
      </c>
      <c r="R172" s="140"/>
      <c r="S172" s="140"/>
      <c r="T172" s="140"/>
      <c r="U172" s="140"/>
      <c r="V172" s="140"/>
      <c r="W172" s="140"/>
      <c r="X172" s="140"/>
      <c r="Y172" s="140"/>
    </row>
    <row r="173" spans="2:25">
      <c r="B173" s="459">
        <v>53</v>
      </c>
      <c r="C173" s="521">
        <v>0.51</v>
      </c>
      <c r="D173" s="521">
        <v>0.51</v>
      </c>
      <c r="E173" s="602">
        <f t="shared" si="28"/>
        <v>8.1413159999999998E-2</v>
      </c>
      <c r="F173" s="602">
        <f t="shared" si="29"/>
        <v>2.6418839999999999E-2</v>
      </c>
      <c r="G173" s="623">
        <f t="shared" si="24"/>
        <v>0</v>
      </c>
      <c r="H173" s="623">
        <f t="shared" si="34"/>
        <v>0</v>
      </c>
      <c r="I173" s="623">
        <f t="shared" si="26"/>
        <v>0</v>
      </c>
      <c r="J173" s="623">
        <f t="shared" si="27"/>
        <v>0</v>
      </c>
      <c r="L173" s="623">
        <f t="shared" si="30"/>
        <v>0</v>
      </c>
      <c r="M173" s="623">
        <f t="shared" si="31"/>
        <v>0</v>
      </c>
      <c r="N173" s="623">
        <f t="shared" si="32"/>
        <v>0</v>
      </c>
      <c r="O173" s="623">
        <f t="shared" si="33"/>
        <v>0</v>
      </c>
      <c r="R173" s="140"/>
      <c r="S173" s="140"/>
      <c r="T173" s="140"/>
      <c r="U173" s="140"/>
      <c r="V173" s="140"/>
      <c r="W173" s="140"/>
      <c r="X173" s="140"/>
      <c r="Y173" s="140"/>
    </row>
    <row r="174" spans="2:25">
      <c r="B174" s="459">
        <v>54</v>
      </c>
      <c r="C174" s="521">
        <v>0.51</v>
      </c>
      <c r="D174" s="521">
        <v>0.51</v>
      </c>
      <c r="E174" s="602">
        <f t="shared" si="28"/>
        <v>8.1322560000000002E-2</v>
      </c>
      <c r="F174" s="602">
        <f t="shared" si="29"/>
        <v>2.638944E-2</v>
      </c>
      <c r="G174" s="623">
        <f t="shared" si="24"/>
        <v>0</v>
      </c>
      <c r="H174" s="623">
        <f t="shared" si="34"/>
        <v>0</v>
      </c>
      <c r="I174" s="623">
        <f t="shared" si="26"/>
        <v>0</v>
      </c>
      <c r="J174" s="623">
        <f t="shared" si="27"/>
        <v>0</v>
      </c>
      <c r="L174" s="623">
        <f t="shared" si="30"/>
        <v>0</v>
      </c>
      <c r="M174" s="623">
        <f t="shared" si="31"/>
        <v>0</v>
      </c>
      <c r="N174" s="623">
        <f t="shared" si="32"/>
        <v>0</v>
      </c>
      <c r="O174" s="623">
        <f t="shared" si="33"/>
        <v>0</v>
      </c>
      <c r="R174" s="140"/>
      <c r="S174" s="140"/>
      <c r="T174" s="140"/>
      <c r="U174" s="140"/>
      <c r="V174" s="140"/>
      <c r="W174" s="140"/>
      <c r="X174" s="140"/>
      <c r="Y174" s="140"/>
    </row>
    <row r="175" spans="2:25">
      <c r="B175" s="459">
        <v>55</v>
      </c>
      <c r="C175" s="521">
        <v>0.51</v>
      </c>
      <c r="D175" s="521">
        <v>0.51</v>
      </c>
      <c r="E175" s="602">
        <f t="shared" si="28"/>
        <v>8.1234979999999998E-2</v>
      </c>
      <c r="F175" s="602">
        <f t="shared" si="29"/>
        <v>2.6361019999999999E-2</v>
      </c>
      <c r="G175" s="623">
        <f t="shared" si="24"/>
        <v>0</v>
      </c>
      <c r="H175" s="623">
        <f t="shared" si="34"/>
        <v>0</v>
      </c>
      <c r="I175" s="623">
        <f t="shared" si="26"/>
        <v>0</v>
      </c>
      <c r="J175" s="623">
        <f t="shared" si="27"/>
        <v>0</v>
      </c>
      <c r="L175" s="623">
        <f t="shared" si="30"/>
        <v>0</v>
      </c>
      <c r="M175" s="623">
        <f t="shared" si="31"/>
        <v>0</v>
      </c>
      <c r="N175" s="623">
        <f t="shared" si="32"/>
        <v>0</v>
      </c>
      <c r="O175" s="623">
        <f t="shared" si="33"/>
        <v>0</v>
      </c>
      <c r="R175" s="140"/>
      <c r="S175" s="140"/>
      <c r="T175" s="140"/>
      <c r="U175" s="140"/>
      <c r="V175" s="140"/>
      <c r="W175" s="140"/>
      <c r="X175" s="140"/>
      <c r="Y175" s="140"/>
    </row>
    <row r="176" spans="2:25">
      <c r="B176" s="459">
        <v>56</v>
      </c>
      <c r="C176" s="521">
        <v>0.51</v>
      </c>
      <c r="D176" s="521">
        <v>0.51</v>
      </c>
      <c r="E176" s="602">
        <f t="shared" si="28"/>
        <v>8.1150420000000001E-2</v>
      </c>
      <c r="F176" s="602">
        <f t="shared" si="29"/>
        <v>2.6333579999999999E-2</v>
      </c>
      <c r="G176" s="623">
        <f t="shared" si="24"/>
        <v>0</v>
      </c>
      <c r="H176" s="623">
        <f t="shared" si="34"/>
        <v>0</v>
      </c>
      <c r="I176" s="623">
        <f t="shared" si="26"/>
        <v>0</v>
      </c>
      <c r="J176" s="623">
        <f t="shared" si="27"/>
        <v>0</v>
      </c>
      <c r="L176" s="623">
        <f t="shared" si="30"/>
        <v>0</v>
      </c>
      <c r="M176" s="623">
        <f t="shared" si="31"/>
        <v>0</v>
      </c>
      <c r="N176" s="623">
        <f t="shared" si="32"/>
        <v>0</v>
      </c>
      <c r="O176" s="623">
        <f t="shared" si="33"/>
        <v>0</v>
      </c>
      <c r="R176" s="140"/>
      <c r="S176" s="140"/>
      <c r="T176" s="140"/>
      <c r="U176" s="140"/>
      <c r="V176" s="140"/>
      <c r="W176" s="140"/>
      <c r="X176" s="140"/>
      <c r="Y176" s="140"/>
    </row>
    <row r="177" spans="2:25">
      <c r="B177" s="459">
        <v>57</v>
      </c>
      <c r="C177" s="521">
        <v>0.51</v>
      </c>
      <c r="D177" s="521">
        <v>0.51</v>
      </c>
      <c r="E177" s="602">
        <f t="shared" si="28"/>
        <v>8.1068879999999996E-2</v>
      </c>
      <c r="F177" s="602">
        <f t="shared" si="29"/>
        <v>2.630712E-2</v>
      </c>
      <c r="G177" s="623">
        <f t="shared" si="24"/>
        <v>0</v>
      </c>
      <c r="H177" s="623">
        <f t="shared" si="34"/>
        <v>0</v>
      </c>
      <c r="I177" s="623">
        <f t="shared" si="26"/>
        <v>0</v>
      </c>
      <c r="J177" s="623">
        <f t="shared" si="27"/>
        <v>0</v>
      </c>
      <c r="L177" s="623">
        <f t="shared" si="30"/>
        <v>0</v>
      </c>
      <c r="M177" s="623">
        <f t="shared" si="31"/>
        <v>0</v>
      </c>
      <c r="N177" s="623">
        <f t="shared" si="32"/>
        <v>0</v>
      </c>
      <c r="O177" s="623">
        <f t="shared" si="33"/>
        <v>0</v>
      </c>
      <c r="R177" s="140"/>
      <c r="S177" s="140"/>
      <c r="T177" s="140"/>
      <c r="U177" s="140"/>
      <c r="V177" s="140"/>
      <c r="W177" s="140"/>
      <c r="X177" s="140"/>
      <c r="Y177" s="140"/>
    </row>
    <row r="178" spans="2:25">
      <c r="B178" s="459">
        <v>58</v>
      </c>
      <c r="C178" s="521">
        <v>0.51</v>
      </c>
      <c r="D178" s="521">
        <v>0.51</v>
      </c>
      <c r="E178" s="602">
        <f t="shared" si="28"/>
        <v>8.0990360000000011E-2</v>
      </c>
      <c r="F178" s="602">
        <f t="shared" si="29"/>
        <v>2.6281640000000002E-2</v>
      </c>
      <c r="G178" s="623">
        <f t="shared" si="24"/>
        <v>0</v>
      </c>
      <c r="H178" s="623">
        <f t="shared" si="34"/>
        <v>0</v>
      </c>
      <c r="I178" s="623">
        <f t="shared" si="26"/>
        <v>0</v>
      </c>
      <c r="J178" s="623">
        <f t="shared" si="27"/>
        <v>0</v>
      </c>
      <c r="L178" s="623">
        <f t="shared" si="30"/>
        <v>0</v>
      </c>
      <c r="M178" s="623">
        <f t="shared" si="31"/>
        <v>0</v>
      </c>
      <c r="N178" s="623">
        <f t="shared" si="32"/>
        <v>0</v>
      </c>
      <c r="O178" s="623">
        <f t="shared" si="33"/>
        <v>0</v>
      </c>
      <c r="R178" s="140"/>
      <c r="S178" s="140"/>
      <c r="T178" s="140"/>
      <c r="U178" s="140"/>
      <c r="V178" s="140"/>
      <c r="W178" s="140"/>
      <c r="X178" s="140"/>
      <c r="Y178" s="140"/>
    </row>
    <row r="179" spans="2:25">
      <c r="B179" s="459">
        <v>59</v>
      </c>
      <c r="C179" s="521">
        <v>0.51</v>
      </c>
      <c r="D179" s="521">
        <v>0.51</v>
      </c>
      <c r="E179" s="602">
        <f t="shared" si="28"/>
        <v>8.0914860000000005E-2</v>
      </c>
      <c r="F179" s="602">
        <f t="shared" si="29"/>
        <v>2.6257140000000002E-2</v>
      </c>
      <c r="G179" s="623">
        <f t="shared" si="24"/>
        <v>0</v>
      </c>
      <c r="H179" s="623">
        <f t="shared" si="34"/>
        <v>0</v>
      </c>
      <c r="I179" s="623">
        <f t="shared" si="26"/>
        <v>0</v>
      </c>
      <c r="J179" s="623">
        <f t="shared" si="27"/>
        <v>0</v>
      </c>
      <c r="L179" s="623">
        <f t="shared" si="30"/>
        <v>0</v>
      </c>
      <c r="M179" s="623">
        <f t="shared" si="31"/>
        <v>0</v>
      </c>
      <c r="N179" s="623">
        <f t="shared" si="32"/>
        <v>0</v>
      </c>
      <c r="O179" s="623">
        <f t="shared" si="33"/>
        <v>0</v>
      </c>
      <c r="R179" s="140"/>
      <c r="S179" s="140"/>
      <c r="T179" s="140"/>
      <c r="U179" s="140"/>
      <c r="V179" s="140"/>
      <c r="W179" s="140"/>
      <c r="X179" s="140"/>
      <c r="Y179" s="140"/>
    </row>
    <row r="180" spans="2:25">
      <c r="B180" s="459">
        <v>60</v>
      </c>
      <c r="C180" s="521">
        <v>0.51</v>
      </c>
      <c r="D180" s="521">
        <v>0.51</v>
      </c>
      <c r="E180" s="602">
        <f t="shared" si="28"/>
        <v>8.0840870000000009E-2</v>
      </c>
      <c r="F180" s="602">
        <f t="shared" si="29"/>
        <v>2.623313E-2</v>
      </c>
      <c r="G180" s="623">
        <f t="shared" si="24"/>
        <v>0</v>
      </c>
      <c r="H180" s="623">
        <f t="shared" si="34"/>
        <v>0</v>
      </c>
      <c r="I180" s="623">
        <f t="shared" si="26"/>
        <v>0</v>
      </c>
      <c r="J180" s="623">
        <f t="shared" si="27"/>
        <v>0</v>
      </c>
      <c r="L180" s="623">
        <f t="shared" si="30"/>
        <v>0</v>
      </c>
      <c r="M180" s="623">
        <f t="shared" si="31"/>
        <v>0</v>
      </c>
      <c r="N180" s="623">
        <f t="shared" si="32"/>
        <v>0</v>
      </c>
      <c r="O180" s="623">
        <f t="shared" si="33"/>
        <v>0</v>
      </c>
      <c r="R180" s="140"/>
      <c r="S180" s="140"/>
      <c r="T180" s="140"/>
      <c r="U180" s="140"/>
      <c r="V180" s="140"/>
      <c r="W180" s="140"/>
      <c r="X180" s="140"/>
      <c r="Y180" s="140"/>
    </row>
    <row r="181" spans="2:25">
      <c r="B181" s="459">
        <v>61</v>
      </c>
      <c r="C181" s="521">
        <v>0.51</v>
      </c>
      <c r="D181" s="521">
        <v>0.51</v>
      </c>
      <c r="E181" s="602">
        <f t="shared" si="28"/>
        <v>8.0769900000000006E-2</v>
      </c>
      <c r="F181" s="602">
        <f t="shared" si="29"/>
        <v>2.62101E-2</v>
      </c>
      <c r="G181" s="623">
        <f t="shared" si="24"/>
        <v>0</v>
      </c>
      <c r="H181" s="623">
        <f t="shared" si="34"/>
        <v>0</v>
      </c>
      <c r="I181" s="623">
        <f t="shared" si="26"/>
        <v>0</v>
      </c>
      <c r="J181" s="623">
        <f t="shared" si="27"/>
        <v>0</v>
      </c>
      <c r="L181" s="623">
        <f t="shared" si="30"/>
        <v>0</v>
      </c>
      <c r="M181" s="623">
        <f t="shared" si="31"/>
        <v>0</v>
      </c>
      <c r="N181" s="623">
        <f t="shared" si="32"/>
        <v>0</v>
      </c>
      <c r="O181" s="623">
        <f t="shared" si="33"/>
        <v>0</v>
      </c>
      <c r="R181" s="140"/>
      <c r="S181" s="140"/>
      <c r="T181" s="140"/>
      <c r="U181" s="140"/>
      <c r="V181" s="140"/>
      <c r="W181" s="140"/>
      <c r="X181" s="140"/>
      <c r="Y181" s="140"/>
    </row>
    <row r="182" spans="2:25">
      <c r="B182" s="459">
        <v>62</v>
      </c>
      <c r="C182" s="521">
        <v>0.51</v>
      </c>
      <c r="D182" s="521">
        <v>0.51</v>
      </c>
      <c r="E182" s="602">
        <f t="shared" ref="E182:E206" si="35">C88*(1+C182)</f>
        <v>8.0701949999999995E-2</v>
      </c>
      <c r="F182" s="602">
        <f t="shared" ref="F182:F206" si="36">C88*(1-D182)</f>
        <v>2.6188050000000001E-2</v>
      </c>
      <c r="G182" s="623">
        <f t="shared" si="24"/>
        <v>0</v>
      </c>
      <c r="H182" s="623">
        <f t="shared" si="34"/>
        <v>0</v>
      </c>
      <c r="I182" s="623">
        <f t="shared" si="26"/>
        <v>0</v>
      </c>
      <c r="J182" s="623">
        <f t="shared" si="27"/>
        <v>0</v>
      </c>
      <c r="L182" s="623">
        <f t="shared" ref="L182:L206" si="37">SUM(M88:Q88)-L88-R88</f>
        <v>0</v>
      </c>
      <c r="M182" s="623">
        <f t="shared" si="31"/>
        <v>0</v>
      </c>
      <c r="N182" s="623">
        <f t="shared" si="32"/>
        <v>0</v>
      </c>
      <c r="O182" s="623">
        <f t="shared" si="33"/>
        <v>0</v>
      </c>
      <c r="R182" s="140"/>
      <c r="S182" s="140"/>
      <c r="T182" s="140"/>
      <c r="U182" s="140"/>
      <c r="V182" s="140"/>
      <c r="W182" s="140"/>
      <c r="X182" s="140"/>
      <c r="Y182" s="140"/>
    </row>
    <row r="183" spans="2:25">
      <c r="B183" s="459">
        <v>63</v>
      </c>
      <c r="C183" s="521">
        <v>0.51</v>
      </c>
      <c r="D183" s="521">
        <v>0.51</v>
      </c>
      <c r="E183" s="602">
        <f t="shared" si="35"/>
        <v>8.0635509999999994E-2</v>
      </c>
      <c r="F183" s="602">
        <f t="shared" si="36"/>
        <v>2.6166489999999997E-2</v>
      </c>
      <c r="G183" s="623">
        <f t="shared" si="24"/>
        <v>0</v>
      </c>
      <c r="H183" s="623">
        <f t="shared" si="34"/>
        <v>0</v>
      </c>
      <c r="I183" s="623">
        <f t="shared" si="26"/>
        <v>0</v>
      </c>
      <c r="J183" s="623">
        <f t="shared" si="27"/>
        <v>0</v>
      </c>
      <c r="L183" s="623">
        <f t="shared" si="37"/>
        <v>0</v>
      </c>
      <c r="M183" s="623">
        <f t="shared" ref="M183:M206" si="38">L183*((1+$C89)^(-($B182+$B183)/2))</f>
        <v>0</v>
      </c>
      <c r="N183" s="623">
        <f t="shared" ref="N183:N206" si="39">L183*((1+$E183)^(-($B182+$B183)/2))</f>
        <v>0</v>
      </c>
      <c r="O183" s="623">
        <f t="shared" ref="O183:O206" si="40">L183*((1+$F183)^(-($B182+$B183)/2))</f>
        <v>0</v>
      </c>
      <c r="R183" s="140"/>
      <c r="S183" s="140"/>
      <c r="T183" s="140"/>
      <c r="U183" s="140"/>
      <c r="V183" s="140"/>
      <c r="W183" s="140"/>
      <c r="X183" s="140"/>
      <c r="Y183" s="140"/>
    </row>
    <row r="184" spans="2:25">
      <c r="B184" s="459">
        <v>64</v>
      </c>
      <c r="C184" s="521">
        <v>0.51</v>
      </c>
      <c r="D184" s="521">
        <v>0.51</v>
      </c>
      <c r="E184" s="602">
        <f t="shared" si="35"/>
        <v>8.0570580000000003E-2</v>
      </c>
      <c r="F184" s="602">
        <f t="shared" si="36"/>
        <v>2.6145420000000003E-2</v>
      </c>
      <c r="G184" s="623">
        <f t="shared" si="24"/>
        <v>0</v>
      </c>
      <c r="H184" s="623">
        <f t="shared" si="34"/>
        <v>0</v>
      </c>
      <c r="I184" s="623">
        <f t="shared" si="26"/>
        <v>0</v>
      </c>
      <c r="J184" s="623">
        <f t="shared" si="27"/>
        <v>0</v>
      </c>
      <c r="L184" s="623">
        <f t="shared" si="37"/>
        <v>0</v>
      </c>
      <c r="M184" s="623">
        <f t="shared" si="38"/>
        <v>0</v>
      </c>
      <c r="N184" s="623">
        <f t="shared" si="39"/>
        <v>0</v>
      </c>
      <c r="O184" s="623">
        <f t="shared" si="40"/>
        <v>0</v>
      </c>
      <c r="R184" s="140"/>
      <c r="S184" s="140"/>
      <c r="T184" s="140"/>
      <c r="U184" s="140"/>
      <c r="V184" s="140"/>
      <c r="W184" s="140"/>
      <c r="X184" s="140"/>
      <c r="Y184" s="140"/>
    </row>
    <row r="185" spans="2:25">
      <c r="B185" s="459">
        <v>65</v>
      </c>
      <c r="C185" s="521">
        <v>0.51</v>
      </c>
      <c r="D185" s="521">
        <v>0.51</v>
      </c>
      <c r="E185" s="602">
        <f t="shared" si="35"/>
        <v>8.0508670000000004E-2</v>
      </c>
      <c r="F185" s="602">
        <f t="shared" si="36"/>
        <v>2.6125330000000002E-2</v>
      </c>
      <c r="G185" s="623">
        <f t="shared" si="24"/>
        <v>0</v>
      </c>
      <c r="H185" s="623">
        <f t="shared" si="34"/>
        <v>0</v>
      </c>
      <c r="I185" s="623">
        <f t="shared" ref="I185:I206" si="41">$G185*((1+E185)^(-(B184+B185)/2))</f>
        <v>0</v>
      </c>
      <c r="J185" s="623">
        <f t="shared" ref="J185:J206" si="42">$G185*((1+F185)^(-(B184+B185)/2))</f>
        <v>0</v>
      </c>
      <c r="L185" s="623">
        <f t="shared" si="37"/>
        <v>0</v>
      </c>
      <c r="M185" s="623">
        <f t="shared" si="38"/>
        <v>0</v>
      </c>
      <c r="N185" s="623">
        <f t="shared" si="39"/>
        <v>0</v>
      </c>
      <c r="O185" s="623">
        <f t="shared" si="40"/>
        <v>0</v>
      </c>
      <c r="R185" s="140"/>
      <c r="S185" s="140"/>
      <c r="T185" s="140"/>
      <c r="U185" s="140"/>
      <c r="V185" s="140"/>
      <c r="W185" s="140"/>
      <c r="X185" s="140"/>
      <c r="Y185" s="140"/>
    </row>
    <row r="186" spans="2:25">
      <c r="B186" s="459">
        <v>66</v>
      </c>
      <c r="C186" s="521">
        <v>0.51</v>
      </c>
      <c r="D186" s="521">
        <v>0.51</v>
      </c>
      <c r="E186" s="602">
        <f t="shared" si="35"/>
        <v>8.0448270000000002E-2</v>
      </c>
      <c r="F186" s="602">
        <f t="shared" si="36"/>
        <v>2.6105729999999997E-2</v>
      </c>
      <c r="G186" s="623">
        <f t="shared" si="24"/>
        <v>0</v>
      </c>
      <c r="H186" s="623">
        <f t="shared" si="34"/>
        <v>0</v>
      </c>
      <c r="I186" s="623">
        <f t="shared" si="41"/>
        <v>0</v>
      </c>
      <c r="J186" s="623">
        <f t="shared" si="42"/>
        <v>0</v>
      </c>
      <c r="L186" s="623">
        <f t="shared" si="37"/>
        <v>0</v>
      </c>
      <c r="M186" s="623">
        <f t="shared" si="38"/>
        <v>0</v>
      </c>
      <c r="N186" s="623">
        <f t="shared" si="39"/>
        <v>0</v>
      </c>
      <c r="O186" s="623">
        <f t="shared" si="40"/>
        <v>0</v>
      </c>
      <c r="R186" s="140"/>
      <c r="S186" s="140"/>
      <c r="T186" s="140"/>
      <c r="U186" s="140"/>
      <c r="V186" s="140"/>
      <c r="W186" s="140"/>
      <c r="X186" s="140"/>
      <c r="Y186" s="140"/>
    </row>
    <row r="187" spans="2:25">
      <c r="B187" s="459">
        <v>67</v>
      </c>
      <c r="C187" s="521">
        <v>0.51</v>
      </c>
      <c r="D187" s="521">
        <v>0.51</v>
      </c>
      <c r="E187" s="602">
        <f t="shared" si="35"/>
        <v>8.0389379999999996E-2</v>
      </c>
      <c r="F187" s="602">
        <f t="shared" si="36"/>
        <v>2.6086620000000001E-2</v>
      </c>
      <c r="G187" s="623">
        <f t="shared" ref="G187:G206" si="43">SUM(G93:J93)</f>
        <v>0</v>
      </c>
      <c r="H187" s="623">
        <f t="shared" ref="H187:H206" si="44">G187*((1+C93)^(-(B186+B187)/2))</f>
        <v>0</v>
      </c>
      <c r="I187" s="623">
        <f t="shared" si="41"/>
        <v>0</v>
      </c>
      <c r="J187" s="623">
        <f t="shared" si="42"/>
        <v>0</v>
      </c>
      <c r="L187" s="623">
        <f t="shared" si="37"/>
        <v>0</v>
      </c>
      <c r="M187" s="623">
        <f t="shared" si="38"/>
        <v>0</v>
      </c>
      <c r="N187" s="623">
        <f t="shared" si="39"/>
        <v>0</v>
      </c>
      <c r="O187" s="623">
        <f t="shared" si="40"/>
        <v>0</v>
      </c>
      <c r="R187" s="140"/>
      <c r="S187" s="140"/>
      <c r="T187" s="140"/>
      <c r="U187" s="140"/>
      <c r="V187" s="140"/>
      <c r="W187" s="140"/>
      <c r="X187" s="140"/>
      <c r="Y187" s="140"/>
    </row>
    <row r="188" spans="2:25">
      <c r="B188" s="459">
        <v>68</v>
      </c>
      <c r="C188" s="521">
        <v>0.51</v>
      </c>
      <c r="D188" s="521">
        <v>0.51</v>
      </c>
      <c r="E188" s="602">
        <f t="shared" si="35"/>
        <v>8.0332000000000001E-2</v>
      </c>
      <c r="F188" s="602">
        <f t="shared" si="36"/>
        <v>2.6067999999999997E-2</v>
      </c>
      <c r="G188" s="623">
        <f t="shared" si="43"/>
        <v>0</v>
      </c>
      <c r="H188" s="623">
        <f t="shared" si="44"/>
        <v>0</v>
      </c>
      <c r="I188" s="623">
        <f t="shared" si="41"/>
        <v>0</v>
      </c>
      <c r="J188" s="623">
        <f t="shared" si="42"/>
        <v>0</v>
      </c>
      <c r="L188" s="623">
        <f t="shared" si="37"/>
        <v>0</v>
      </c>
      <c r="M188" s="623">
        <f t="shared" si="38"/>
        <v>0</v>
      </c>
      <c r="N188" s="623">
        <f t="shared" si="39"/>
        <v>0</v>
      </c>
      <c r="O188" s="623">
        <f t="shared" si="40"/>
        <v>0</v>
      </c>
      <c r="R188" s="140"/>
      <c r="S188" s="140"/>
      <c r="T188" s="140"/>
      <c r="U188" s="140"/>
      <c r="V188" s="140"/>
      <c r="W188" s="140"/>
      <c r="X188" s="140"/>
      <c r="Y188" s="140"/>
    </row>
    <row r="189" spans="2:25">
      <c r="B189" s="459">
        <v>69</v>
      </c>
      <c r="C189" s="521">
        <v>0.51</v>
      </c>
      <c r="D189" s="521">
        <v>0.51</v>
      </c>
      <c r="E189" s="602">
        <f t="shared" si="35"/>
        <v>8.0277640000000011E-2</v>
      </c>
      <c r="F189" s="602">
        <f t="shared" si="36"/>
        <v>2.6050360000000002E-2</v>
      </c>
      <c r="G189" s="623">
        <f t="shared" si="43"/>
        <v>0</v>
      </c>
      <c r="H189" s="623">
        <f t="shared" si="44"/>
        <v>0</v>
      </c>
      <c r="I189" s="623">
        <f t="shared" si="41"/>
        <v>0</v>
      </c>
      <c r="J189" s="623">
        <f t="shared" si="42"/>
        <v>0</v>
      </c>
      <c r="L189" s="623">
        <f t="shared" si="37"/>
        <v>0</v>
      </c>
      <c r="M189" s="623">
        <f t="shared" si="38"/>
        <v>0</v>
      </c>
      <c r="N189" s="623">
        <f t="shared" si="39"/>
        <v>0</v>
      </c>
      <c r="O189" s="623">
        <f t="shared" si="40"/>
        <v>0</v>
      </c>
      <c r="R189" s="140"/>
      <c r="S189" s="140"/>
      <c r="T189" s="140"/>
      <c r="U189" s="140"/>
      <c r="V189" s="140"/>
      <c r="W189" s="140"/>
      <c r="X189" s="140"/>
      <c r="Y189" s="140"/>
    </row>
    <row r="190" spans="2:25">
      <c r="B190" s="459">
        <v>70</v>
      </c>
      <c r="C190" s="521">
        <v>0.51</v>
      </c>
      <c r="D190" s="521">
        <v>0.51</v>
      </c>
      <c r="E190" s="602">
        <f t="shared" si="35"/>
        <v>8.0223280000000008E-2</v>
      </c>
      <c r="F190" s="602">
        <f t="shared" si="36"/>
        <v>2.6032719999999999E-2</v>
      </c>
      <c r="G190" s="623">
        <f t="shared" si="43"/>
        <v>0</v>
      </c>
      <c r="H190" s="623">
        <f t="shared" si="44"/>
        <v>0</v>
      </c>
      <c r="I190" s="623">
        <f t="shared" si="41"/>
        <v>0</v>
      </c>
      <c r="J190" s="623">
        <f t="shared" si="42"/>
        <v>0</v>
      </c>
      <c r="L190" s="623">
        <f t="shared" si="37"/>
        <v>0</v>
      </c>
      <c r="M190" s="623">
        <f t="shared" si="38"/>
        <v>0</v>
      </c>
      <c r="N190" s="623">
        <f t="shared" si="39"/>
        <v>0</v>
      </c>
      <c r="O190" s="623">
        <f t="shared" si="40"/>
        <v>0</v>
      </c>
      <c r="R190" s="140"/>
      <c r="S190" s="140"/>
      <c r="T190" s="140"/>
      <c r="U190" s="140"/>
      <c r="V190" s="140"/>
      <c r="W190" s="140"/>
      <c r="X190" s="140"/>
      <c r="Y190" s="140"/>
    </row>
    <row r="191" spans="2:25">
      <c r="B191" s="459">
        <v>71</v>
      </c>
      <c r="C191" s="521">
        <v>0.51</v>
      </c>
      <c r="D191" s="521">
        <v>0.51</v>
      </c>
      <c r="E191" s="602">
        <f t="shared" si="35"/>
        <v>8.0171939999999997E-2</v>
      </c>
      <c r="F191" s="602">
        <f t="shared" si="36"/>
        <v>2.6016060000000001E-2</v>
      </c>
      <c r="G191" s="623">
        <f t="shared" si="43"/>
        <v>0</v>
      </c>
      <c r="H191" s="623">
        <f t="shared" si="44"/>
        <v>0</v>
      </c>
      <c r="I191" s="623">
        <f t="shared" si="41"/>
        <v>0</v>
      </c>
      <c r="J191" s="623">
        <f t="shared" si="42"/>
        <v>0</v>
      </c>
      <c r="L191" s="623">
        <f t="shared" si="37"/>
        <v>0</v>
      </c>
      <c r="M191" s="623">
        <f t="shared" si="38"/>
        <v>0</v>
      </c>
      <c r="N191" s="623">
        <f t="shared" si="39"/>
        <v>0</v>
      </c>
      <c r="O191" s="623">
        <f t="shared" si="40"/>
        <v>0</v>
      </c>
      <c r="R191" s="140"/>
      <c r="S191" s="140"/>
      <c r="T191" s="140"/>
      <c r="U191" s="140"/>
      <c r="V191" s="140"/>
      <c r="W191" s="140"/>
      <c r="X191" s="140"/>
      <c r="Y191" s="140"/>
    </row>
    <row r="192" spans="2:25">
      <c r="B192" s="459">
        <v>72</v>
      </c>
      <c r="C192" s="521">
        <v>0.51</v>
      </c>
      <c r="D192" s="521">
        <v>0.51</v>
      </c>
      <c r="E192" s="602">
        <f t="shared" si="35"/>
        <v>8.01206E-2</v>
      </c>
      <c r="F192" s="602">
        <f t="shared" si="36"/>
        <v>2.5999400000000002E-2</v>
      </c>
      <c r="G192" s="623">
        <f t="shared" si="43"/>
        <v>0</v>
      </c>
      <c r="H192" s="623">
        <f t="shared" si="44"/>
        <v>0</v>
      </c>
      <c r="I192" s="623">
        <f t="shared" si="41"/>
        <v>0</v>
      </c>
      <c r="J192" s="623">
        <f t="shared" si="42"/>
        <v>0</v>
      </c>
      <c r="L192" s="623">
        <f t="shared" si="37"/>
        <v>0</v>
      </c>
      <c r="M192" s="623">
        <f t="shared" si="38"/>
        <v>0</v>
      </c>
      <c r="N192" s="623">
        <f t="shared" si="39"/>
        <v>0</v>
      </c>
      <c r="O192" s="623">
        <f t="shared" si="40"/>
        <v>0</v>
      </c>
      <c r="R192" s="140"/>
      <c r="S192" s="140"/>
      <c r="T192" s="140"/>
      <c r="U192" s="140"/>
      <c r="V192" s="140"/>
      <c r="W192" s="140"/>
      <c r="X192" s="140"/>
      <c r="Y192" s="140"/>
    </row>
    <row r="193" spans="2:25">
      <c r="B193" s="459">
        <v>73</v>
      </c>
      <c r="C193" s="521">
        <v>0.51</v>
      </c>
      <c r="D193" s="521">
        <v>0.51</v>
      </c>
      <c r="E193" s="602">
        <f t="shared" si="35"/>
        <v>8.0070769999999999E-2</v>
      </c>
      <c r="F193" s="602">
        <f t="shared" si="36"/>
        <v>2.598323E-2</v>
      </c>
      <c r="G193" s="623">
        <f t="shared" si="43"/>
        <v>0</v>
      </c>
      <c r="H193" s="623">
        <f t="shared" si="44"/>
        <v>0</v>
      </c>
      <c r="I193" s="623">
        <f t="shared" si="41"/>
        <v>0</v>
      </c>
      <c r="J193" s="623">
        <f t="shared" si="42"/>
        <v>0</v>
      </c>
      <c r="L193" s="623">
        <f t="shared" si="37"/>
        <v>0</v>
      </c>
      <c r="M193" s="623">
        <f t="shared" si="38"/>
        <v>0</v>
      </c>
      <c r="N193" s="623">
        <f t="shared" si="39"/>
        <v>0</v>
      </c>
      <c r="O193" s="623">
        <f t="shared" si="40"/>
        <v>0</v>
      </c>
      <c r="R193" s="140"/>
      <c r="S193" s="140"/>
      <c r="T193" s="140"/>
      <c r="U193" s="140"/>
      <c r="V193" s="140"/>
      <c r="W193" s="140"/>
      <c r="X193" s="140"/>
      <c r="Y193" s="140"/>
    </row>
    <row r="194" spans="2:25">
      <c r="B194" s="459">
        <v>74</v>
      </c>
      <c r="C194" s="521">
        <v>0.51</v>
      </c>
      <c r="D194" s="521">
        <v>0.51</v>
      </c>
      <c r="E194" s="602">
        <f t="shared" si="35"/>
        <v>8.0022449999999995E-2</v>
      </c>
      <c r="F194" s="602">
        <f t="shared" si="36"/>
        <v>2.5967549999999999E-2</v>
      </c>
      <c r="G194" s="623">
        <f t="shared" si="43"/>
        <v>0</v>
      </c>
      <c r="H194" s="623">
        <f t="shared" si="44"/>
        <v>0</v>
      </c>
      <c r="I194" s="623">
        <f t="shared" si="41"/>
        <v>0</v>
      </c>
      <c r="J194" s="623">
        <f t="shared" si="42"/>
        <v>0</v>
      </c>
      <c r="L194" s="623">
        <f t="shared" si="37"/>
        <v>0</v>
      </c>
      <c r="M194" s="623">
        <f t="shared" si="38"/>
        <v>0</v>
      </c>
      <c r="N194" s="623">
        <f t="shared" si="39"/>
        <v>0</v>
      </c>
      <c r="O194" s="623">
        <f t="shared" si="40"/>
        <v>0</v>
      </c>
      <c r="R194" s="140"/>
      <c r="S194" s="140"/>
      <c r="T194" s="140"/>
      <c r="U194" s="140"/>
      <c r="V194" s="140"/>
      <c r="W194" s="140"/>
      <c r="X194" s="140"/>
      <c r="Y194" s="140"/>
    </row>
    <row r="195" spans="2:25">
      <c r="B195" s="459">
        <v>75</v>
      </c>
      <c r="C195" s="521">
        <v>0.51</v>
      </c>
      <c r="D195" s="521">
        <v>0.51</v>
      </c>
      <c r="E195" s="602">
        <f t="shared" si="35"/>
        <v>7.9977149999999997E-2</v>
      </c>
      <c r="F195" s="602">
        <f t="shared" si="36"/>
        <v>2.595285E-2</v>
      </c>
      <c r="G195" s="623">
        <f t="shared" si="43"/>
        <v>0</v>
      </c>
      <c r="H195" s="623">
        <f t="shared" si="44"/>
        <v>0</v>
      </c>
      <c r="I195" s="623">
        <f t="shared" si="41"/>
        <v>0</v>
      </c>
      <c r="J195" s="623">
        <f t="shared" si="42"/>
        <v>0</v>
      </c>
      <c r="L195" s="623">
        <f t="shared" si="37"/>
        <v>0</v>
      </c>
      <c r="M195" s="623">
        <f t="shared" si="38"/>
        <v>0</v>
      </c>
      <c r="N195" s="623">
        <f t="shared" si="39"/>
        <v>0</v>
      </c>
      <c r="O195" s="623">
        <f t="shared" si="40"/>
        <v>0</v>
      </c>
      <c r="R195" s="140"/>
      <c r="S195" s="140"/>
      <c r="T195" s="140"/>
      <c r="U195" s="140"/>
      <c r="V195" s="140"/>
      <c r="W195" s="140"/>
      <c r="X195" s="140"/>
      <c r="Y195" s="140"/>
    </row>
    <row r="196" spans="2:25">
      <c r="B196" s="459">
        <v>76</v>
      </c>
      <c r="C196" s="521">
        <v>0.51</v>
      </c>
      <c r="D196" s="521">
        <v>0.51</v>
      </c>
      <c r="E196" s="602">
        <f t="shared" si="35"/>
        <v>7.9930340000000002E-2</v>
      </c>
      <c r="F196" s="602">
        <f t="shared" si="36"/>
        <v>2.5937660000000001E-2</v>
      </c>
      <c r="G196" s="623">
        <f t="shared" si="43"/>
        <v>0</v>
      </c>
      <c r="H196" s="623">
        <f t="shared" si="44"/>
        <v>0</v>
      </c>
      <c r="I196" s="623">
        <f t="shared" si="41"/>
        <v>0</v>
      </c>
      <c r="J196" s="623">
        <f t="shared" si="42"/>
        <v>0</v>
      </c>
      <c r="L196" s="623">
        <f t="shared" si="37"/>
        <v>0</v>
      </c>
      <c r="M196" s="623">
        <f t="shared" si="38"/>
        <v>0</v>
      </c>
      <c r="N196" s="623">
        <f t="shared" si="39"/>
        <v>0</v>
      </c>
      <c r="O196" s="623">
        <f t="shared" si="40"/>
        <v>0</v>
      </c>
      <c r="R196" s="140"/>
      <c r="S196" s="140"/>
      <c r="T196" s="140"/>
      <c r="U196" s="140"/>
      <c r="V196" s="140"/>
      <c r="W196" s="140"/>
      <c r="X196" s="140"/>
      <c r="Y196" s="140"/>
    </row>
    <row r="197" spans="2:25">
      <c r="B197" s="459">
        <v>77</v>
      </c>
      <c r="C197" s="521">
        <v>0.51</v>
      </c>
      <c r="D197" s="521">
        <v>0.51</v>
      </c>
      <c r="E197" s="602">
        <f t="shared" si="35"/>
        <v>7.9886550000000001E-2</v>
      </c>
      <c r="F197" s="602">
        <f t="shared" si="36"/>
        <v>2.5923450000000001E-2</v>
      </c>
      <c r="G197" s="623">
        <f t="shared" si="43"/>
        <v>0</v>
      </c>
      <c r="H197" s="623">
        <f t="shared" si="44"/>
        <v>0</v>
      </c>
      <c r="I197" s="623">
        <f t="shared" si="41"/>
        <v>0</v>
      </c>
      <c r="J197" s="623">
        <f t="shared" si="42"/>
        <v>0</v>
      </c>
      <c r="L197" s="623">
        <f t="shared" si="37"/>
        <v>0</v>
      </c>
      <c r="M197" s="623">
        <f t="shared" si="38"/>
        <v>0</v>
      </c>
      <c r="N197" s="623">
        <f t="shared" si="39"/>
        <v>0</v>
      </c>
      <c r="O197" s="623">
        <f t="shared" si="40"/>
        <v>0</v>
      </c>
      <c r="R197" s="140"/>
      <c r="S197" s="140"/>
      <c r="T197" s="140"/>
      <c r="U197" s="140"/>
      <c r="V197" s="140"/>
      <c r="W197" s="140"/>
      <c r="X197" s="140"/>
      <c r="Y197" s="140"/>
    </row>
    <row r="198" spans="2:25">
      <c r="B198" s="459">
        <v>78</v>
      </c>
      <c r="C198" s="521">
        <v>0.51</v>
      </c>
      <c r="D198" s="521">
        <v>0.51</v>
      </c>
      <c r="E198" s="602">
        <f t="shared" si="35"/>
        <v>7.9842759999999999E-2</v>
      </c>
      <c r="F198" s="602">
        <f t="shared" si="36"/>
        <v>2.590924E-2</v>
      </c>
      <c r="G198" s="623">
        <f t="shared" si="43"/>
        <v>0</v>
      </c>
      <c r="H198" s="623">
        <f t="shared" si="44"/>
        <v>0</v>
      </c>
      <c r="I198" s="623">
        <f t="shared" si="41"/>
        <v>0</v>
      </c>
      <c r="J198" s="623">
        <f t="shared" si="42"/>
        <v>0</v>
      </c>
      <c r="L198" s="623">
        <f t="shared" si="37"/>
        <v>0</v>
      </c>
      <c r="M198" s="623">
        <f t="shared" si="38"/>
        <v>0</v>
      </c>
      <c r="N198" s="623">
        <f t="shared" si="39"/>
        <v>0</v>
      </c>
      <c r="O198" s="623">
        <f t="shared" si="40"/>
        <v>0</v>
      </c>
      <c r="R198" s="140"/>
      <c r="S198" s="140"/>
      <c r="T198" s="140"/>
      <c r="U198" s="140"/>
      <c r="V198" s="140"/>
      <c r="W198" s="140"/>
      <c r="X198" s="140"/>
      <c r="Y198" s="140"/>
    </row>
    <row r="199" spans="2:25">
      <c r="B199" s="459">
        <v>79</v>
      </c>
      <c r="C199" s="521">
        <v>0.51</v>
      </c>
      <c r="D199" s="521">
        <v>0.51</v>
      </c>
      <c r="E199" s="602">
        <f t="shared" si="35"/>
        <v>7.9801990000000003E-2</v>
      </c>
      <c r="F199" s="602">
        <f t="shared" si="36"/>
        <v>2.5896010000000001E-2</v>
      </c>
      <c r="G199" s="623">
        <f t="shared" si="43"/>
        <v>0</v>
      </c>
      <c r="H199" s="623">
        <f t="shared" si="44"/>
        <v>0</v>
      </c>
      <c r="I199" s="623">
        <f t="shared" si="41"/>
        <v>0</v>
      </c>
      <c r="J199" s="623">
        <f t="shared" si="42"/>
        <v>0</v>
      </c>
      <c r="L199" s="623">
        <f t="shared" si="37"/>
        <v>0</v>
      </c>
      <c r="M199" s="623">
        <f t="shared" si="38"/>
        <v>0</v>
      </c>
      <c r="N199" s="623">
        <f t="shared" si="39"/>
        <v>0</v>
      </c>
      <c r="O199" s="623">
        <f t="shared" si="40"/>
        <v>0</v>
      </c>
      <c r="R199" s="140"/>
      <c r="S199" s="140"/>
      <c r="T199" s="140"/>
      <c r="U199" s="140"/>
      <c r="V199" s="140"/>
      <c r="W199" s="140"/>
      <c r="X199" s="140"/>
      <c r="Y199" s="140"/>
    </row>
    <row r="200" spans="2:25">
      <c r="B200" s="459">
        <v>80</v>
      </c>
      <c r="C200" s="521">
        <v>0.51</v>
      </c>
      <c r="D200" s="521">
        <v>0.51</v>
      </c>
      <c r="E200" s="602">
        <f t="shared" si="35"/>
        <v>7.9759709999999998E-2</v>
      </c>
      <c r="F200" s="602">
        <f t="shared" si="36"/>
        <v>2.5882289999999999E-2</v>
      </c>
      <c r="G200" s="623">
        <f t="shared" si="43"/>
        <v>0</v>
      </c>
      <c r="H200" s="623">
        <f t="shared" si="44"/>
        <v>0</v>
      </c>
      <c r="I200" s="623">
        <f t="shared" si="41"/>
        <v>0</v>
      </c>
      <c r="J200" s="623">
        <f t="shared" si="42"/>
        <v>0</v>
      </c>
      <c r="L200" s="623">
        <f t="shared" si="37"/>
        <v>0</v>
      </c>
      <c r="M200" s="623">
        <f t="shared" si="38"/>
        <v>0</v>
      </c>
      <c r="N200" s="623">
        <f t="shared" si="39"/>
        <v>0</v>
      </c>
      <c r="O200" s="623">
        <f t="shared" si="40"/>
        <v>0</v>
      </c>
      <c r="R200" s="140"/>
      <c r="S200" s="140"/>
      <c r="T200" s="140"/>
      <c r="U200" s="140"/>
      <c r="V200" s="140"/>
      <c r="W200" s="140"/>
      <c r="X200" s="140"/>
      <c r="Y200" s="140"/>
    </row>
    <row r="201" spans="2:25">
      <c r="B201" s="459">
        <v>81</v>
      </c>
      <c r="C201" s="521">
        <v>0.51</v>
      </c>
      <c r="D201" s="521">
        <v>0.51</v>
      </c>
      <c r="E201" s="602">
        <f t="shared" si="35"/>
        <v>7.9720449999999998E-2</v>
      </c>
      <c r="F201" s="602">
        <f t="shared" si="36"/>
        <v>2.5869549999999998E-2</v>
      </c>
      <c r="G201" s="623">
        <f t="shared" si="43"/>
        <v>0</v>
      </c>
      <c r="H201" s="623">
        <f t="shared" si="44"/>
        <v>0</v>
      </c>
      <c r="I201" s="623">
        <f t="shared" si="41"/>
        <v>0</v>
      </c>
      <c r="J201" s="623">
        <f t="shared" si="42"/>
        <v>0</v>
      </c>
      <c r="L201" s="623">
        <f t="shared" si="37"/>
        <v>0</v>
      </c>
      <c r="M201" s="623">
        <f t="shared" si="38"/>
        <v>0</v>
      </c>
      <c r="N201" s="623">
        <f t="shared" si="39"/>
        <v>0</v>
      </c>
      <c r="O201" s="623">
        <f t="shared" si="40"/>
        <v>0</v>
      </c>
      <c r="R201" s="140"/>
      <c r="S201" s="140"/>
      <c r="T201" s="140"/>
      <c r="U201" s="140"/>
      <c r="V201" s="140"/>
      <c r="W201" s="140"/>
      <c r="X201" s="140"/>
      <c r="Y201" s="140"/>
    </row>
    <row r="202" spans="2:25">
      <c r="B202" s="459">
        <v>82</v>
      </c>
      <c r="C202" s="521">
        <v>0.51</v>
      </c>
      <c r="D202" s="521">
        <v>0.51</v>
      </c>
      <c r="E202" s="602">
        <f t="shared" si="35"/>
        <v>7.9681189999999999E-2</v>
      </c>
      <c r="F202" s="602">
        <f t="shared" si="36"/>
        <v>2.5856810000000001E-2</v>
      </c>
      <c r="G202" s="623">
        <f t="shared" si="43"/>
        <v>0</v>
      </c>
      <c r="H202" s="623">
        <f t="shared" si="44"/>
        <v>0</v>
      </c>
      <c r="I202" s="623">
        <f t="shared" si="41"/>
        <v>0</v>
      </c>
      <c r="J202" s="623">
        <f t="shared" si="42"/>
        <v>0</v>
      </c>
      <c r="L202" s="623">
        <f t="shared" si="37"/>
        <v>0</v>
      </c>
      <c r="M202" s="623">
        <f t="shared" si="38"/>
        <v>0</v>
      </c>
      <c r="N202" s="623">
        <f t="shared" si="39"/>
        <v>0</v>
      </c>
      <c r="O202" s="623">
        <f t="shared" si="40"/>
        <v>0</v>
      </c>
      <c r="R202" s="140"/>
      <c r="S202" s="140"/>
      <c r="T202" s="140"/>
      <c r="U202" s="140"/>
      <c r="V202" s="140"/>
      <c r="W202" s="140"/>
      <c r="X202" s="140"/>
      <c r="Y202" s="140"/>
    </row>
    <row r="203" spans="2:25">
      <c r="B203" s="459">
        <v>83</v>
      </c>
      <c r="C203" s="521">
        <v>0.51</v>
      </c>
      <c r="D203" s="521">
        <v>0.51</v>
      </c>
      <c r="E203" s="602">
        <f t="shared" si="35"/>
        <v>7.9643439999999996E-2</v>
      </c>
      <c r="F203" s="602">
        <f t="shared" si="36"/>
        <v>2.5844559999999999E-2</v>
      </c>
      <c r="G203" s="623">
        <f t="shared" si="43"/>
        <v>0</v>
      </c>
      <c r="H203" s="623">
        <f t="shared" si="44"/>
        <v>0</v>
      </c>
      <c r="I203" s="623">
        <f t="shared" si="41"/>
        <v>0</v>
      </c>
      <c r="J203" s="623">
        <f t="shared" si="42"/>
        <v>0</v>
      </c>
      <c r="L203" s="623">
        <f t="shared" si="37"/>
        <v>0</v>
      </c>
      <c r="M203" s="623">
        <f t="shared" si="38"/>
        <v>0</v>
      </c>
      <c r="N203" s="623">
        <f t="shared" si="39"/>
        <v>0</v>
      </c>
      <c r="O203" s="623">
        <f t="shared" si="40"/>
        <v>0</v>
      </c>
      <c r="R203" s="140"/>
      <c r="S203" s="140"/>
      <c r="T203" s="140"/>
      <c r="U203" s="140"/>
      <c r="V203" s="140"/>
      <c r="W203" s="140"/>
      <c r="X203" s="140"/>
      <c r="Y203" s="140"/>
    </row>
    <row r="204" spans="2:25">
      <c r="B204" s="459">
        <v>84</v>
      </c>
      <c r="C204" s="521">
        <v>0.51</v>
      </c>
      <c r="D204" s="521">
        <v>0.51</v>
      </c>
      <c r="E204" s="602">
        <f t="shared" si="35"/>
        <v>7.9605689999999993E-2</v>
      </c>
      <c r="F204" s="602">
        <f t="shared" si="36"/>
        <v>2.5832309999999997E-2</v>
      </c>
      <c r="G204" s="623">
        <f t="shared" si="43"/>
        <v>0</v>
      </c>
      <c r="H204" s="623">
        <f t="shared" si="44"/>
        <v>0</v>
      </c>
      <c r="I204" s="623">
        <f t="shared" si="41"/>
        <v>0</v>
      </c>
      <c r="J204" s="623">
        <f t="shared" si="42"/>
        <v>0</v>
      </c>
      <c r="L204" s="623">
        <f t="shared" si="37"/>
        <v>0</v>
      </c>
      <c r="M204" s="623">
        <f t="shared" si="38"/>
        <v>0</v>
      </c>
      <c r="N204" s="623">
        <f t="shared" si="39"/>
        <v>0</v>
      </c>
      <c r="O204" s="623">
        <f t="shared" si="40"/>
        <v>0</v>
      </c>
      <c r="R204" s="140"/>
      <c r="S204" s="140"/>
      <c r="T204" s="140"/>
      <c r="U204" s="140"/>
      <c r="V204" s="140"/>
      <c r="W204" s="140"/>
      <c r="X204" s="140"/>
      <c r="Y204" s="140"/>
    </row>
    <row r="205" spans="2:25">
      <c r="B205" s="459">
        <v>85</v>
      </c>
      <c r="C205" s="521">
        <v>0.51</v>
      </c>
      <c r="D205" s="521">
        <v>0.51</v>
      </c>
      <c r="E205" s="602">
        <f t="shared" si="35"/>
        <v>7.956945E-2</v>
      </c>
      <c r="F205" s="602">
        <f t="shared" si="36"/>
        <v>2.5820549999999998E-2</v>
      </c>
      <c r="G205" s="623">
        <f t="shared" si="43"/>
        <v>0</v>
      </c>
      <c r="H205" s="623">
        <f t="shared" si="44"/>
        <v>0</v>
      </c>
      <c r="I205" s="623">
        <f t="shared" si="41"/>
        <v>0</v>
      </c>
      <c r="J205" s="623">
        <f t="shared" si="42"/>
        <v>0</v>
      </c>
      <c r="L205" s="623">
        <f t="shared" si="37"/>
        <v>0</v>
      </c>
      <c r="M205" s="623">
        <f t="shared" si="38"/>
        <v>0</v>
      </c>
      <c r="N205" s="623">
        <f t="shared" si="39"/>
        <v>0</v>
      </c>
      <c r="O205" s="623">
        <f t="shared" si="40"/>
        <v>0</v>
      </c>
      <c r="R205" s="140"/>
      <c r="S205" s="140"/>
      <c r="T205" s="140"/>
      <c r="U205" s="140"/>
      <c r="V205" s="140"/>
      <c r="W205" s="140"/>
      <c r="X205" s="140"/>
      <c r="Y205" s="140"/>
    </row>
    <row r="206" spans="2:25">
      <c r="B206" s="463">
        <v>86</v>
      </c>
      <c r="C206" s="524">
        <v>0.51</v>
      </c>
      <c r="D206" s="524">
        <v>0.51</v>
      </c>
      <c r="E206" s="604">
        <f t="shared" si="35"/>
        <v>7.9534719999999989E-2</v>
      </c>
      <c r="F206" s="604">
        <f t="shared" si="36"/>
        <v>2.5809279999999997E-2</v>
      </c>
      <c r="G206" s="624">
        <f t="shared" si="43"/>
        <v>0</v>
      </c>
      <c r="H206" s="624">
        <f t="shared" si="44"/>
        <v>0</v>
      </c>
      <c r="I206" s="624">
        <f t="shared" si="41"/>
        <v>0</v>
      </c>
      <c r="J206" s="624">
        <f t="shared" si="42"/>
        <v>0</v>
      </c>
      <c r="L206" s="624">
        <f t="shared" si="37"/>
        <v>0</v>
      </c>
      <c r="M206" s="624">
        <f t="shared" si="38"/>
        <v>0</v>
      </c>
      <c r="N206" s="624">
        <f t="shared" si="39"/>
        <v>0</v>
      </c>
      <c r="O206" s="624">
        <f t="shared" si="40"/>
        <v>0</v>
      </c>
      <c r="R206" s="140"/>
      <c r="S206" s="140"/>
      <c r="T206" s="140"/>
      <c r="U206" s="140"/>
      <c r="V206" s="140"/>
      <c r="W206" s="140"/>
      <c r="X206" s="140"/>
      <c r="Y206" s="140"/>
    </row>
    <row r="208" spans="2:25" ht="14.45" customHeight="1">
      <c r="B208" s="195" t="s">
        <v>577</v>
      </c>
    </row>
    <row r="209" spans="2:15">
      <c r="G209" s="752" t="s">
        <v>451</v>
      </c>
      <c r="H209" s="753"/>
      <c r="I209" s="753"/>
      <c r="J209" s="754"/>
      <c r="L209" s="752" t="s">
        <v>566</v>
      </c>
      <c r="M209" s="753"/>
      <c r="N209" s="753"/>
      <c r="O209" s="754"/>
    </row>
    <row r="210" spans="2:15" ht="30">
      <c r="B210" s="406" t="s">
        <v>430</v>
      </c>
      <c r="C210" s="406" t="s">
        <v>578</v>
      </c>
      <c r="D210" s="406"/>
      <c r="E210" s="406" t="s">
        <v>570</v>
      </c>
      <c r="F210" s="406" t="s">
        <v>571</v>
      </c>
      <c r="G210" s="406" t="s">
        <v>572</v>
      </c>
      <c r="H210" s="406" t="s">
        <v>573</v>
      </c>
      <c r="I210" s="406" t="s">
        <v>574</v>
      </c>
      <c r="J210" s="406" t="s">
        <v>575</v>
      </c>
      <c r="L210" s="406" t="s">
        <v>572</v>
      </c>
      <c r="M210" s="406" t="s">
        <v>573</v>
      </c>
      <c r="N210" s="406" t="s">
        <v>574</v>
      </c>
      <c r="O210" s="406" t="s">
        <v>575</v>
      </c>
    </row>
    <row r="211" spans="2:15">
      <c r="B211" s="407" t="s">
        <v>576</v>
      </c>
      <c r="C211" s="469"/>
      <c r="D211" s="469"/>
      <c r="E211" s="469"/>
      <c r="F211" s="618"/>
      <c r="G211" s="353"/>
      <c r="H211" s="353">
        <f>SUM(H212:H300)</f>
        <v>0</v>
      </c>
      <c r="I211" s="353">
        <f>SUM(I212:I300)</f>
        <v>0</v>
      </c>
      <c r="J211" s="353">
        <f>SUM(J212:J300)</f>
        <v>0</v>
      </c>
      <c r="K211" s="619"/>
      <c r="L211" s="353"/>
      <c r="M211" s="353">
        <f>SUM(M212:M300)</f>
        <v>0</v>
      </c>
      <c r="N211" s="353">
        <f>SUM(N212:N300)</f>
        <v>0</v>
      </c>
      <c r="O211" s="353">
        <f>SUM(O212:O300)</f>
        <v>0</v>
      </c>
    </row>
    <row r="212" spans="2:15">
      <c r="B212" s="455">
        <f>B24</f>
        <v>0.25</v>
      </c>
      <c r="C212" s="625">
        <f t="shared" ref="C212:C243" si="45">C24+$G$18/10000</f>
        <v>2.0094499999999994E-2</v>
      </c>
      <c r="D212" s="610" t="s">
        <v>579</v>
      </c>
      <c r="E212" s="600">
        <f t="shared" ref="E212:E243" si="46">C212*(1+C118)</f>
        <v>5.7872159999999978E-2</v>
      </c>
      <c r="F212" s="600">
        <f t="shared" ref="F212:F243" si="47">C212*(1-D118)</f>
        <v>0</v>
      </c>
      <c r="G212" s="622">
        <f>G118</f>
        <v>0</v>
      </c>
      <c r="H212" s="622">
        <f>(($G212-G24)*((1+C212)^(-(B212)/2)))+(G24*((1+C24)^(-(B212)/2)))</f>
        <v>0</v>
      </c>
      <c r="I212" s="622">
        <f>(($G212-G24)*((1+E212)^(-B212/2)))+(G24*((1+E118)^(-B212/2)))</f>
        <v>0</v>
      </c>
      <c r="J212" s="622">
        <f>(($G212-G24)*((1+F212)^(-B212/2)))+(G24*((1+F118)^(-B212/2)))</f>
        <v>0</v>
      </c>
      <c r="L212" s="622">
        <f t="shared" ref="L212:O243" si="48">L118</f>
        <v>0</v>
      </c>
      <c r="M212" s="622">
        <f>M118</f>
        <v>0</v>
      </c>
      <c r="N212" s="622">
        <f t="shared" ref="N212:O212" si="49">N118</f>
        <v>0</v>
      </c>
      <c r="O212" s="622">
        <f t="shared" si="49"/>
        <v>0</v>
      </c>
    </row>
    <row r="213" spans="2:15">
      <c r="B213" s="459">
        <v>0.5</v>
      </c>
      <c r="C213" s="626">
        <f t="shared" si="45"/>
        <v>2.0658999999999997E-2</v>
      </c>
      <c r="D213" s="611" t="s">
        <v>477</v>
      </c>
      <c r="E213" s="602">
        <f t="shared" si="46"/>
        <v>5.557270999999999E-2</v>
      </c>
      <c r="F213" s="602">
        <f t="shared" si="47"/>
        <v>0</v>
      </c>
      <c r="G213" s="623">
        <f t="shared" ref="G213:G275" si="50">G119</f>
        <v>0</v>
      </c>
      <c r="H213" s="623">
        <f>(($G213-G25)*((1+C213)^(-(B213+B212)/2)))+(G25*((1+C25)^(-(B213+B212)/2)))</f>
        <v>0</v>
      </c>
      <c r="I213" s="623">
        <f>(($G213-G25)*((1+E213)^(-(B213+B212)/2)))+(G25*((1+E119)^(-(B213+B212)/2)))</f>
        <v>0</v>
      </c>
      <c r="J213" s="623">
        <f>(($G213-G25)*((1+F213)^(-(B213+B212)/2)))+(G25*((1+F119)^(-(B213+B212)/2)))</f>
        <v>0</v>
      </c>
      <c r="L213" s="623">
        <f t="shared" si="48"/>
        <v>0</v>
      </c>
      <c r="M213" s="623">
        <f t="shared" si="48"/>
        <v>0</v>
      </c>
      <c r="N213" s="623">
        <f t="shared" si="48"/>
        <v>0</v>
      </c>
      <c r="O213" s="623">
        <f t="shared" si="48"/>
        <v>0</v>
      </c>
    </row>
    <row r="214" spans="2:15">
      <c r="B214" s="459">
        <v>0.75</v>
      </c>
      <c r="C214" s="626">
        <f t="shared" si="45"/>
        <v>2.1223499999999999E-2</v>
      </c>
      <c r="D214" s="611" t="s">
        <v>580</v>
      </c>
      <c r="E214" s="602">
        <f t="shared" si="46"/>
        <v>5.3483219999999998E-2</v>
      </c>
      <c r="F214" s="602">
        <f t="shared" si="47"/>
        <v>0</v>
      </c>
      <c r="G214" s="623">
        <f t="shared" si="50"/>
        <v>0</v>
      </c>
      <c r="H214" s="623">
        <f t="shared" ref="H214:H277" si="51">(($G214-G26)*((1+C214)^(-(B214+B213)/2)))+(G26*((1+C26)^(-(B214+B213)/2)))</f>
        <v>0</v>
      </c>
      <c r="I214" s="623">
        <f t="shared" ref="I214:I277" si="52">(($G214-G26)*((1+E214)^(-(B214+B213)/2)))+(G26*((1+E120)^(-(B214+B213)/2)))</f>
        <v>0</v>
      </c>
      <c r="J214" s="623">
        <f t="shared" ref="J214:J277" si="53">(($G214-G26)*((1+F214)^(-(B214+B213)/2)))+(G26*((1+F120)^(-(B214+B213)/2)))</f>
        <v>0</v>
      </c>
      <c r="L214" s="623">
        <f t="shared" si="48"/>
        <v>0</v>
      </c>
      <c r="M214" s="623">
        <f t="shared" si="48"/>
        <v>0</v>
      </c>
      <c r="N214" s="623">
        <f t="shared" si="48"/>
        <v>0</v>
      </c>
      <c r="O214" s="623">
        <f t="shared" si="48"/>
        <v>0</v>
      </c>
    </row>
    <row r="215" spans="2:15">
      <c r="B215" s="459">
        <v>1</v>
      </c>
      <c r="C215" s="626">
        <f t="shared" si="45"/>
        <v>2.1787999999999998E-2</v>
      </c>
      <c r="D215" s="611" t="s">
        <v>581</v>
      </c>
      <c r="E215" s="602">
        <f t="shared" si="46"/>
        <v>5.1201799999999999E-2</v>
      </c>
      <c r="F215" s="602">
        <f t="shared" si="47"/>
        <v>0</v>
      </c>
      <c r="G215" s="623">
        <f t="shared" si="50"/>
        <v>0</v>
      </c>
      <c r="H215" s="623">
        <f t="shared" si="51"/>
        <v>0</v>
      </c>
      <c r="I215" s="623">
        <f t="shared" si="52"/>
        <v>0</v>
      </c>
      <c r="J215" s="623">
        <f t="shared" si="53"/>
        <v>0</v>
      </c>
      <c r="L215" s="623">
        <f t="shared" si="48"/>
        <v>0</v>
      </c>
      <c r="M215" s="623">
        <f t="shared" si="48"/>
        <v>0</v>
      </c>
      <c r="N215" s="623">
        <f t="shared" si="48"/>
        <v>0</v>
      </c>
      <c r="O215" s="623">
        <f t="shared" si="48"/>
        <v>0</v>
      </c>
    </row>
    <row r="216" spans="2:15">
      <c r="B216" s="459">
        <f t="shared" ref="B216:B247" si="54">B28</f>
        <v>2</v>
      </c>
      <c r="C216" s="626">
        <f t="shared" si="45"/>
        <v>2.4046000000000001E-2</v>
      </c>
      <c r="D216" s="612" t="s">
        <v>480</v>
      </c>
      <c r="E216" s="602">
        <f t="shared" si="46"/>
        <v>3.8233139999999999E-2</v>
      </c>
      <c r="F216" s="602">
        <f t="shared" si="47"/>
        <v>9.8588600000000005E-3</v>
      </c>
      <c r="G216" s="623">
        <f t="shared" si="50"/>
        <v>0</v>
      </c>
      <c r="H216" s="623">
        <f t="shared" si="51"/>
        <v>0</v>
      </c>
      <c r="I216" s="623">
        <f t="shared" si="52"/>
        <v>0</v>
      </c>
      <c r="J216" s="623">
        <f t="shared" si="53"/>
        <v>0</v>
      </c>
      <c r="L216" s="623">
        <f t="shared" si="48"/>
        <v>0</v>
      </c>
      <c r="M216" s="623">
        <f t="shared" si="48"/>
        <v>0</v>
      </c>
      <c r="N216" s="623">
        <f t="shared" si="48"/>
        <v>0</v>
      </c>
      <c r="O216" s="623">
        <f t="shared" si="48"/>
        <v>0</v>
      </c>
    </row>
    <row r="217" spans="2:15">
      <c r="B217" s="459">
        <f t="shared" si="54"/>
        <v>3</v>
      </c>
      <c r="C217" s="626">
        <f t="shared" si="45"/>
        <v>3.1134999999999999E-2</v>
      </c>
      <c r="D217" s="612" t="s">
        <v>481</v>
      </c>
      <c r="E217" s="602">
        <f t="shared" si="46"/>
        <v>4.9504649999999997E-2</v>
      </c>
      <c r="F217" s="602">
        <f t="shared" si="47"/>
        <v>1.276535E-2</v>
      </c>
      <c r="G217" s="623">
        <f t="shared" si="50"/>
        <v>0</v>
      </c>
      <c r="H217" s="623">
        <f t="shared" si="51"/>
        <v>0</v>
      </c>
      <c r="I217" s="623">
        <f t="shared" si="52"/>
        <v>0</v>
      </c>
      <c r="J217" s="623">
        <f t="shared" si="53"/>
        <v>0</v>
      </c>
      <c r="L217" s="623">
        <f t="shared" si="48"/>
        <v>0</v>
      </c>
      <c r="M217" s="623">
        <f t="shared" si="48"/>
        <v>0</v>
      </c>
      <c r="N217" s="623">
        <f t="shared" si="48"/>
        <v>0</v>
      </c>
      <c r="O217" s="623">
        <f t="shared" si="48"/>
        <v>0</v>
      </c>
    </row>
    <row r="218" spans="2:15">
      <c r="B218" s="459">
        <f t="shared" si="54"/>
        <v>4</v>
      </c>
      <c r="C218" s="626">
        <f t="shared" si="45"/>
        <v>3.3661999999999997E-2</v>
      </c>
      <c r="D218" s="612" t="s">
        <v>482</v>
      </c>
      <c r="E218" s="602">
        <f t="shared" si="46"/>
        <v>5.2176099999999996E-2</v>
      </c>
      <c r="F218" s="602">
        <f t="shared" si="47"/>
        <v>1.5147899999999997E-2</v>
      </c>
      <c r="G218" s="623">
        <f t="shared" si="50"/>
        <v>0</v>
      </c>
      <c r="H218" s="623">
        <f t="shared" si="51"/>
        <v>0</v>
      </c>
      <c r="I218" s="623">
        <f t="shared" si="52"/>
        <v>0</v>
      </c>
      <c r="J218" s="623">
        <f t="shared" si="53"/>
        <v>0</v>
      </c>
      <c r="L218" s="623">
        <f t="shared" si="48"/>
        <v>0</v>
      </c>
      <c r="M218" s="623">
        <f t="shared" si="48"/>
        <v>0</v>
      </c>
      <c r="N218" s="623">
        <f t="shared" si="48"/>
        <v>0</v>
      </c>
      <c r="O218" s="623">
        <f t="shared" si="48"/>
        <v>0</v>
      </c>
    </row>
    <row r="219" spans="2:15">
      <c r="B219" s="459">
        <f t="shared" si="54"/>
        <v>5</v>
      </c>
      <c r="C219" s="626">
        <f t="shared" si="45"/>
        <v>2.9182E-2</v>
      </c>
      <c r="D219" s="612" t="s">
        <v>483</v>
      </c>
      <c r="E219" s="602">
        <f t="shared" si="46"/>
        <v>4.4940279999999999E-2</v>
      </c>
      <c r="F219" s="602">
        <f t="shared" si="47"/>
        <v>1.3423719999999998E-2</v>
      </c>
      <c r="G219" s="623">
        <f t="shared" si="50"/>
        <v>0</v>
      </c>
      <c r="H219" s="623">
        <f t="shared" si="51"/>
        <v>0</v>
      </c>
      <c r="I219" s="623">
        <f t="shared" si="52"/>
        <v>0</v>
      </c>
      <c r="J219" s="623">
        <f t="shared" si="53"/>
        <v>0</v>
      </c>
      <c r="L219" s="623">
        <f t="shared" si="48"/>
        <v>0</v>
      </c>
      <c r="M219" s="623">
        <f t="shared" si="48"/>
        <v>0</v>
      </c>
      <c r="N219" s="623">
        <f t="shared" si="48"/>
        <v>0</v>
      </c>
      <c r="O219" s="623">
        <f t="shared" si="48"/>
        <v>0</v>
      </c>
    </row>
    <row r="220" spans="2:15">
      <c r="B220" s="459">
        <f t="shared" si="54"/>
        <v>6</v>
      </c>
      <c r="C220" s="626">
        <f t="shared" si="45"/>
        <v>2.9295000000000002E-2</v>
      </c>
      <c r="D220" s="612" t="s">
        <v>484</v>
      </c>
      <c r="E220" s="602">
        <f t="shared" si="46"/>
        <v>4.5114300000000003E-2</v>
      </c>
      <c r="F220" s="602">
        <f t="shared" si="47"/>
        <v>1.34757E-2</v>
      </c>
      <c r="G220" s="623">
        <f t="shared" si="50"/>
        <v>0</v>
      </c>
      <c r="H220" s="623">
        <f t="shared" si="51"/>
        <v>0</v>
      </c>
      <c r="I220" s="623">
        <f t="shared" si="52"/>
        <v>0</v>
      </c>
      <c r="J220" s="623">
        <f t="shared" si="53"/>
        <v>0</v>
      </c>
      <c r="L220" s="623">
        <f t="shared" si="48"/>
        <v>0</v>
      </c>
      <c r="M220" s="623">
        <f t="shared" si="48"/>
        <v>0</v>
      </c>
      <c r="N220" s="623">
        <f t="shared" si="48"/>
        <v>0</v>
      </c>
      <c r="O220" s="623">
        <f t="shared" si="48"/>
        <v>0</v>
      </c>
    </row>
    <row r="221" spans="2:15">
      <c r="B221" s="459">
        <f t="shared" si="54"/>
        <v>7</v>
      </c>
      <c r="C221" s="626">
        <f t="shared" si="45"/>
        <v>2.9408E-2</v>
      </c>
      <c r="D221" s="612" t="s">
        <v>485</v>
      </c>
      <c r="E221" s="602">
        <f t="shared" si="46"/>
        <v>4.528832E-2</v>
      </c>
      <c r="F221" s="602">
        <f t="shared" si="47"/>
        <v>1.3527679999999999E-2</v>
      </c>
      <c r="G221" s="623">
        <f t="shared" si="50"/>
        <v>0</v>
      </c>
      <c r="H221" s="623">
        <f t="shared" si="51"/>
        <v>0</v>
      </c>
      <c r="I221" s="623">
        <f t="shared" si="52"/>
        <v>0</v>
      </c>
      <c r="J221" s="623">
        <f t="shared" si="53"/>
        <v>0</v>
      </c>
      <c r="L221" s="623">
        <f t="shared" si="48"/>
        <v>0</v>
      </c>
      <c r="M221" s="623">
        <f t="shared" si="48"/>
        <v>0</v>
      </c>
      <c r="N221" s="623">
        <f t="shared" si="48"/>
        <v>0</v>
      </c>
      <c r="O221" s="623">
        <f t="shared" si="48"/>
        <v>0</v>
      </c>
    </row>
    <row r="222" spans="2:15">
      <c r="B222" s="459">
        <f t="shared" si="54"/>
        <v>8</v>
      </c>
      <c r="C222" s="626">
        <f t="shared" si="45"/>
        <v>3.4368999999999997E-2</v>
      </c>
      <c r="D222" s="612" t="s">
        <v>486</v>
      </c>
      <c r="E222" s="602">
        <f t="shared" si="46"/>
        <v>5.2928259999999998E-2</v>
      </c>
      <c r="F222" s="602">
        <f t="shared" si="47"/>
        <v>1.5809739999999996E-2</v>
      </c>
      <c r="G222" s="623">
        <f t="shared" si="50"/>
        <v>0</v>
      </c>
      <c r="H222" s="623">
        <f t="shared" si="51"/>
        <v>0</v>
      </c>
      <c r="I222" s="623">
        <f t="shared" si="52"/>
        <v>0</v>
      </c>
      <c r="J222" s="623">
        <f t="shared" si="53"/>
        <v>0</v>
      </c>
      <c r="L222" s="623">
        <f t="shared" si="48"/>
        <v>0</v>
      </c>
      <c r="M222" s="623">
        <f t="shared" si="48"/>
        <v>0</v>
      </c>
      <c r="N222" s="623">
        <f t="shared" si="48"/>
        <v>0</v>
      </c>
      <c r="O222" s="623">
        <f t="shared" si="48"/>
        <v>0</v>
      </c>
    </row>
    <row r="223" spans="2:15">
      <c r="B223" s="459">
        <f t="shared" si="54"/>
        <v>9</v>
      </c>
      <c r="C223" s="626">
        <f t="shared" si="45"/>
        <v>3.9555E-2</v>
      </c>
      <c r="D223" s="612" t="s">
        <v>487</v>
      </c>
      <c r="E223" s="602">
        <f t="shared" si="46"/>
        <v>6.0914700000000002E-2</v>
      </c>
      <c r="F223" s="602">
        <f t="shared" si="47"/>
        <v>1.8195299999999998E-2</v>
      </c>
      <c r="G223" s="623">
        <f t="shared" si="50"/>
        <v>0</v>
      </c>
      <c r="H223" s="623">
        <f t="shared" si="51"/>
        <v>0</v>
      </c>
      <c r="I223" s="623">
        <f t="shared" si="52"/>
        <v>0</v>
      </c>
      <c r="J223" s="623">
        <f t="shared" si="53"/>
        <v>0</v>
      </c>
      <c r="L223" s="623">
        <f t="shared" si="48"/>
        <v>0</v>
      </c>
      <c r="M223" s="623">
        <f t="shared" si="48"/>
        <v>0</v>
      </c>
      <c r="N223" s="623">
        <f t="shared" si="48"/>
        <v>0</v>
      </c>
      <c r="O223" s="623">
        <f t="shared" si="48"/>
        <v>0</v>
      </c>
    </row>
    <row r="224" spans="2:15">
      <c r="B224" s="459">
        <f t="shared" si="54"/>
        <v>10</v>
      </c>
      <c r="C224" s="626">
        <f t="shared" si="45"/>
        <v>4.5019999999999998E-2</v>
      </c>
      <c r="D224" s="612" t="s">
        <v>488</v>
      </c>
      <c r="E224" s="602">
        <f t="shared" si="46"/>
        <v>6.9330799999999998E-2</v>
      </c>
      <c r="F224" s="602">
        <f t="shared" si="47"/>
        <v>2.0709199999999997E-2</v>
      </c>
      <c r="G224" s="623">
        <f t="shared" si="50"/>
        <v>0</v>
      </c>
      <c r="H224" s="623">
        <f t="shared" si="51"/>
        <v>0</v>
      </c>
      <c r="I224" s="623">
        <f t="shared" si="52"/>
        <v>0</v>
      </c>
      <c r="J224" s="623">
        <f t="shared" si="53"/>
        <v>0</v>
      </c>
      <c r="L224" s="623">
        <f t="shared" si="48"/>
        <v>0</v>
      </c>
      <c r="M224" s="623">
        <f t="shared" si="48"/>
        <v>0</v>
      </c>
      <c r="N224" s="623">
        <f t="shared" si="48"/>
        <v>0</v>
      </c>
      <c r="O224" s="623">
        <f t="shared" si="48"/>
        <v>0</v>
      </c>
    </row>
    <row r="225" spans="2:15">
      <c r="B225" s="459">
        <f t="shared" si="54"/>
        <v>11</v>
      </c>
      <c r="C225" s="626">
        <f t="shared" si="45"/>
        <v>4.4833999999999999E-2</v>
      </c>
      <c r="D225" s="612" t="s">
        <v>489</v>
      </c>
      <c r="E225" s="602">
        <f t="shared" si="46"/>
        <v>6.7699339999999997E-2</v>
      </c>
      <c r="F225" s="602">
        <f t="shared" si="47"/>
        <v>2.1968659999999997E-2</v>
      </c>
      <c r="G225" s="623">
        <f t="shared" si="50"/>
        <v>0</v>
      </c>
      <c r="H225" s="623">
        <f t="shared" si="51"/>
        <v>0</v>
      </c>
      <c r="I225" s="623">
        <f t="shared" si="52"/>
        <v>0</v>
      </c>
      <c r="J225" s="623">
        <f t="shared" si="53"/>
        <v>0</v>
      </c>
      <c r="L225" s="623">
        <f t="shared" si="48"/>
        <v>0</v>
      </c>
      <c r="M225" s="623">
        <f t="shared" si="48"/>
        <v>0</v>
      </c>
      <c r="N225" s="623">
        <f t="shared" si="48"/>
        <v>0</v>
      </c>
      <c r="O225" s="623">
        <f t="shared" si="48"/>
        <v>0</v>
      </c>
    </row>
    <row r="226" spans="2:15">
      <c r="B226" s="459">
        <f t="shared" si="54"/>
        <v>12</v>
      </c>
      <c r="C226" s="626">
        <f t="shared" si="45"/>
        <v>4.4684000000000001E-2</v>
      </c>
      <c r="D226" s="612" t="s">
        <v>490</v>
      </c>
      <c r="E226" s="602">
        <f t="shared" si="46"/>
        <v>6.7472840000000006E-2</v>
      </c>
      <c r="F226" s="602">
        <f t="shared" si="47"/>
        <v>2.189516E-2</v>
      </c>
      <c r="G226" s="623">
        <f t="shared" si="50"/>
        <v>0</v>
      </c>
      <c r="H226" s="623">
        <f t="shared" si="51"/>
        <v>0</v>
      </c>
      <c r="I226" s="623">
        <f t="shared" si="52"/>
        <v>0</v>
      </c>
      <c r="J226" s="623">
        <f t="shared" si="53"/>
        <v>0</v>
      </c>
      <c r="L226" s="623">
        <f t="shared" si="48"/>
        <v>0</v>
      </c>
      <c r="M226" s="623">
        <f t="shared" si="48"/>
        <v>0</v>
      </c>
      <c r="N226" s="623">
        <f t="shared" si="48"/>
        <v>0</v>
      </c>
      <c r="O226" s="623">
        <f t="shared" si="48"/>
        <v>0</v>
      </c>
    </row>
    <row r="227" spans="2:15">
      <c r="B227" s="459">
        <f t="shared" si="54"/>
        <v>13</v>
      </c>
      <c r="C227" s="626">
        <f t="shared" si="45"/>
        <v>4.4561999999999997E-2</v>
      </c>
      <c r="D227" s="612" t="s">
        <v>491</v>
      </c>
      <c r="E227" s="602">
        <f t="shared" si="46"/>
        <v>6.7288619999999993E-2</v>
      </c>
      <c r="F227" s="602">
        <f t="shared" si="47"/>
        <v>2.1835379999999998E-2</v>
      </c>
      <c r="G227" s="623">
        <f t="shared" si="50"/>
        <v>0</v>
      </c>
      <c r="H227" s="623">
        <f t="shared" si="51"/>
        <v>0</v>
      </c>
      <c r="I227" s="623">
        <f t="shared" si="52"/>
        <v>0</v>
      </c>
      <c r="J227" s="623">
        <f t="shared" si="53"/>
        <v>0</v>
      </c>
      <c r="L227" s="623">
        <f t="shared" si="48"/>
        <v>0</v>
      </c>
      <c r="M227" s="623">
        <f t="shared" si="48"/>
        <v>0</v>
      </c>
      <c r="N227" s="623">
        <f t="shared" si="48"/>
        <v>0</v>
      </c>
      <c r="O227" s="623">
        <f t="shared" si="48"/>
        <v>0</v>
      </c>
    </row>
    <row r="228" spans="2:15">
      <c r="B228" s="459">
        <f t="shared" si="54"/>
        <v>14</v>
      </c>
      <c r="C228" s="626">
        <f t="shared" si="45"/>
        <v>4.4462000000000002E-2</v>
      </c>
      <c r="D228" s="612" t="s">
        <v>492</v>
      </c>
      <c r="E228" s="602">
        <f t="shared" si="46"/>
        <v>6.7137620000000009E-2</v>
      </c>
      <c r="F228" s="602">
        <f t="shared" si="47"/>
        <v>2.1786380000000001E-2</v>
      </c>
      <c r="G228" s="623">
        <f t="shared" si="50"/>
        <v>0</v>
      </c>
      <c r="H228" s="623">
        <f t="shared" si="51"/>
        <v>0</v>
      </c>
      <c r="I228" s="623">
        <f t="shared" si="52"/>
        <v>0</v>
      </c>
      <c r="J228" s="623">
        <f t="shared" si="53"/>
        <v>0</v>
      </c>
      <c r="L228" s="623">
        <f t="shared" si="48"/>
        <v>0</v>
      </c>
      <c r="M228" s="623">
        <f t="shared" si="48"/>
        <v>0</v>
      </c>
      <c r="N228" s="623">
        <f t="shared" si="48"/>
        <v>0</v>
      </c>
      <c r="O228" s="623">
        <f t="shared" si="48"/>
        <v>0</v>
      </c>
    </row>
    <row r="229" spans="2:15">
      <c r="B229" s="459">
        <f t="shared" si="54"/>
        <v>15</v>
      </c>
      <c r="C229" s="626">
        <f t="shared" si="45"/>
        <v>4.4380000000000003E-2</v>
      </c>
      <c r="D229" s="612" t="s">
        <v>493</v>
      </c>
      <c r="E229" s="602">
        <f t="shared" si="46"/>
        <v>6.7013799999999998E-2</v>
      </c>
      <c r="F229" s="602">
        <f t="shared" si="47"/>
        <v>2.17462E-2</v>
      </c>
      <c r="G229" s="623">
        <f t="shared" si="50"/>
        <v>0</v>
      </c>
      <c r="H229" s="623">
        <f t="shared" si="51"/>
        <v>0</v>
      </c>
      <c r="I229" s="623">
        <f t="shared" si="52"/>
        <v>0</v>
      </c>
      <c r="J229" s="623">
        <f t="shared" si="53"/>
        <v>0</v>
      </c>
      <c r="L229" s="623">
        <f t="shared" si="48"/>
        <v>0</v>
      </c>
      <c r="M229" s="623">
        <f t="shared" si="48"/>
        <v>0</v>
      </c>
      <c r="N229" s="623">
        <f t="shared" si="48"/>
        <v>0</v>
      </c>
      <c r="O229" s="623">
        <f t="shared" si="48"/>
        <v>0</v>
      </c>
    </row>
    <row r="230" spans="2:15">
      <c r="B230" s="459">
        <f t="shared" si="54"/>
        <v>16</v>
      </c>
      <c r="C230" s="626">
        <f t="shared" si="45"/>
        <v>4.4311999999999997E-2</v>
      </c>
      <c r="D230" s="612" t="s">
        <v>494</v>
      </c>
      <c r="E230" s="602">
        <f t="shared" si="46"/>
        <v>6.6911119999999991E-2</v>
      </c>
      <c r="F230" s="602">
        <f t="shared" si="47"/>
        <v>2.1712879999999997E-2</v>
      </c>
      <c r="G230" s="623">
        <f t="shared" si="50"/>
        <v>0</v>
      </c>
      <c r="H230" s="623">
        <f t="shared" si="51"/>
        <v>0</v>
      </c>
      <c r="I230" s="623">
        <f t="shared" si="52"/>
        <v>0</v>
      </c>
      <c r="J230" s="623">
        <f t="shared" si="53"/>
        <v>0</v>
      </c>
      <c r="L230" s="623">
        <f t="shared" si="48"/>
        <v>0</v>
      </c>
      <c r="M230" s="623">
        <f t="shared" si="48"/>
        <v>0</v>
      </c>
      <c r="N230" s="623">
        <f t="shared" si="48"/>
        <v>0</v>
      </c>
      <c r="O230" s="623">
        <f t="shared" si="48"/>
        <v>0</v>
      </c>
    </row>
    <row r="231" spans="2:15">
      <c r="B231" s="459">
        <f t="shared" si="54"/>
        <v>17</v>
      </c>
      <c r="C231" s="626">
        <f t="shared" si="45"/>
        <v>4.4256999999999998E-2</v>
      </c>
      <c r="D231" s="612" t="s">
        <v>495</v>
      </c>
      <c r="E231" s="602">
        <f t="shared" si="46"/>
        <v>6.6828070000000003E-2</v>
      </c>
      <c r="F231" s="602">
        <f t="shared" si="47"/>
        <v>2.1685929999999999E-2</v>
      </c>
      <c r="G231" s="623">
        <f t="shared" si="50"/>
        <v>0</v>
      </c>
      <c r="H231" s="623">
        <f t="shared" si="51"/>
        <v>0</v>
      </c>
      <c r="I231" s="623">
        <f t="shared" si="52"/>
        <v>0</v>
      </c>
      <c r="J231" s="623">
        <f t="shared" si="53"/>
        <v>0</v>
      </c>
      <c r="L231" s="623">
        <f t="shared" si="48"/>
        <v>0</v>
      </c>
      <c r="M231" s="623">
        <f t="shared" si="48"/>
        <v>0</v>
      </c>
      <c r="N231" s="623">
        <f t="shared" si="48"/>
        <v>0</v>
      </c>
      <c r="O231" s="623">
        <f t="shared" si="48"/>
        <v>0</v>
      </c>
    </row>
    <row r="232" spans="2:15">
      <c r="B232" s="459">
        <f t="shared" si="54"/>
        <v>18</v>
      </c>
      <c r="C232" s="626">
        <f t="shared" si="45"/>
        <v>4.4212000000000001E-2</v>
      </c>
      <c r="D232" s="612" t="s">
        <v>496</v>
      </c>
      <c r="E232" s="602">
        <f t="shared" si="46"/>
        <v>6.6760120000000006E-2</v>
      </c>
      <c r="F232" s="602">
        <f t="shared" si="47"/>
        <v>2.166388E-2</v>
      </c>
      <c r="G232" s="623">
        <f t="shared" si="50"/>
        <v>0</v>
      </c>
      <c r="H232" s="623">
        <f t="shared" si="51"/>
        <v>0</v>
      </c>
      <c r="I232" s="623">
        <f t="shared" si="52"/>
        <v>0</v>
      </c>
      <c r="J232" s="623">
        <f t="shared" si="53"/>
        <v>0</v>
      </c>
      <c r="L232" s="623">
        <f t="shared" si="48"/>
        <v>0</v>
      </c>
      <c r="M232" s="623">
        <f t="shared" si="48"/>
        <v>0</v>
      </c>
      <c r="N232" s="623">
        <f t="shared" si="48"/>
        <v>0</v>
      </c>
      <c r="O232" s="623">
        <f t="shared" si="48"/>
        <v>0</v>
      </c>
    </row>
    <row r="233" spans="2:15">
      <c r="B233" s="459">
        <f t="shared" si="54"/>
        <v>19</v>
      </c>
      <c r="C233" s="626">
        <f t="shared" si="45"/>
        <v>4.4174999999999999E-2</v>
      </c>
      <c r="D233" s="612" t="s">
        <v>497</v>
      </c>
      <c r="E233" s="602">
        <f t="shared" si="46"/>
        <v>6.6704249999999993E-2</v>
      </c>
      <c r="F233" s="602">
        <f t="shared" si="47"/>
        <v>2.1645749999999998E-2</v>
      </c>
      <c r="G233" s="623">
        <f t="shared" si="50"/>
        <v>0</v>
      </c>
      <c r="H233" s="623">
        <f t="shared" si="51"/>
        <v>0</v>
      </c>
      <c r="I233" s="623">
        <f t="shared" si="52"/>
        <v>0</v>
      </c>
      <c r="J233" s="623">
        <f t="shared" si="53"/>
        <v>0</v>
      </c>
      <c r="L233" s="623">
        <f t="shared" si="48"/>
        <v>0</v>
      </c>
      <c r="M233" s="623">
        <f t="shared" si="48"/>
        <v>0</v>
      </c>
      <c r="N233" s="623">
        <f t="shared" si="48"/>
        <v>0</v>
      </c>
      <c r="O233" s="623">
        <f t="shared" si="48"/>
        <v>0</v>
      </c>
    </row>
    <row r="234" spans="2:15">
      <c r="B234" s="459">
        <f t="shared" si="54"/>
        <v>20</v>
      </c>
      <c r="C234" s="626">
        <f t="shared" si="45"/>
        <v>4.4146999999999999E-2</v>
      </c>
      <c r="D234" s="612" t="s">
        <v>498</v>
      </c>
      <c r="E234" s="602">
        <f t="shared" si="46"/>
        <v>6.6661970000000001E-2</v>
      </c>
      <c r="F234" s="602">
        <f t="shared" si="47"/>
        <v>2.163203E-2</v>
      </c>
      <c r="G234" s="623">
        <f t="shared" si="50"/>
        <v>0</v>
      </c>
      <c r="H234" s="623">
        <f t="shared" si="51"/>
        <v>0</v>
      </c>
      <c r="I234" s="623">
        <f t="shared" si="52"/>
        <v>0</v>
      </c>
      <c r="J234" s="623">
        <f t="shared" si="53"/>
        <v>0</v>
      </c>
      <c r="L234" s="623">
        <f t="shared" si="48"/>
        <v>0</v>
      </c>
      <c r="M234" s="623">
        <f t="shared" si="48"/>
        <v>0</v>
      </c>
      <c r="N234" s="623">
        <f t="shared" si="48"/>
        <v>0</v>
      </c>
      <c r="O234" s="623">
        <f t="shared" si="48"/>
        <v>0</v>
      </c>
    </row>
    <row r="235" spans="2:15">
      <c r="B235" s="459">
        <f t="shared" si="54"/>
        <v>21</v>
      </c>
      <c r="C235" s="626">
        <f t="shared" si="45"/>
        <v>5.8872000000000001E-2</v>
      </c>
      <c r="D235" s="612" t="s">
        <v>499</v>
      </c>
      <c r="E235" s="602">
        <f t="shared" si="46"/>
        <v>8.8896719999999999E-2</v>
      </c>
      <c r="F235" s="602">
        <f t="shared" si="47"/>
        <v>2.8847279999999999E-2</v>
      </c>
      <c r="G235" s="623">
        <f t="shared" si="50"/>
        <v>0</v>
      </c>
      <c r="H235" s="623">
        <f t="shared" si="51"/>
        <v>0</v>
      </c>
      <c r="I235" s="623">
        <f t="shared" si="52"/>
        <v>0</v>
      </c>
      <c r="J235" s="623">
        <f t="shared" si="53"/>
        <v>0</v>
      </c>
      <c r="L235" s="623">
        <f t="shared" si="48"/>
        <v>0</v>
      </c>
      <c r="M235" s="623">
        <f t="shared" si="48"/>
        <v>0</v>
      </c>
      <c r="N235" s="623">
        <f t="shared" si="48"/>
        <v>0</v>
      </c>
      <c r="O235" s="623">
        <f t="shared" si="48"/>
        <v>0</v>
      </c>
    </row>
    <row r="236" spans="2:15">
      <c r="B236" s="459">
        <f t="shared" si="54"/>
        <v>22</v>
      </c>
      <c r="C236" s="626">
        <f t="shared" si="45"/>
        <v>5.8498000000000001E-2</v>
      </c>
      <c r="D236" s="612" t="s">
        <v>500</v>
      </c>
      <c r="E236" s="602">
        <f t="shared" si="46"/>
        <v>8.8331980000000004E-2</v>
      </c>
      <c r="F236" s="602">
        <f t="shared" si="47"/>
        <v>2.8664020000000002E-2</v>
      </c>
      <c r="G236" s="623">
        <f t="shared" si="50"/>
        <v>0</v>
      </c>
      <c r="H236" s="623">
        <f t="shared" si="51"/>
        <v>0</v>
      </c>
      <c r="I236" s="623">
        <f t="shared" si="52"/>
        <v>0</v>
      </c>
      <c r="J236" s="623">
        <f t="shared" si="53"/>
        <v>0</v>
      </c>
      <c r="L236" s="623">
        <f t="shared" si="48"/>
        <v>0</v>
      </c>
      <c r="M236" s="623">
        <f t="shared" si="48"/>
        <v>0</v>
      </c>
      <c r="N236" s="623">
        <f t="shared" si="48"/>
        <v>0</v>
      </c>
      <c r="O236" s="623">
        <f t="shared" si="48"/>
        <v>0</v>
      </c>
    </row>
    <row r="237" spans="2:15">
      <c r="B237" s="459">
        <f t="shared" si="54"/>
        <v>23</v>
      </c>
      <c r="C237" s="626">
        <f t="shared" si="45"/>
        <v>5.8157E-2</v>
      </c>
      <c r="D237" s="612" t="s">
        <v>501</v>
      </c>
      <c r="E237" s="602">
        <f t="shared" si="46"/>
        <v>8.7817069999999997E-2</v>
      </c>
      <c r="F237" s="602">
        <f t="shared" si="47"/>
        <v>2.849693E-2</v>
      </c>
      <c r="G237" s="623">
        <f t="shared" si="50"/>
        <v>0</v>
      </c>
      <c r="H237" s="623">
        <f t="shared" si="51"/>
        <v>0</v>
      </c>
      <c r="I237" s="623">
        <f t="shared" si="52"/>
        <v>0</v>
      </c>
      <c r="J237" s="623">
        <f t="shared" si="53"/>
        <v>0</v>
      </c>
      <c r="L237" s="623">
        <f t="shared" si="48"/>
        <v>0</v>
      </c>
      <c r="M237" s="623">
        <f t="shared" si="48"/>
        <v>0</v>
      </c>
      <c r="N237" s="623">
        <f t="shared" si="48"/>
        <v>0</v>
      </c>
      <c r="O237" s="623">
        <f t="shared" si="48"/>
        <v>0</v>
      </c>
    </row>
    <row r="238" spans="2:15">
      <c r="B238" s="459">
        <f t="shared" si="54"/>
        <v>24</v>
      </c>
      <c r="C238" s="626">
        <f t="shared" si="45"/>
        <v>5.7844E-2</v>
      </c>
      <c r="D238" s="612" t="s">
        <v>502</v>
      </c>
      <c r="E238" s="602">
        <f t="shared" si="46"/>
        <v>8.7344439999999995E-2</v>
      </c>
      <c r="F238" s="602">
        <f t="shared" si="47"/>
        <v>2.834356E-2</v>
      </c>
      <c r="G238" s="623">
        <f t="shared" si="50"/>
        <v>0</v>
      </c>
      <c r="H238" s="623">
        <f t="shared" si="51"/>
        <v>0</v>
      </c>
      <c r="I238" s="623">
        <f t="shared" si="52"/>
        <v>0</v>
      </c>
      <c r="J238" s="623">
        <f t="shared" si="53"/>
        <v>0</v>
      </c>
      <c r="L238" s="623">
        <f t="shared" si="48"/>
        <v>0</v>
      </c>
      <c r="M238" s="623">
        <f t="shared" si="48"/>
        <v>0</v>
      </c>
      <c r="N238" s="623">
        <f t="shared" si="48"/>
        <v>0</v>
      </c>
      <c r="O238" s="623">
        <f t="shared" si="48"/>
        <v>0</v>
      </c>
    </row>
    <row r="239" spans="2:15">
      <c r="B239" s="459">
        <f t="shared" si="54"/>
        <v>25</v>
      </c>
      <c r="C239" s="626">
        <f t="shared" si="45"/>
        <v>5.7556999999999997E-2</v>
      </c>
      <c r="D239" s="612" t="s">
        <v>503</v>
      </c>
      <c r="E239" s="602">
        <f t="shared" si="46"/>
        <v>8.6911069999999993E-2</v>
      </c>
      <c r="F239" s="602">
        <f t="shared" si="47"/>
        <v>2.8202929999999998E-2</v>
      </c>
      <c r="G239" s="623">
        <f t="shared" si="50"/>
        <v>0</v>
      </c>
      <c r="H239" s="623">
        <f t="shared" si="51"/>
        <v>0</v>
      </c>
      <c r="I239" s="623">
        <f t="shared" si="52"/>
        <v>0</v>
      </c>
      <c r="J239" s="623">
        <f t="shared" si="53"/>
        <v>0</v>
      </c>
      <c r="L239" s="623">
        <f t="shared" si="48"/>
        <v>0</v>
      </c>
      <c r="M239" s="623">
        <f t="shared" si="48"/>
        <v>0</v>
      </c>
      <c r="N239" s="623">
        <f t="shared" si="48"/>
        <v>0</v>
      </c>
      <c r="O239" s="623">
        <f t="shared" si="48"/>
        <v>0</v>
      </c>
    </row>
    <row r="240" spans="2:15">
      <c r="B240" s="459">
        <f t="shared" si="54"/>
        <v>26</v>
      </c>
      <c r="C240" s="626">
        <f t="shared" si="45"/>
        <v>5.7291000000000002E-2</v>
      </c>
      <c r="D240" s="612" t="s">
        <v>504</v>
      </c>
      <c r="E240" s="602">
        <f t="shared" si="46"/>
        <v>8.6509410000000009E-2</v>
      </c>
      <c r="F240" s="602">
        <f t="shared" si="47"/>
        <v>2.8072590000000001E-2</v>
      </c>
      <c r="G240" s="623">
        <f t="shared" si="50"/>
        <v>0</v>
      </c>
      <c r="H240" s="623">
        <f t="shared" si="51"/>
        <v>0</v>
      </c>
      <c r="I240" s="623">
        <f t="shared" si="52"/>
        <v>0</v>
      </c>
      <c r="J240" s="623">
        <f t="shared" si="53"/>
        <v>0</v>
      </c>
      <c r="L240" s="623">
        <f t="shared" si="48"/>
        <v>0</v>
      </c>
      <c r="M240" s="623">
        <f t="shared" si="48"/>
        <v>0</v>
      </c>
      <c r="N240" s="623">
        <f t="shared" si="48"/>
        <v>0</v>
      </c>
      <c r="O240" s="623">
        <f t="shared" si="48"/>
        <v>0</v>
      </c>
    </row>
    <row r="241" spans="2:15">
      <c r="B241" s="459">
        <f t="shared" si="54"/>
        <v>27</v>
      </c>
      <c r="C241" s="626">
        <f t="shared" si="45"/>
        <v>5.7044999999999998E-2</v>
      </c>
      <c r="D241" s="612" t="s">
        <v>505</v>
      </c>
      <c r="E241" s="602">
        <f t="shared" si="46"/>
        <v>8.6137950000000005E-2</v>
      </c>
      <c r="F241" s="602">
        <f t="shared" si="47"/>
        <v>2.7952049999999999E-2</v>
      </c>
      <c r="G241" s="623">
        <f t="shared" si="50"/>
        <v>0</v>
      </c>
      <c r="H241" s="623">
        <f t="shared" si="51"/>
        <v>0</v>
      </c>
      <c r="I241" s="623">
        <f t="shared" si="52"/>
        <v>0</v>
      </c>
      <c r="J241" s="623">
        <f t="shared" si="53"/>
        <v>0</v>
      </c>
      <c r="L241" s="623">
        <f t="shared" si="48"/>
        <v>0</v>
      </c>
      <c r="M241" s="623">
        <f t="shared" si="48"/>
        <v>0</v>
      </c>
      <c r="N241" s="623">
        <f t="shared" si="48"/>
        <v>0</v>
      </c>
      <c r="O241" s="623">
        <f t="shared" si="48"/>
        <v>0</v>
      </c>
    </row>
    <row r="242" spans="2:15">
      <c r="B242" s="459">
        <f t="shared" si="54"/>
        <v>28</v>
      </c>
      <c r="C242" s="626">
        <f t="shared" si="45"/>
        <v>5.6816999999999999E-2</v>
      </c>
      <c r="D242" s="612" t="s">
        <v>506</v>
      </c>
      <c r="E242" s="602">
        <f t="shared" si="46"/>
        <v>8.5793670000000002E-2</v>
      </c>
      <c r="F242" s="602">
        <f t="shared" si="47"/>
        <v>2.784033E-2</v>
      </c>
      <c r="G242" s="623">
        <f t="shared" si="50"/>
        <v>0</v>
      </c>
      <c r="H242" s="623">
        <f t="shared" si="51"/>
        <v>0</v>
      </c>
      <c r="I242" s="623">
        <f t="shared" si="52"/>
        <v>0</v>
      </c>
      <c r="J242" s="623">
        <f t="shared" si="53"/>
        <v>0</v>
      </c>
      <c r="L242" s="623">
        <f t="shared" si="48"/>
        <v>0</v>
      </c>
      <c r="M242" s="623">
        <f t="shared" si="48"/>
        <v>0</v>
      </c>
      <c r="N242" s="623">
        <f t="shared" si="48"/>
        <v>0</v>
      </c>
      <c r="O242" s="623">
        <f t="shared" si="48"/>
        <v>0</v>
      </c>
    </row>
    <row r="243" spans="2:15">
      <c r="B243" s="459">
        <f t="shared" si="54"/>
        <v>29</v>
      </c>
      <c r="C243" s="626">
        <f t="shared" si="45"/>
        <v>5.6605000000000003E-2</v>
      </c>
      <c r="D243" s="612" t="s">
        <v>507</v>
      </c>
      <c r="E243" s="602">
        <f t="shared" si="46"/>
        <v>8.5473550000000009E-2</v>
      </c>
      <c r="F243" s="602">
        <f t="shared" si="47"/>
        <v>2.7736449999999999E-2</v>
      </c>
      <c r="G243" s="623">
        <f t="shared" si="50"/>
        <v>0</v>
      </c>
      <c r="H243" s="623">
        <f t="shared" si="51"/>
        <v>0</v>
      </c>
      <c r="I243" s="623">
        <f t="shared" si="52"/>
        <v>0</v>
      </c>
      <c r="J243" s="623">
        <f t="shared" si="53"/>
        <v>0</v>
      </c>
      <c r="L243" s="623">
        <f t="shared" si="48"/>
        <v>0</v>
      </c>
      <c r="M243" s="623">
        <f t="shared" si="48"/>
        <v>0</v>
      </c>
      <c r="N243" s="623">
        <f t="shared" si="48"/>
        <v>0</v>
      </c>
      <c r="O243" s="623">
        <f t="shared" si="48"/>
        <v>0</v>
      </c>
    </row>
    <row r="244" spans="2:15">
      <c r="B244" s="459">
        <f t="shared" si="54"/>
        <v>30</v>
      </c>
      <c r="C244" s="626">
        <f t="shared" ref="C244:C275" si="55">C56+$G$18/10000</f>
        <v>5.6406999999999999E-2</v>
      </c>
      <c r="D244" s="612" t="s">
        <v>508</v>
      </c>
      <c r="E244" s="602">
        <f t="shared" ref="E244:E275" si="56">C244*(1+C150)</f>
        <v>8.5174570000000005E-2</v>
      </c>
      <c r="F244" s="602">
        <f t="shared" ref="F244:F275" si="57">C244*(1-D150)</f>
        <v>2.763943E-2</v>
      </c>
      <c r="G244" s="623">
        <f t="shared" si="50"/>
        <v>0</v>
      </c>
      <c r="H244" s="623">
        <f t="shared" si="51"/>
        <v>0</v>
      </c>
      <c r="I244" s="623">
        <f t="shared" si="52"/>
        <v>0</v>
      </c>
      <c r="J244" s="623">
        <f t="shared" si="53"/>
        <v>0</v>
      </c>
      <c r="L244" s="623">
        <f t="shared" ref="L244:O275" si="58">L150</f>
        <v>0</v>
      </c>
      <c r="M244" s="623">
        <f t="shared" si="58"/>
        <v>0</v>
      </c>
      <c r="N244" s="623">
        <f t="shared" si="58"/>
        <v>0</v>
      </c>
      <c r="O244" s="623">
        <f t="shared" si="58"/>
        <v>0</v>
      </c>
    </row>
    <row r="245" spans="2:15">
      <c r="B245" s="459">
        <f t="shared" si="54"/>
        <v>31</v>
      </c>
      <c r="C245" s="626">
        <f t="shared" si="55"/>
        <v>5.6221E-2</v>
      </c>
      <c r="D245" s="612" t="s">
        <v>509</v>
      </c>
      <c r="E245" s="602">
        <f t="shared" si="56"/>
        <v>8.4893709999999997E-2</v>
      </c>
      <c r="F245" s="602">
        <f t="shared" si="57"/>
        <v>2.754829E-2</v>
      </c>
      <c r="G245" s="623">
        <f t="shared" si="50"/>
        <v>0</v>
      </c>
      <c r="H245" s="623">
        <f t="shared" si="51"/>
        <v>0</v>
      </c>
      <c r="I245" s="623">
        <f t="shared" si="52"/>
        <v>0</v>
      </c>
      <c r="J245" s="623">
        <f t="shared" si="53"/>
        <v>0</v>
      </c>
      <c r="L245" s="623">
        <f t="shared" si="58"/>
        <v>0</v>
      </c>
      <c r="M245" s="623">
        <f t="shared" si="58"/>
        <v>0</v>
      </c>
      <c r="N245" s="623">
        <f t="shared" si="58"/>
        <v>0</v>
      </c>
      <c r="O245" s="623">
        <f t="shared" si="58"/>
        <v>0</v>
      </c>
    </row>
    <row r="246" spans="2:15">
      <c r="B246" s="459">
        <f t="shared" si="54"/>
        <v>32</v>
      </c>
      <c r="C246" s="626">
        <f t="shared" si="55"/>
        <v>5.6048000000000001E-2</v>
      </c>
      <c r="D246" s="612" t="s">
        <v>510</v>
      </c>
      <c r="E246" s="602">
        <f t="shared" si="56"/>
        <v>8.4632479999999996E-2</v>
      </c>
      <c r="F246" s="602">
        <f t="shared" si="57"/>
        <v>2.7463519999999998E-2</v>
      </c>
      <c r="G246" s="623">
        <f t="shared" si="50"/>
        <v>0</v>
      </c>
      <c r="H246" s="623">
        <f t="shared" si="51"/>
        <v>0</v>
      </c>
      <c r="I246" s="623">
        <f t="shared" si="52"/>
        <v>0</v>
      </c>
      <c r="J246" s="623">
        <f t="shared" si="53"/>
        <v>0</v>
      </c>
      <c r="L246" s="623">
        <f t="shared" si="58"/>
        <v>0</v>
      </c>
      <c r="M246" s="623">
        <f t="shared" si="58"/>
        <v>0</v>
      </c>
      <c r="N246" s="623">
        <f t="shared" si="58"/>
        <v>0</v>
      </c>
      <c r="O246" s="623">
        <f t="shared" si="58"/>
        <v>0</v>
      </c>
    </row>
    <row r="247" spans="2:15">
      <c r="B247" s="459">
        <f t="shared" si="54"/>
        <v>33</v>
      </c>
      <c r="C247" s="626">
        <f t="shared" si="55"/>
        <v>5.5884000000000003E-2</v>
      </c>
      <c r="D247" s="612" t="s">
        <v>511</v>
      </c>
      <c r="E247" s="602">
        <f t="shared" si="56"/>
        <v>8.4384840000000003E-2</v>
      </c>
      <c r="F247" s="602">
        <f t="shared" si="57"/>
        <v>2.738316E-2</v>
      </c>
      <c r="G247" s="623">
        <f t="shared" si="50"/>
        <v>0</v>
      </c>
      <c r="H247" s="623">
        <f t="shared" si="51"/>
        <v>0</v>
      </c>
      <c r="I247" s="623">
        <f t="shared" si="52"/>
        <v>0</v>
      </c>
      <c r="J247" s="623">
        <f t="shared" si="53"/>
        <v>0</v>
      </c>
      <c r="L247" s="623">
        <f t="shared" si="58"/>
        <v>0</v>
      </c>
      <c r="M247" s="623">
        <f t="shared" si="58"/>
        <v>0</v>
      </c>
      <c r="N247" s="623">
        <f t="shared" si="58"/>
        <v>0</v>
      </c>
      <c r="O247" s="623">
        <f t="shared" si="58"/>
        <v>0</v>
      </c>
    </row>
    <row r="248" spans="2:15">
      <c r="B248" s="459">
        <f t="shared" ref="B248:B279" si="59">B60</f>
        <v>34</v>
      </c>
      <c r="C248" s="626">
        <f t="shared" si="55"/>
        <v>5.5731000000000003E-2</v>
      </c>
      <c r="D248" s="612" t="s">
        <v>512</v>
      </c>
      <c r="E248" s="602">
        <f t="shared" si="56"/>
        <v>8.4153810000000009E-2</v>
      </c>
      <c r="F248" s="602">
        <f t="shared" si="57"/>
        <v>2.730819E-2</v>
      </c>
      <c r="G248" s="623">
        <f t="shared" si="50"/>
        <v>0</v>
      </c>
      <c r="H248" s="623">
        <f t="shared" si="51"/>
        <v>0</v>
      </c>
      <c r="I248" s="623">
        <f t="shared" si="52"/>
        <v>0</v>
      </c>
      <c r="J248" s="623">
        <f t="shared" si="53"/>
        <v>0</v>
      </c>
      <c r="L248" s="623">
        <f t="shared" si="58"/>
        <v>0</v>
      </c>
      <c r="M248" s="623">
        <f t="shared" si="58"/>
        <v>0</v>
      </c>
      <c r="N248" s="623">
        <f t="shared" si="58"/>
        <v>0</v>
      </c>
      <c r="O248" s="623">
        <f t="shared" si="58"/>
        <v>0</v>
      </c>
    </row>
    <row r="249" spans="2:15">
      <c r="B249" s="459">
        <f t="shared" si="59"/>
        <v>35</v>
      </c>
      <c r="C249" s="626">
        <f t="shared" si="55"/>
        <v>5.5586000000000003E-2</v>
      </c>
      <c r="D249" s="612" t="s">
        <v>513</v>
      </c>
      <c r="E249" s="602">
        <f t="shared" si="56"/>
        <v>8.393486E-2</v>
      </c>
      <c r="F249" s="602">
        <f t="shared" si="57"/>
        <v>2.723714E-2</v>
      </c>
      <c r="G249" s="623">
        <f t="shared" si="50"/>
        <v>0</v>
      </c>
      <c r="H249" s="623">
        <f t="shared" si="51"/>
        <v>0</v>
      </c>
      <c r="I249" s="623">
        <f t="shared" si="52"/>
        <v>0</v>
      </c>
      <c r="J249" s="623">
        <f t="shared" si="53"/>
        <v>0</v>
      </c>
      <c r="L249" s="623">
        <f t="shared" si="58"/>
        <v>0</v>
      </c>
      <c r="M249" s="623">
        <f t="shared" si="58"/>
        <v>0</v>
      </c>
      <c r="N249" s="623">
        <f t="shared" si="58"/>
        <v>0</v>
      </c>
      <c r="O249" s="623">
        <f t="shared" si="58"/>
        <v>0</v>
      </c>
    </row>
    <row r="250" spans="2:15">
      <c r="B250" s="459">
        <f t="shared" si="59"/>
        <v>36</v>
      </c>
      <c r="C250" s="626">
        <f t="shared" si="55"/>
        <v>5.5448999999999998E-2</v>
      </c>
      <c r="D250" s="612" t="s">
        <v>514</v>
      </c>
      <c r="E250" s="602">
        <f t="shared" si="56"/>
        <v>8.3727990000000002E-2</v>
      </c>
      <c r="F250" s="602">
        <f t="shared" si="57"/>
        <v>2.7170009999999998E-2</v>
      </c>
      <c r="G250" s="623">
        <f t="shared" si="50"/>
        <v>0</v>
      </c>
      <c r="H250" s="623">
        <f t="shared" si="51"/>
        <v>0</v>
      </c>
      <c r="I250" s="623">
        <f t="shared" si="52"/>
        <v>0</v>
      </c>
      <c r="J250" s="623">
        <f t="shared" si="53"/>
        <v>0</v>
      </c>
      <c r="L250" s="623">
        <f t="shared" si="58"/>
        <v>0</v>
      </c>
      <c r="M250" s="623">
        <f t="shared" si="58"/>
        <v>0</v>
      </c>
      <c r="N250" s="623">
        <f t="shared" si="58"/>
        <v>0</v>
      </c>
      <c r="O250" s="623">
        <f t="shared" si="58"/>
        <v>0</v>
      </c>
    </row>
    <row r="251" spans="2:15">
      <c r="B251" s="459">
        <f t="shared" si="59"/>
        <v>37</v>
      </c>
      <c r="C251" s="626">
        <f t="shared" si="55"/>
        <v>5.5320000000000001E-2</v>
      </c>
      <c r="D251" s="612" t="s">
        <v>515</v>
      </c>
      <c r="E251" s="602">
        <f t="shared" si="56"/>
        <v>8.3533200000000002E-2</v>
      </c>
      <c r="F251" s="602">
        <f t="shared" si="57"/>
        <v>2.71068E-2</v>
      </c>
      <c r="G251" s="623">
        <f t="shared" si="50"/>
        <v>0</v>
      </c>
      <c r="H251" s="623">
        <f t="shared" si="51"/>
        <v>0</v>
      </c>
      <c r="I251" s="623">
        <f t="shared" si="52"/>
        <v>0</v>
      </c>
      <c r="J251" s="623">
        <f t="shared" si="53"/>
        <v>0</v>
      </c>
      <c r="L251" s="623">
        <f t="shared" si="58"/>
        <v>0</v>
      </c>
      <c r="M251" s="623">
        <f t="shared" si="58"/>
        <v>0</v>
      </c>
      <c r="N251" s="623">
        <f t="shared" si="58"/>
        <v>0</v>
      </c>
      <c r="O251" s="623">
        <f t="shared" si="58"/>
        <v>0</v>
      </c>
    </row>
    <row r="252" spans="2:15">
      <c r="B252" s="459">
        <f t="shared" si="59"/>
        <v>38</v>
      </c>
      <c r="C252" s="626">
        <f t="shared" si="55"/>
        <v>5.5197999999999997E-2</v>
      </c>
      <c r="D252" s="612" t="s">
        <v>516</v>
      </c>
      <c r="E252" s="602">
        <f t="shared" si="56"/>
        <v>8.3348979999999989E-2</v>
      </c>
      <c r="F252" s="602">
        <f t="shared" si="57"/>
        <v>2.7047019999999998E-2</v>
      </c>
      <c r="G252" s="623">
        <f t="shared" si="50"/>
        <v>0</v>
      </c>
      <c r="H252" s="623">
        <f t="shared" si="51"/>
        <v>0</v>
      </c>
      <c r="I252" s="623">
        <f t="shared" si="52"/>
        <v>0</v>
      </c>
      <c r="J252" s="623">
        <f t="shared" si="53"/>
        <v>0</v>
      </c>
      <c r="L252" s="623">
        <f t="shared" si="58"/>
        <v>0</v>
      </c>
      <c r="M252" s="623">
        <f t="shared" si="58"/>
        <v>0</v>
      </c>
      <c r="N252" s="623">
        <f t="shared" si="58"/>
        <v>0</v>
      </c>
      <c r="O252" s="623">
        <f t="shared" si="58"/>
        <v>0</v>
      </c>
    </row>
    <row r="253" spans="2:15">
      <c r="B253" s="459">
        <f t="shared" si="59"/>
        <v>39</v>
      </c>
      <c r="C253" s="626">
        <f t="shared" si="55"/>
        <v>5.5080999999999998E-2</v>
      </c>
      <c r="D253" s="612" t="s">
        <v>517</v>
      </c>
      <c r="E253" s="602">
        <f t="shared" si="56"/>
        <v>8.3172309999999999E-2</v>
      </c>
      <c r="F253" s="602">
        <f t="shared" si="57"/>
        <v>2.698969E-2</v>
      </c>
      <c r="G253" s="623">
        <f t="shared" si="50"/>
        <v>0</v>
      </c>
      <c r="H253" s="623">
        <f t="shared" si="51"/>
        <v>0</v>
      </c>
      <c r="I253" s="623">
        <f t="shared" si="52"/>
        <v>0</v>
      </c>
      <c r="J253" s="623">
        <f t="shared" si="53"/>
        <v>0</v>
      </c>
      <c r="L253" s="623">
        <f t="shared" si="58"/>
        <v>0</v>
      </c>
      <c r="M253" s="623">
        <f t="shared" si="58"/>
        <v>0</v>
      </c>
      <c r="N253" s="623">
        <f t="shared" si="58"/>
        <v>0</v>
      </c>
      <c r="O253" s="623">
        <f t="shared" si="58"/>
        <v>0</v>
      </c>
    </row>
    <row r="254" spans="2:15">
      <c r="B254" s="459">
        <f t="shared" si="59"/>
        <v>40</v>
      </c>
      <c r="C254" s="626">
        <f t="shared" si="55"/>
        <v>5.4970999999999999E-2</v>
      </c>
      <c r="D254" s="612" t="s">
        <v>518</v>
      </c>
      <c r="E254" s="602">
        <f t="shared" si="56"/>
        <v>8.3006209999999997E-2</v>
      </c>
      <c r="F254" s="602">
        <f t="shared" si="57"/>
        <v>2.6935789999999998E-2</v>
      </c>
      <c r="G254" s="623">
        <f t="shared" si="50"/>
        <v>0</v>
      </c>
      <c r="H254" s="623">
        <f t="shared" si="51"/>
        <v>0</v>
      </c>
      <c r="I254" s="623">
        <f t="shared" si="52"/>
        <v>0</v>
      </c>
      <c r="J254" s="623">
        <f t="shared" si="53"/>
        <v>0</v>
      </c>
      <c r="L254" s="623">
        <f t="shared" si="58"/>
        <v>0</v>
      </c>
      <c r="M254" s="623">
        <f t="shared" si="58"/>
        <v>0</v>
      </c>
      <c r="N254" s="623">
        <f t="shared" si="58"/>
        <v>0</v>
      </c>
      <c r="O254" s="623">
        <f t="shared" si="58"/>
        <v>0</v>
      </c>
    </row>
    <row r="255" spans="2:15">
      <c r="B255" s="459">
        <f t="shared" si="59"/>
        <v>41</v>
      </c>
      <c r="C255" s="626">
        <f t="shared" si="55"/>
        <v>5.4865999999999998E-2</v>
      </c>
      <c r="D255" s="612" t="s">
        <v>519</v>
      </c>
      <c r="E255" s="602">
        <f t="shared" si="56"/>
        <v>8.2847660000000004E-2</v>
      </c>
      <c r="F255" s="602">
        <f t="shared" si="57"/>
        <v>2.688434E-2</v>
      </c>
      <c r="G255" s="623">
        <f t="shared" si="50"/>
        <v>0</v>
      </c>
      <c r="H255" s="623">
        <f t="shared" si="51"/>
        <v>0</v>
      </c>
      <c r="I255" s="623">
        <f t="shared" si="52"/>
        <v>0</v>
      </c>
      <c r="J255" s="623">
        <f t="shared" si="53"/>
        <v>0</v>
      </c>
      <c r="L255" s="623">
        <f t="shared" si="58"/>
        <v>0</v>
      </c>
      <c r="M255" s="623">
        <f t="shared" si="58"/>
        <v>0</v>
      </c>
      <c r="N255" s="623">
        <f t="shared" si="58"/>
        <v>0</v>
      </c>
      <c r="O255" s="623">
        <f t="shared" si="58"/>
        <v>0</v>
      </c>
    </row>
    <row r="256" spans="2:15">
      <c r="B256" s="459">
        <f t="shared" si="59"/>
        <v>42</v>
      </c>
      <c r="C256" s="626">
        <f t="shared" si="55"/>
        <v>5.4766000000000002E-2</v>
      </c>
      <c r="D256" s="612" t="s">
        <v>520</v>
      </c>
      <c r="E256" s="602">
        <f t="shared" si="56"/>
        <v>8.2696660000000005E-2</v>
      </c>
      <c r="F256" s="602">
        <f t="shared" si="57"/>
        <v>2.6835339999999999E-2</v>
      </c>
      <c r="G256" s="623">
        <f t="shared" si="50"/>
        <v>0</v>
      </c>
      <c r="H256" s="623">
        <f t="shared" si="51"/>
        <v>0</v>
      </c>
      <c r="I256" s="623">
        <f t="shared" si="52"/>
        <v>0</v>
      </c>
      <c r="J256" s="623">
        <f t="shared" si="53"/>
        <v>0</v>
      </c>
      <c r="L256" s="623">
        <f t="shared" si="58"/>
        <v>0</v>
      </c>
      <c r="M256" s="623">
        <f t="shared" si="58"/>
        <v>0</v>
      </c>
      <c r="N256" s="623">
        <f t="shared" si="58"/>
        <v>0</v>
      </c>
      <c r="O256" s="623">
        <f t="shared" si="58"/>
        <v>0</v>
      </c>
    </row>
    <row r="257" spans="2:15">
      <c r="B257" s="459">
        <f t="shared" si="59"/>
        <v>43</v>
      </c>
      <c r="C257" s="626">
        <f t="shared" si="55"/>
        <v>5.4670999999999997E-2</v>
      </c>
      <c r="D257" s="612" t="s">
        <v>521</v>
      </c>
      <c r="E257" s="602">
        <f t="shared" si="56"/>
        <v>8.2553210000000002E-2</v>
      </c>
      <c r="F257" s="602">
        <f t="shared" si="57"/>
        <v>2.678879E-2</v>
      </c>
      <c r="G257" s="623">
        <f t="shared" si="50"/>
        <v>0</v>
      </c>
      <c r="H257" s="623">
        <f t="shared" si="51"/>
        <v>0</v>
      </c>
      <c r="I257" s="623">
        <f t="shared" si="52"/>
        <v>0</v>
      </c>
      <c r="J257" s="623">
        <f t="shared" si="53"/>
        <v>0</v>
      </c>
      <c r="L257" s="623">
        <f t="shared" si="58"/>
        <v>0</v>
      </c>
      <c r="M257" s="623">
        <f t="shared" si="58"/>
        <v>0</v>
      </c>
      <c r="N257" s="623">
        <f t="shared" si="58"/>
        <v>0</v>
      </c>
      <c r="O257" s="623">
        <f t="shared" si="58"/>
        <v>0</v>
      </c>
    </row>
    <row r="258" spans="2:15">
      <c r="B258" s="459">
        <f t="shared" si="59"/>
        <v>44</v>
      </c>
      <c r="C258" s="626">
        <f t="shared" si="55"/>
        <v>5.4579999999999997E-2</v>
      </c>
      <c r="D258" s="612" t="s">
        <v>522</v>
      </c>
      <c r="E258" s="602">
        <f t="shared" si="56"/>
        <v>8.2415799999999997E-2</v>
      </c>
      <c r="F258" s="602">
        <f t="shared" si="57"/>
        <v>2.6744199999999999E-2</v>
      </c>
      <c r="G258" s="623">
        <f t="shared" si="50"/>
        <v>0</v>
      </c>
      <c r="H258" s="623">
        <f t="shared" si="51"/>
        <v>0</v>
      </c>
      <c r="I258" s="623">
        <f t="shared" si="52"/>
        <v>0</v>
      </c>
      <c r="J258" s="623">
        <f t="shared" si="53"/>
        <v>0</v>
      </c>
      <c r="L258" s="623">
        <f t="shared" si="58"/>
        <v>0</v>
      </c>
      <c r="M258" s="623">
        <f t="shared" si="58"/>
        <v>0</v>
      </c>
      <c r="N258" s="623">
        <f t="shared" si="58"/>
        <v>0</v>
      </c>
      <c r="O258" s="623">
        <f t="shared" si="58"/>
        <v>0</v>
      </c>
    </row>
    <row r="259" spans="2:15">
      <c r="B259" s="459">
        <f t="shared" si="59"/>
        <v>45</v>
      </c>
      <c r="C259" s="626">
        <f t="shared" si="55"/>
        <v>5.4493E-2</v>
      </c>
      <c r="D259" s="612" t="s">
        <v>523</v>
      </c>
      <c r="E259" s="602">
        <f t="shared" si="56"/>
        <v>8.2284430000000006E-2</v>
      </c>
      <c r="F259" s="602">
        <f t="shared" si="57"/>
        <v>2.6701570000000001E-2</v>
      </c>
      <c r="G259" s="623">
        <f t="shared" si="50"/>
        <v>0</v>
      </c>
      <c r="H259" s="623">
        <f t="shared" si="51"/>
        <v>0</v>
      </c>
      <c r="I259" s="623">
        <f t="shared" si="52"/>
        <v>0</v>
      </c>
      <c r="J259" s="623">
        <f t="shared" si="53"/>
        <v>0</v>
      </c>
      <c r="L259" s="623">
        <f t="shared" si="58"/>
        <v>0</v>
      </c>
      <c r="M259" s="623">
        <f t="shared" si="58"/>
        <v>0</v>
      </c>
      <c r="N259" s="623">
        <f t="shared" si="58"/>
        <v>0</v>
      </c>
      <c r="O259" s="623">
        <f t="shared" si="58"/>
        <v>0</v>
      </c>
    </row>
    <row r="260" spans="2:15">
      <c r="B260" s="459">
        <f t="shared" si="59"/>
        <v>46</v>
      </c>
      <c r="C260" s="626">
        <f t="shared" si="55"/>
        <v>5.441E-2</v>
      </c>
      <c r="D260" s="612" t="s">
        <v>524</v>
      </c>
      <c r="E260" s="602">
        <f t="shared" si="56"/>
        <v>8.2159099999999999E-2</v>
      </c>
      <c r="F260" s="602">
        <f t="shared" si="57"/>
        <v>2.6660900000000001E-2</v>
      </c>
      <c r="G260" s="623">
        <f t="shared" si="50"/>
        <v>0</v>
      </c>
      <c r="H260" s="623">
        <f t="shared" si="51"/>
        <v>0</v>
      </c>
      <c r="I260" s="623">
        <f t="shared" si="52"/>
        <v>0</v>
      </c>
      <c r="J260" s="623">
        <f t="shared" si="53"/>
        <v>0</v>
      </c>
      <c r="L260" s="623">
        <f t="shared" si="58"/>
        <v>0</v>
      </c>
      <c r="M260" s="623">
        <f t="shared" si="58"/>
        <v>0</v>
      </c>
      <c r="N260" s="623">
        <f t="shared" si="58"/>
        <v>0</v>
      </c>
      <c r="O260" s="623">
        <f t="shared" si="58"/>
        <v>0</v>
      </c>
    </row>
    <row r="261" spans="2:15">
      <c r="B261" s="459">
        <f t="shared" si="59"/>
        <v>47</v>
      </c>
      <c r="C261" s="626">
        <f t="shared" si="55"/>
        <v>5.4330000000000003E-2</v>
      </c>
      <c r="D261" s="612" t="s">
        <v>525</v>
      </c>
      <c r="E261" s="602">
        <f t="shared" si="56"/>
        <v>8.2038300000000008E-2</v>
      </c>
      <c r="F261" s="602">
        <f t="shared" si="57"/>
        <v>2.6621700000000002E-2</v>
      </c>
      <c r="G261" s="623">
        <f t="shared" si="50"/>
        <v>0</v>
      </c>
      <c r="H261" s="623">
        <f t="shared" si="51"/>
        <v>0</v>
      </c>
      <c r="I261" s="623">
        <f t="shared" si="52"/>
        <v>0</v>
      </c>
      <c r="J261" s="623">
        <f t="shared" si="53"/>
        <v>0</v>
      </c>
      <c r="L261" s="623">
        <f t="shared" si="58"/>
        <v>0</v>
      </c>
      <c r="M261" s="623">
        <f t="shared" si="58"/>
        <v>0</v>
      </c>
      <c r="N261" s="623">
        <f t="shared" si="58"/>
        <v>0</v>
      </c>
      <c r="O261" s="623">
        <f t="shared" si="58"/>
        <v>0</v>
      </c>
    </row>
    <row r="262" spans="2:15">
      <c r="B262" s="459">
        <f t="shared" si="59"/>
        <v>48</v>
      </c>
      <c r="C262" s="626">
        <f t="shared" si="55"/>
        <v>5.4253999999999997E-2</v>
      </c>
      <c r="D262" s="612" t="s">
        <v>526</v>
      </c>
      <c r="E262" s="602">
        <f t="shared" si="56"/>
        <v>8.1923539999999989E-2</v>
      </c>
      <c r="F262" s="602">
        <f t="shared" si="57"/>
        <v>2.6584459999999997E-2</v>
      </c>
      <c r="G262" s="623">
        <f t="shared" si="50"/>
        <v>0</v>
      </c>
      <c r="H262" s="623">
        <f t="shared" si="51"/>
        <v>0</v>
      </c>
      <c r="I262" s="623">
        <f t="shared" si="52"/>
        <v>0</v>
      </c>
      <c r="J262" s="623">
        <f t="shared" si="53"/>
        <v>0</v>
      </c>
      <c r="L262" s="623">
        <f t="shared" si="58"/>
        <v>0</v>
      </c>
      <c r="M262" s="623">
        <f t="shared" si="58"/>
        <v>0</v>
      </c>
      <c r="N262" s="623">
        <f t="shared" si="58"/>
        <v>0</v>
      </c>
      <c r="O262" s="623">
        <f t="shared" si="58"/>
        <v>0</v>
      </c>
    </row>
    <row r="263" spans="2:15">
      <c r="B263" s="459">
        <f t="shared" si="59"/>
        <v>49</v>
      </c>
      <c r="C263" s="626">
        <f t="shared" si="55"/>
        <v>5.4181E-2</v>
      </c>
      <c r="D263" s="612" t="s">
        <v>527</v>
      </c>
      <c r="E263" s="602">
        <f t="shared" si="56"/>
        <v>8.181331E-2</v>
      </c>
      <c r="F263" s="602">
        <f t="shared" si="57"/>
        <v>2.654869E-2</v>
      </c>
      <c r="G263" s="623">
        <f t="shared" si="50"/>
        <v>0</v>
      </c>
      <c r="H263" s="623">
        <f t="shared" si="51"/>
        <v>0</v>
      </c>
      <c r="I263" s="623">
        <f t="shared" si="52"/>
        <v>0</v>
      </c>
      <c r="J263" s="623">
        <f t="shared" si="53"/>
        <v>0</v>
      </c>
      <c r="L263" s="623">
        <f t="shared" si="58"/>
        <v>0</v>
      </c>
      <c r="M263" s="623">
        <f t="shared" si="58"/>
        <v>0</v>
      </c>
      <c r="N263" s="623">
        <f t="shared" si="58"/>
        <v>0</v>
      </c>
      <c r="O263" s="623">
        <f t="shared" si="58"/>
        <v>0</v>
      </c>
    </row>
    <row r="264" spans="2:15">
      <c r="B264" s="459">
        <f t="shared" si="59"/>
        <v>50</v>
      </c>
      <c r="C264" s="626">
        <f t="shared" si="55"/>
        <v>5.4110999999999999E-2</v>
      </c>
      <c r="D264" s="612" t="s">
        <v>528</v>
      </c>
      <c r="E264" s="602">
        <f t="shared" si="56"/>
        <v>8.170761E-2</v>
      </c>
      <c r="F264" s="602">
        <f t="shared" si="57"/>
        <v>2.6514389999999999E-2</v>
      </c>
      <c r="G264" s="623">
        <f t="shared" si="50"/>
        <v>0</v>
      </c>
      <c r="H264" s="623">
        <f t="shared" si="51"/>
        <v>0</v>
      </c>
      <c r="I264" s="623">
        <f t="shared" si="52"/>
        <v>0</v>
      </c>
      <c r="J264" s="623">
        <f t="shared" si="53"/>
        <v>0</v>
      </c>
      <c r="L264" s="623">
        <f t="shared" si="58"/>
        <v>0</v>
      </c>
      <c r="M264" s="623">
        <f t="shared" si="58"/>
        <v>0</v>
      </c>
      <c r="N264" s="623">
        <f t="shared" si="58"/>
        <v>0</v>
      </c>
      <c r="O264" s="623">
        <f t="shared" si="58"/>
        <v>0</v>
      </c>
    </row>
    <row r="265" spans="2:15">
      <c r="B265" s="459">
        <f t="shared" si="59"/>
        <v>51</v>
      </c>
      <c r="C265" s="626">
        <f t="shared" si="55"/>
        <v>5.4043000000000001E-2</v>
      </c>
      <c r="D265" s="612" t="s">
        <v>529</v>
      </c>
      <c r="E265" s="602">
        <f t="shared" si="56"/>
        <v>8.1604930000000006E-2</v>
      </c>
      <c r="F265" s="602">
        <f t="shared" si="57"/>
        <v>2.6481069999999999E-2</v>
      </c>
      <c r="G265" s="623">
        <f t="shared" si="50"/>
        <v>0</v>
      </c>
      <c r="H265" s="623">
        <f t="shared" si="51"/>
        <v>0</v>
      </c>
      <c r="I265" s="623">
        <f t="shared" si="52"/>
        <v>0</v>
      </c>
      <c r="J265" s="623">
        <f t="shared" si="53"/>
        <v>0</v>
      </c>
      <c r="L265" s="623">
        <f t="shared" si="58"/>
        <v>0</v>
      </c>
      <c r="M265" s="623">
        <f t="shared" si="58"/>
        <v>0</v>
      </c>
      <c r="N265" s="623">
        <f t="shared" si="58"/>
        <v>0</v>
      </c>
      <c r="O265" s="623">
        <f t="shared" si="58"/>
        <v>0</v>
      </c>
    </row>
    <row r="266" spans="2:15">
      <c r="B266" s="459">
        <f t="shared" si="59"/>
        <v>52</v>
      </c>
      <c r="C266" s="626">
        <f t="shared" si="55"/>
        <v>5.3977999999999998E-2</v>
      </c>
      <c r="D266" s="612" t="s">
        <v>530</v>
      </c>
      <c r="E266" s="602">
        <f t="shared" si="56"/>
        <v>8.1506780000000001E-2</v>
      </c>
      <c r="F266" s="602">
        <f t="shared" si="57"/>
        <v>2.6449219999999999E-2</v>
      </c>
      <c r="G266" s="623">
        <f t="shared" si="50"/>
        <v>0</v>
      </c>
      <c r="H266" s="623">
        <f t="shared" si="51"/>
        <v>0</v>
      </c>
      <c r="I266" s="623">
        <f t="shared" si="52"/>
        <v>0</v>
      </c>
      <c r="J266" s="623">
        <f t="shared" si="53"/>
        <v>0</v>
      </c>
      <c r="L266" s="623">
        <f t="shared" si="58"/>
        <v>0</v>
      </c>
      <c r="M266" s="623">
        <f t="shared" si="58"/>
        <v>0</v>
      </c>
      <c r="N266" s="623">
        <f t="shared" si="58"/>
        <v>0</v>
      </c>
      <c r="O266" s="623">
        <f t="shared" si="58"/>
        <v>0</v>
      </c>
    </row>
    <row r="267" spans="2:15">
      <c r="B267" s="459">
        <f t="shared" si="59"/>
        <v>53</v>
      </c>
      <c r="C267" s="626">
        <f t="shared" si="55"/>
        <v>5.3915999999999999E-2</v>
      </c>
      <c r="D267" s="612" t="s">
        <v>531</v>
      </c>
      <c r="E267" s="602">
        <f t="shared" si="56"/>
        <v>8.1413159999999998E-2</v>
      </c>
      <c r="F267" s="602">
        <f t="shared" si="57"/>
        <v>2.6418839999999999E-2</v>
      </c>
      <c r="G267" s="623">
        <f t="shared" si="50"/>
        <v>0</v>
      </c>
      <c r="H267" s="623">
        <f t="shared" si="51"/>
        <v>0</v>
      </c>
      <c r="I267" s="623">
        <f t="shared" si="52"/>
        <v>0</v>
      </c>
      <c r="J267" s="623">
        <f t="shared" si="53"/>
        <v>0</v>
      </c>
      <c r="L267" s="623">
        <f t="shared" si="58"/>
        <v>0</v>
      </c>
      <c r="M267" s="623">
        <f t="shared" si="58"/>
        <v>0</v>
      </c>
      <c r="N267" s="623">
        <f t="shared" si="58"/>
        <v>0</v>
      </c>
      <c r="O267" s="623">
        <f t="shared" si="58"/>
        <v>0</v>
      </c>
    </row>
    <row r="268" spans="2:15">
      <c r="B268" s="459">
        <f t="shared" si="59"/>
        <v>54</v>
      </c>
      <c r="C268" s="626">
        <f t="shared" si="55"/>
        <v>5.3856000000000001E-2</v>
      </c>
      <c r="D268" s="612" t="s">
        <v>532</v>
      </c>
      <c r="E268" s="602">
        <f t="shared" si="56"/>
        <v>8.1322560000000002E-2</v>
      </c>
      <c r="F268" s="602">
        <f t="shared" si="57"/>
        <v>2.638944E-2</v>
      </c>
      <c r="G268" s="623">
        <f t="shared" si="50"/>
        <v>0</v>
      </c>
      <c r="H268" s="623">
        <f t="shared" si="51"/>
        <v>0</v>
      </c>
      <c r="I268" s="623">
        <f t="shared" si="52"/>
        <v>0</v>
      </c>
      <c r="J268" s="623">
        <f t="shared" si="53"/>
        <v>0</v>
      </c>
      <c r="L268" s="623">
        <f t="shared" si="58"/>
        <v>0</v>
      </c>
      <c r="M268" s="623">
        <f t="shared" si="58"/>
        <v>0</v>
      </c>
      <c r="N268" s="623">
        <f t="shared" si="58"/>
        <v>0</v>
      </c>
      <c r="O268" s="623">
        <f t="shared" si="58"/>
        <v>0</v>
      </c>
    </row>
    <row r="269" spans="2:15">
      <c r="B269" s="459">
        <f t="shared" si="59"/>
        <v>55</v>
      </c>
      <c r="C269" s="626">
        <f t="shared" si="55"/>
        <v>5.3797999999999999E-2</v>
      </c>
      <c r="D269" s="612" t="s">
        <v>533</v>
      </c>
      <c r="E269" s="602">
        <f t="shared" si="56"/>
        <v>8.1234979999999998E-2</v>
      </c>
      <c r="F269" s="602">
        <f t="shared" si="57"/>
        <v>2.6361019999999999E-2</v>
      </c>
      <c r="G269" s="623">
        <f t="shared" si="50"/>
        <v>0</v>
      </c>
      <c r="H269" s="623">
        <f t="shared" si="51"/>
        <v>0</v>
      </c>
      <c r="I269" s="623">
        <f t="shared" si="52"/>
        <v>0</v>
      </c>
      <c r="J269" s="623">
        <f t="shared" si="53"/>
        <v>0</v>
      </c>
      <c r="L269" s="623">
        <f t="shared" si="58"/>
        <v>0</v>
      </c>
      <c r="M269" s="623">
        <f t="shared" si="58"/>
        <v>0</v>
      </c>
      <c r="N269" s="623">
        <f t="shared" si="58"/>
        <v>0</v>
      </c>
      <c r="O269" s="623">
        <f t="shared" si="58"/>
        <v>0</v>
      </c>
    </row>
    <row r="270" spans="2:15">
      <c r="B270" s="459">
        <f t="shared" si="59"/>
        <v>56</v>
      </c>
      <c r="C270" s="626">
        <f t="shared" si="55"/>
        <v>5.3741999999999998E-2</v>
      </c>
      <c r="D270" s="612" t="s">
        <v>534</v>
      </c>
      <c r="E270" s="602">
        <f t="shared" si="56"/>
        <v>8.1150420000000001E-2</v>
      </c>
      <c r="F270" s="602">
        <f t="shared" si="57"/>
        <v>2.6333579999999999E-2</v>
      </c>
      <c r="G270" s="623">
        <f t="shared" si="50"/>
        <v>0</v>
      </c>
      <c r="H270" s="623">
        <f t="shared" si="51"/>
        <v>0</v>
      </c>
      <c r="I270" s="623">
        <f t="shared" si="52"/>
        <v>0</v>
      </c>
      <c r="J270" s="623">
        <f t="shared" si="53"/>
        <v>0</v>
      </c>
      <c r="L270" s="623">
        <f t="shared" si="58"/>
        <v>0</v>
      </c>
      <c r="M270" s="623">
        <f t="shared" si="58"/>
        <v>0</v>
      </c>
      <c r="N270" s="623">
        <f t="shared" si="58"/>
        <v>0</v>
      </c>
      <c r="O270" s="623">
        <f t="shared" si="58"/>
        <v>0</v>
      </c>
    </row>
    <row r="271" spans="2:15">
      <c r="B271" s="459">
        <f t="shared" si="59"/>
        <v>57</v>
      </c>
      <c r="C271" s="626">
        <f t="shared" si="55"/>
        <v>5.3688E-2</v>
      </c>
      <c r="D271" s="612" t="s">
        <v>535</v>
      </c>
      <c r="E271" s="602">
        <f t="shared" si="56"/>
        <v>8.1068879999999996E-2</v>
      </c>
      <c r="F271" s="602">
        <f t="shared" si="57"/>
        <v>2.630712E-2</v>
      </c>
      <c r="G271" s="623">
        <f t="shared" si="50"/>
        <v>0</v>
      </c>
      <c r="H271" s="623">
        <f t="shared" si="51"/>
        <v>0</v>
      </c>
      <c r="I271" s="623">
        <f t="shared" si="52"/>
        <v>0</v>
      </c>
      <c r="J271" s="623">
        <f t="shared" si="53"/>
        <v>0</v>
      </c>
      <c r="L271" s="623">
        <f t="shared" si="58"/>
        <v>0</v>
      </c>
      <c r="M271" s="623">
        <f t="shared" si="58"/>
        <v>0</v>
      </c>
      <c r="N271" s="623">
        <f t="shared" si="58"/>
        <v>0</v>
      </c>
      <c r="O271" s="623">
        <f t="shared" si="58"/>
        <v>0</v>
      </c>
    </row>
    <row r="272" spans="2:15">
      <c r="B272" s="459">
        <f t="shared" si="59"/>
        <v>58</v>
      </c>
      <c r="C272" s="626">
        <f t="shared" si="55"/>
        <v>5.3636000000000003E-2</v>
      </c>
      <c r="D272" s="612" t="s">
        <v>536</v>
      </c>
      <c r="E272" s="602">
        <f t="shared" si="56"/>
        <v>8.0990360000000011E-2</v>
      </c>
      <c r="F272" s="602">
        <f t="shared" si="57"/>
        <v>2.6281640000000002E-2</v>
      </c>
      <c r="G272" s="623">
        <f t="shared" si="50"/>
        <v>0</v>
      </c>
      <c r="H272" s="623">
        <f t="shared" si="51"/>
        <v>0</v>
      </c>
      <c r="I272" s="623">
        <f t="shared" si="52"/>
        <v>0</v>
      </c>
      <c r="J272" s="623">
        <f t="shared" si="53"/>
        <v>0</v>
      </c>
      <c r="L272" s="623">
        <f t="shared" si="58"/>
        <v>0</v>
      </c>
      <c r="M272" s="623">
        <f t="shared" si="58"/>
        <v>0</v>
      </c>
      <c r="N272" s="623">
        <f t="shared" si="58"/>
        <v>0</v>
      </c>
      <c r="O272" s="623">
        <f t="shared" si="58"/>
        <v>0</v>
      </c>
    </row>
    <row r="273" spans="2:15">
      <c r="B273" s="459">
        <f t="shared" si="59"/>
        <v>59</v>
      </c>
      <c r="C273" s="626">
        <f t="shared" si="55"/>
        <v>5.3586000000000002E-2</v>
      </c>
      <c r="D273" s="612" t="s">
        <v>537</v>
      </c>
      <c r="E273" s="602">
        <f t="shared" si="56"/>
        <v>8.0914860000000005E-2</v>
      </c>
      <c r="F273" s="602">
        <f t="shared" si="57"/>
        <v>2.6257140000000002E-2</v>
      </c>
      <c r="G273" s="623">
        <f t="shared" si="50"/>
        <v>0</v>
      </c>
      <c r="H273" s="623">
        <f t="shared" si="51"/>
        <v>0</v>
      </c>
      <c r="I273" s="623">
        <f t="shared" si="52"/>
        <v>0</v>
      </c>
      <c r="J273" s="623">
        <f t="shared" si="53"/>
        <v>0</v>
      </c>
      <c r="L273" s="623">
        <f t="shared" si="58"/>
        <v>0</v>
      </c>
      <c r="M273" s="623">
        <f t="shared" si="58"/>
        <v>0</v>
      </c>
      <c r="N273" s="623">
        <f t="shared" si="58"/>
        <v>0</v>
      </c>
      <c r="O273" s="623">
        <f t="shared" si="58"/>
        <v>0</v>
      </c>
    </row>
    <row r="274" spans="2:15">
      <c r="B274" s="459">
        <f t="shared" si="59"/>
        <v>60</v>
      </c>
      <c r="C274" s="626">
        <f t="shared" si="55"/>
        <v>5.3537000000000001E-2</v>
      </c>
      <c r="D274" s="612" t="s">
        <v>538</v>
      </c>
      <c r="E274" s="602">
        <f t="shared" si="56"/>
        <v>8.0840870000000009E-2</v>
      </c>
      <c r="F274" s="602">
        <f t="shared" si="57"/>
        <v>2.623313E-2</v>
      </c>
      <c r="G274" s="623">
        <f t="shared" si="50"/>
        <v>0</v>
      </c>
      <c r="H274" s="623">
        <f t="shared" si="51"/>
        <v>0</v>
      </c>
      <c r="I274" s="623">
        <f t="shared" si="52"/>
        <v>0</v>
      </c>
      <c r="J274" s="623">
        <f t="shared" si="53"/>
        <v>0</v>
      </c>
      <c r="L274" s="623">
        <f t="shared" si="58"/>
        <v>0</v>
      </c>
      <c r="M274" s="623">
        <f t="shared" si="58"/>
        <v>0</v>
      </c>
      <c r="N274" s="623">
        <f t="shared" si="58"/>
        <v>0</v>
      </c>
      <c r="O274" s="623">
        <f t="shared" si="58"/>
        <v>0</v>
      </c>
    </row>
    <row r="275" spans="2:15">
      <c r="B275" s="459">
        <f t="shared" si="59"/>
        <v>61</v>
      </c>
      <c r="C275" s="626">
        <f t="shared" si="55"/>
        <v>5.3490000000000003E-2</v>
      </c>
      <c r="D275" s="612" t="s">
        <v>539</v>
      </c>
      <c r="E275" s="602">
        <f t="shared" si="56"/>
        <v>8.0769900000000006E-2</v>
      </c>
      <c r="F275" s="602">
        <f t="shared" si="57"/>
        <v>2.62101E-2</v>
      </c>
      <c r="G275" s="623">
        <f t="shared" si="50"/>
        <v>0</v>
      </c>
      <c r="H275" s="623">
        <f t="shared" si="51"/>
        <v>0</v>
      </c>
      <c r="I275" s="623">
        <f t="shared" si="52"/>
        <v>0</v>
      </c>
      <c r="J275" s="623">
        <f t="shared" si="53"/>
        <v>0</v>
      </c>
      <c r="L275" s="623">
        <f t="shared" si="58"/>
        <v>0</v>
      </c>
      <c r="M275" s="623">
        <f t="shared" si="58"/>
        <v>0</v>
      </c>
      <c r="N275" s="623">
        <f t="shared" si="58"/>
        <v>0</v>
      </c>
      <c r="O275" s="623">
        <f t="shared" si="58"/>
        <v>0</v>
      </c>
    </row>
    <row r="276" spans="2:15">
      <c r="B276" s="459">
        <f t="shared" si="59"/>
        <v>62</v>
      </c>
      <c r="C276" s="626">
        <f t="shared" ref="C276:C300" si="60">C88+$G$18/10000</f>
        <v>5.3444999999999999E-2</v>
      </c>
      <c r="D276" s="612" t="s">
        <v>540</v>
      </c>
      <c r="E276" s="602">
        <f t="shared" ref="E276:E300" si="61">C276*(1+C182)</f>
        <v>8.0701949999999995E-2</v>
      </c>
      <c r="F276" s="602">
        <f t="shared" ref="F276:F300" si="62">C276*(1-D182)</f>
        <v>2.6188050000000001E-2</v>
      </c>
      <c r="G276" s="623">
        <f t="shared" ref="G276:G300" si="63">G182</f>
        <v>0</v>
      </c>
      <c r="H276" s="623">
        <f t="shared" si="51"/>
        <v>0</v>
      </c>
      <c r="I276" s="623">
        <f t="shared" si="52"/>
        <v>0</v>
      </c>
      <c r="J276" s="623">
        <f t="shared" si="53"/>
        <v>0</v>
      </c>
      <c r="L276" s="623">
        <f t="shared" ref="L276:O300" si="64">L182</f>
        <v>0</v>
      </c>
      <c r="M276" s="623">
        <f t="shared" si="64"/>
        <v>0</v>
      </c>
      <c r="N276" s="623">
        <f t="shared" si="64"/>
        <v>0</v>
      </c>
      <c r="O276" s="623">
        <f t="shared" si="64"/>
        <v>0</v>
      </c>
    </row>
    <row r="277" spans="2:15">
      <c r="B277" s="459">
        <f t="shared" si="59"/>
        <v>63</v>
      </c>
      <c r="C277" s="626">
        <f t="shared" si="60"/>
        <v>5.3400999999999997E-2</v>
      </c>
      <c r="D277" s="612" t="s">
        <v>541</v>
      </c>
      <c r="E277" s="602">
        <f t="shared" si="61"/>
        <v>8.0635509999999994E-2</v>
      </c>
      <c r="F277" s="602">
        <f t="shared" si="62"/>
        <v>2.6166489999999997E-2</v>
      </c>
      <c r="G277" s="623">
        <f t="shared" si="63"/>
        <v>0</v>
      </c>
      <c r="H277" s="623">
        <f t="shared" si="51"/>
        <v>0</v>
      </c>
      <c r="I277" s="623">
        <f t="shared" si="52"/>
        <v>0</v>
      </c>
      <c r="J277" s="623">
        <f t="shared" si="53"/>
        <v>0</v>
      </c>
      <c r="L277" s="623">
        <f t="shared" si="64"/>
        <v>0</v>
      </c>
      <c r="M277" s="623">
        <f t="shared" si="64"/>
        <v>0</v>
      </c>
      <c r="N277" s="623">
        <f t="shared" si="64"/>
        <v>0</v>
      </c>
      <c r="O277" s="623">
        <f t="shared" si="64"/>
        <v>0</v>
      </c>
    </row>
    <row r="278" spans="2:15">
      <c r="B278" s="459">
        <f t="shared" si="59"/>
        <v>64</v>
      </c>
      <c r="C278" s="626">
        <f t="shared" si="60"/>
        <v>5.3358000000000003E-2</v>
      </c>
      <c r="D278" s="612" t="s">
        <v>542</v>
      </c>
      <c r="E278" s="602">
        <f t="shared" si="61"/>
        <v>8.0570580000000003E-2</v>
      </c>
      <c r="F278" s="602">
        <f t="shared" si="62"/>
        <v>2.6145420000000003E-2</v>
      </c>
      <c r="G278" s="623">
        <f t="shared" si="63"/>
        <v>0</v>
      </c>
      <c r="H278" s="623">
        <f t="shared" ref="H278:H300" si="65">(($G278-G90)*((1+C278)^(-(B278+B277)/2)))+(G90*((1+C90)^(-(B278+B277)/2)))</f>
        <v>0</v>
      </c>
      <c r="I278" s="623">
        <f t="shared" ref="I278:I300" si="66">(($G278-G90)*((1+E278)^(-(B278+B277)/2)))+(G90*((1+E184)^(-(B278+B277)/2)))</f>
        <v>0</v>
      </c>
      <c r="J278" s="623">
        <f t="shared" ref="J278:J300" si="67">(($G278-G90)*((1+F278)^(-(B278+B277)/2)))+(G90*((1+F184)^(-(B278+B277)/2)))</f>
        <v>0</v>
      </c>
      <c r="L278" s="623">
        <f t="shared" si="64"/>
        <v>0</v>
      </c>
      <c r="M278" s="623">
        <f t="shared" si="64"/>
        <v>0</v>
      </c>
      <c r="N278" s="623">
        <f t="shared" si="64"/>
        <v>0</v>
      </c>
      <c r="O278" s="623">
        <f t="shared" si="64"/>
        <v>0</v>
      </c>
    </row>
    <row r="279" spans="2:15">
      <c r="B279" s="459">
        <f t="shared" si="59"/>
        <v>65</v>
      </c>
      <c r="C279" s="626">
        <f t="shared" si="60"/>
        <v>5.3317000000000003E-2</v>
      </c>
      <c r="D279" s="612" t="s">
        <v>543</v>
      </c>
      <c r="E279" s="602">
        <f t="shared" si="61"/>
        <v>8.0508670000000004E-2</v>
      </c>
      <c r="F279" s="602">
        <f t="shared" si="62"/>
        <v>2.6125330000000002E-2</v>
      </c>
      <c r="G279" s="623">
        <f t="shared" si="63"/>
        <v>0</v>
      </c>
      <c r="H279" s="623">
        <f t="shared" si="65"/>
        <v>0</v>
      </c>
      <c r="I279" s="623">
        <f t="shared" si="66"/>
        <v>0</v>
      </c>
      <c r="J279" s="623">
        <f t="shared" si="67"/>
        <v>0</v>
      </c>
      <c r="L279" s="623">
        <f t="shared" si="64"/>
        <v>0</v>
      </c>
      <c r="M279" s="623">
        <f t="shared" si="64"/>
        <v>0</v>
      </c>
      <c r="N279" s="623">
        <f t="shared" si="64"/>
        <v>0</v>
      </c>
      <c r="O279" s="623">
        <f t="shared" si="64"/>
        <v>0</v>
      </c>
    </row>
    <row r="280" spans="2:15">
      <c r="B280" s="459">
        <f t="shared" ref="B280:B300" si="68">B92</f>
        <v>66</v>
      </c>
      <c r="C280" s="626">
        <f t="shared" si="60"/>
        <v>5.3276999999999998E-2</v>
      </c>
      <c r="D280" s="612" t="s">
        <v>544</v>
      </c>
      <c r="E280" s="602">
        <f t="shared" si="61"/>
        <v>8.0448270000000002E-2</v>
      </c>
      <c r="F280" s="602">
        <f t="shared" si="62"/>
        <v>2.6105729999999997E-2</v>
      </c>
      <c r="G280" s="623">
        <f t="shared" si="63"/>
        <v>0</v>
      </c>
      <c r="H280" s="623">
        <f t="shared" si="65"/>
        <v>0</v>
      </c>
      <c r="I280" s="623">
        <f t="shared" si="66"/>
        <v>0</v>
      </c>
      <c r="J280" s="623">
        <f t="shared" si="67"/>
        <v>0</v>
      </c>
      <c r="L280" s="623">
        <f t="shared" si="64"/>
        <v>0</v>
      </c>
      <c r="M280" s="623">
        <f t="shared" si="64"/>
        <v>0</v>
      </c>
      <c r="N280" s="623">
        <f t="shared" si="64"/>
        <v>0</v>
      </c>
      <c r="O280" s="623">
        <f t="shared" si="64"/>
        <v>0</v>
      </c>
    </row>
    <row r="281" spans="2:15">
      <c r="B281" s="459">
        <f t="shared" si="68"/>
        <v>67</v>
      </c>
      <c r="C281" s="626">
        <f t="shared" si="60"/>
        <v>5.3238000000000001E-2</v>
      </c>
      <c r="D281" s="612" t="s">
        <v>545</v>
      </c>
      <c r="E281" s="602">
        <f t="shared" si="61"/>
        <v>8.0389379999999996E-2</v>
      </c>
      <c r="F281" s="602">
        <f t="shared" si="62"/>
        <v>2.6086620000000001E-2</v>
      </c>
      <c r="G281" s="623">
        <f t="shared" si="63"/>
        <v>0</v>
      </c>
      <c r="H281" s="623">
        <f t="shared" si="65"/>
        <v>0</v>
      </c>
      <c r="I281" s="623">
        <f t="shared" si="66"/>
        <v>0</v>
      </c>
      <c r="J281" s="623">
        <f t="shared" si="67"/>
        <v>0</v>
      </c>
      <c r="L281" s="623">
        <f t="shared" si="64"/>
        <v>0</v>
      </c>
      <c r="M281" s="623">
        <f t="shared" si="64"/>
        <v>0</v>
      </c>
      <c r="N281" s="623">
        <f t="shared" si="64"/>
        <v>0</v>
      </c>
      <c r="O281" s="623">
        <f t="shared" si="64"/>
        <v>0</v>
      </c>
    </row>
    <row r="282" spans="2:15">
      <c r="B282" s="459">
        <f t="shared" si="68"/>
        <v>68</v>
      </c>
      <c r="C282" s="626">
        <f t="shared" si="60"/>
        <v>5.3199999999999997E-2</v>
      </c>
      <c r="D282" s="612" t="s">
        <v>546</v>
      </c>
      <c r="E282" s="602">
        <f t="shared" si="61"/>
        <v>8.0332000000000001E-2</v>
      </c>
      <c r="F282" s="602">
        <f t="shared" si="62"/>
        <v>2.6067999999999997E-2</v>
      </c>
      <c r="G282" s="623">
        <f t="shared" si="63"/>
        <v>0</v>
      </c>
      <c r="H282" s="623">
        <f t="shared" si="65"/>
        <v>0</v>
      </c>
      <c r="I282" s="623">
        <f t="shared" si="66"/>
        <v>0</v>
      </c>
      <c r="J282" s="623">
        <f t="shared" si="67"/>
        <v>0</v>
      </c>
      <c r="L282" s="623">
        <f t="shared" si="64"/>
        <v>0</v>
      </c>
      <c r="M282" s="623">
        <f t="shared" si="64"/>
        <v>0</v>
      </c>
      <c r="N282" s="623">
        <f t="shared" si="64"/>
        <v>0</v>
      </c>
      <c r="O282" s="623">
        <f t="shared" si="64"/>
        <v>0</v>
      </c>
    </row>
    <row r="283" spans="2:15">
      <c r="B283" s="459">
        <f t="shared" si="68"/>
        <v>69</v>
      </c>
      <c r="C283" s="626">
        <f t="shared" si="60"/>
        <v>5.3164000000000003E-2</v>
      </c>
      <c r="D283" s="612" t="s">
        <v>547</v>
      </c>
      <c r="E283" s="602">
        <f t="shared" si="61"/>
        <v>8.0277640000000011E-2</v>
      </c>
      <c r="F283" s="602">
        <f t="shared" si="62"/>
        <v>2.6050360000000002E-2</v>
      </c>
      <c r="G283" s="623">
        <f t="shared" si="63"/>
        <v>0</v>
      </c>
      <c r="H283" s="623">
        <f t="shared" si="65"/>
        <v>0</v>
      </c>
      <c r="I283" s="623">
        <f t="shared" si="66"/>
        <v>0</v>
      </c>
      <c r="J283" s="623">
        <f t="shared" si="67"/>
        <v>0</v>
      </c>
      <c r="L283" s="623">
        <f t="shared" si="64"/>
        <v>0</v>
      </c>
      <c r="M283" s="623">
        <f t="shared" si="64"/>
        <v>0</v>
      </c>
      <c r="N283" s="623">
        <f t="shared" si="64"/>
        <v>0</v>
      </c>
      <c r="O283" s="623">
        <f t="shared" si="64"/>
        <v>0</v>
      </c>
    </row>
    <row r="284" spans="2:15">
      <c r="B284" s="459">
        <f t="shared" si="68"/>
        <v>70</v>
      </c>
      <c r="C284" s="626">
        <f t="shared" si="60"/>
        <v>5.3128000000000002E-2</v>
      </c>
      <c r="D284" s="612" t="s">
        <v>548</v>
      </c>
      <c r="E284" s="602">
        <f t="shared" si="61"/>
        <v>8.0223280000000008E-2</v>
      </c>
      <c r="F284" s="602">
        <f t="shared" si="62"/>
        <v>2.6032719999999999E-2</v>
      </c>
      <c r="G284" s="623">
        <f t="shared" si="63"/>
        <v>0</v>
      </c>
      <c r="H284" s="623">
        <f t="shared" si="65"/>
        <v>0</v>
      </c>
      <c r="I284" s="623">
        <f t="shared" si="66"/>
        <v>0</v>
      </c>
      <c r="J284" s="623">
        <f t="shared" si="67"/>
        <v>0</v>
      </c>
      <c r="L284" s="623">
        <f t="shared" si="64"/>
        <v>0</v>
      </c>
      <c r="M284" s="623">
        <f t="shared" si="64"/>
        <v>0</v>
      </c>
      <c r="N284" s="623">
        <f t="shared" si="64"/>
        <v>0</v>
      </c>
      <c r="O284" s="623">
        <f t="shared" si="64"/>
        <v>0</v>
      </c>
    </row>
    <row r="285" spans="2:15">
      <c r="B285" s="459">
        <f t="shared" si="68"/>
        <v>71</v>
      </c>
      <c r="C285" s="626">
        <f t="shared" si="60"/>
        <v>5.3094000000000002E-2</v>
      </c>
      <c r="D285" s="612" t="s">
        <v>549</v>
      </c>
      <c r="E285" s="602">
        <f t="shared" si="61"/>
        <v>8.0171939999999997E-2</v>
      </c>
      <c r="F285" s="602">
        <f t="shared" si="62"/>
        <v>2.6016060000000001E-2</v>
      </c>
      <c r="G285" s="623">
        <f t="shared" si="63"/>
        <v>0</v>
      </c>
      <c r="H285" s="623">
        <f t="shared" si="65"/>
        <v>0</v>
      </c>
      <c r="I285" s="623">
        <f t="shared" si="66"/>
        <v>0</v>
      </c>
      <c r="J285" s="623">
        <f t="shared" si="67"/>
        <v>0</v>
      </c>
      <c r="L285" s="623">
        <f t="shared" si="64"/>
        <v>0</v>
      </c>
      <c r="M285" s="623">
        <f t="shared" si="64"/>
        <v>0</v>
      </c>
      <c r="N285" s="623">
        <f t="shared" si="64"/>
        <v>0</v>
      </c>
      <c r="O285" s="623">
        <f t="shared" si="64"/>
        <v>0</v>
      </c>
    </row>
    <row r="286" spans="2:15">
      <c r="B286" s="459">
        <f t="shared" si="68"/>
        <v>72</v>
      </c>
      <c r="C286" s="626">
        <f t="shared" si="60"/>
        <v>5.3060000000000003E-2</v>
      </c>
      <c r="D286" s="612" t="s">
        <v>550</v>
      </c>
      <c r="E286" s="602">
        <f t="shared" si="61"/>
        <v>8.01206E-2</v>
      </c>
      <c r="F286" s="602">
        <f t="shared" si="62"/>
        <v>2.5999400000000002E-2</v>
      </c>
      <c r="G286" s="623">
        <f t="shared" si="63"/>
        <v>0</v>
      </c>
      <c r="H286" s="623">
        <f t="shared" si="65"/>
        <v>0</v>
      </c>
      <c r="I286" s="623">
        <f t="shared" si="66"/>
        <v>0</v>
      </c>
      <c r="J286" s="623">
        <f t="shared" si="67"/>
        <v>0</v>
      </c>
      <c r="L286" s="623">
        <f t="shared" si="64"/>
        <v>0</v>
      </c>
      <c r="M286" s="623">
        <f t="shared" si="64"/>
        <v>0</v>
      </c>
      <c r="N286" s="623">
        <f t="shared" si="64"/>
        <v>0</v>
      </c>
      <c r="O286" s="623">
        <f t="shared" si="64"/>
        <v>0</v>
      </c>
    </row>
    <row r="287" spans="2:15">
      <c r="B287" s="459">
        <f t="shared" si="68"/>
        <v>73</v>
      </c>
      <c r="C287" s="626">
        <f t="shared" si="60"/>
        <v>5.3026999999999998E-2</v>
      </c>
      <c r="D287" s="612" t="s">
        <v>551</v>
      </c>
      <c r="E287" s="602">
        <f t="shared" si="61"/>
        <v>8.0070769999999999E-2</v>
      </c>
      <c r="F287" s="602">
        <f t="shared" si="62"/>
        <v>2.598323E-2</v>
      </c>
      <c r="G287" s="623">
        <f t="shared" si="63"/>
        <v>0</v>
      </c>
      <c r="H287" s="623">
        <f t="shared" si="65"/>
        <v>0</v>
      </c>
      <c r="I287" s="623">
        <f t="shared" si="66"/>
        <v>0</v>
      </c>
      <c r="J287" s="623">
        <f t="shared" si="67"/>
        <v>0</v>
      </c>
      <c r="L287" s="623">
        <f t="shared" si="64"/>
        <v>0</v>
      </c>
      <c r="M287" s="623">
        <f t="shared" si="64"/>
        <v>0</v>
      </c>
      <c r="N287" s="623">
        <f t="shared" si="64"/>
        <v>0</v>
      </c>
      <c r="O287" s="623">
        <f t="shared" si="64"/>
        <v>0</v>
      </c>
    </row>
    <row r="288" spans="2:15">
      <c r="B288" s="459">
        <f t="shared" si="68"/>
        <v>74</v>
      </c>
      <c r="C288" s="626">
        <f t="shared" si="60"/>
        <v>5.2995E-2</v>
      </c>
      <c r="D288" s="612" t="s">
        <v>552</v>
      </c>
      <c r="E288" s="602">
        <f t="shared" si="61"/>
        <v>8.0022449999999995E-2</v>
      </c>
      <c r="F288" s="602">
        <f t="shared" si="62"/>
        <v>2.5967549999999999E-2</v>
      </c>
      <c r="G288" s="623">
        <f t="shared" si="63"/>
        <v>0</v>
      </c>
      <c r="H288" s="623">
        <f t="shared" si="65"/>
        <v>0</v>
      </c>
      <c r="I288" s="623">
        <f t="shared" si="66"/>
        <v>0</v>
      </c>
      <c r="J288" s="623">
        <f t="shared" si="67"/>
        <v>0</v>
      </c>
      <c r="L288" s="623">
        <f t="shared" si="64"/>
        <v>0</v>
      </c>
      <c r="M288" s="623">
        <f t="shared" si="64"/>
        <v>0</v>
      </c>
      <c r="N288" s="623">
        <f t="shared" si="64"/>
        <v>0</v>
      </c>
      <c r="O288" s="623">
        <f t="shared" si="64"/>
        <v>0</v>
      </c>
    </row>
    <row r="289" spans="2:15">
      <c r="B289" s="459">
        <f t="shared" si="68"/>
        <v>75</v>
      </c>
      <c r="C289" s="626">
        <f t="shared" si="60"/>
        <v>5.2964999999999998E-2</v>
      </c>
      <c r="D289" s="612" t="s">
        <v>553</v>
      </c>
      <c r="E289" s="602">
        <f t="shared" si="61"/>
        <v>7.9977149999999997E-2</v>
      </c>
      <c r="F289" s="602">
        <f t="shared" si="62"/>
        <v>2.595285E-2</v>
      </c>
      <c r="G289" s="623">
        <f t="shared" si="63"/>
        <v>0</v>
      </c>
      <c r="H289" s="623">
        <f t="shared" si="65"/>
        <v>0</v>
      </c>
      <c r="I289" s="623">
        <f t="shared" si="66"/>
        <v>0</v>
      </c>
      <c r="J289" s="623">
        <f t="shared" si="67"/>
        <v>0</v>
      </c>
      <c r="L289" s="623">
        <f t="shared" si="64"/>
        <v>0</v>
      </c>
      <c r="M289" s="623">
        <f t="shared" si="64"/>
        <v>0</v>
      </c>
      <c r="N289" s="623">
        <f t="shared" si="64"/>
        <v>0</v>
      </c>
      <c r="O289" s="623">
        <f t="shared" si="64"/>
        <v>0</v>
      </c>
    </row>
    <row r="290" spans="2:15">
      <c r="B290" s="459">
        <f t="shared" si="68"/>
        <v>76</v>
      </c>
      <c r="C290" s="626">
        <f t="shared" si="60"/>
        <v>5.2934000000000002E-2</v>
      </c>
      <c r="D290" s="612" t="s">
        <v>554</v>
      </c>
      <c r="E290" s="602">
        <f t="shared" si="61"/>
        <v>7.9930340000000002E-2</v>
      </c>
      <c r="F290" s="602">
        <f t="shared" si="62"/>
        <v>2.5937660000000001E-2</v>
      </c>
      <c r="G290" s="623">
        <f t="shared" si="63"/>
        <v>0</v>
      </c>
      <c r="H290" s="623">
        <f t="shared" si="65"/>
        <v>0</v>
      </c>
      <c r="I290" s="623">
        <f t="shared" si="66"/>
        <v>0</v>
      </c>
      <c r="J290" s="623">
        <f t="shared" si="67"/>
        <v>0</v>
      </c>
      <c r="L290" s="623">
        <f t="shared" si="64"/>
        <v>0</v>
      </c>
      <c r="M290" s="623">
        <f t="shared" si="64"/>
        <v>0</v>
      </c>
      <c r="N290" s="623">
        <f t="shared" si="64"/>
        <v>0</v>
      </c>
      <c r="O290" s="623">
        <f t="shared" si="64"/>
        <v>0</v>
      </c>
    </row>
    <row r="291" spans="2:15">
      <c r="B291" s="459">
        <f t="shared" si="68"/>
        <v>77</v>
      </c>
      <c r="C291" s="626">
        <f t="shared" si="60"/>
        <v>5.2905000000000001E-2</v>
      </c>
      <c r="D291" s="612" t="s">
        <v>555</v>
      </c>
      <c r="E291" s="602">
        <f t="shared" si="61"/>
        <v>7.9886550000000001E-2</v>
      </c>
      <c r="F291" s="602">
        <f t="shared" si="62"/>
        <v>2.5923450000000001E-2</v>
      </c>
      <c r="G291" s="623">
        <f t="shared" si="63"/>
        <v>0</v>
      </c>
      <c r="H291" s="623">
        <f t="shared" si="65"/>
        <v>0</v>
      </c>
      <c r="I291" s="623">
        <f t="shared" si="66"/>
        <v>0</v>
      </c>
      <c r="J291" s="623">
        <f t="shared" si="67"/>
        <v>0</v>
      </c>
      <c r="L291" s="623">
        <f t="shared" si="64"/>
        <v>0</v>
      </c>
      <c r="M291" s="623">
        <f t="shared" si="64"/>
        <v>0</v>
      </c>
      <c r="N291" s="623">
        <f t="shared" si="64"/>
        <v>0</v>
      </c>
      <c r="O291" s="623">
        <f t="shared" si="64"/>
        <v>0</v>
      </c>
    </row>
    <row r="292" spans="2:15">
      <c r="B292" s="459">
        <f t="shared" si="68"/>
        <v>78</v>
      </c>
      <c r="C292" s="626">
        <f t="shared" si="60"/>
        <v>5.2875999999999999E-2</v>
      </c>
      <c r="D292" s="612" t="s">
        <v>556</v>
      </c>
      <c r="E292" s="602">
        <f t="shared" si="61"/>
        <v>7.9842759999999999E-2</v>
      </c>
      <c r="F292" s="602">
        <f t="shared" si="62"/>
        <v>2.590924E-2</v>
      </c>
      <c r="G292" s="623">
        <f t="shared" si="63"/>
        <v>0</v>
      </c>
      <c r="H292" s="623">
        <f t="shared" si="65"/>
        <v>0</v>
      </c>
      <c r="I292" s="623">
        <f t="shared" si="66"/>
        <v>0</v>
      </c>
      <c r="J292" s="623">
        <f t="shared" si="67"/>
        <v>0</v>
      </c>
      <c r="L292" s="623">
        <f t="shared" si="64"/>
        <v>0</v>
      </c>
      <c r="M292" s="623">
        <f t="shared" si="64"/>
        <v>0</v>
      </c>
      <c r="N292" s="623">
        <f t="shared" si="64"/>
        <v>0</v>
      </c>
      <c r="O292" s="623">
        <f t="shared" si="64"/>
        <v>0</v>
      </c>
    </row>
    <row r="293" spans="2:15">
      <c r="B293" s="459">
        <f t="shared" si="68"/>
        <v>79</v>
      </c>
      <c r="C293" s="626">
        <f t="shared" si="60"/>
        <v>5.2849E-2</v>
      </c>
      <c r="D293" s="612" t="s">
        <v>557</v>
      </c>
      <c r="E293" s="602">
        <f t="shared" si="61"/>
        <v>7.9801990000000003E-2</v>
      </c>
      <c r="F293" s="602">
        <f t="shared" si="62"/>
        <v>2.5896010000000001E-2</v>
      </c>
      <c r="G293" s="623">
        <f t="shared" si="63"/>
        <v>0</v>
      </c>
      <c r="H293" s="623">
        <f t="shared" si="65"/>
        <v>0</v>
      </c>
      <c r="I293" s="623">
        <f t="shared" si="66"/>
        <v>0</v>
      </c>
      <c r="J293" s="623">
        <f t="shared" si="67"/>
        <v>0</v>
      </c>
      <c r="L293" s="623">
        <f t="shared" si="64"/>
        <v>0</v>
      </c>
      <c r="M293" s="623">
        <f t="shared" si="64"/>
        <v>0</v>
      </c>
      <c r="N293" s="623">
        <f t="shared" si="64"/>
        <v>0</v>
      </c>
      <c r="O293" s="623">
        <f t="shared" si="64"/>
        <v>0</v>
      </c>
    </row>
    <row r="294" spans="2:15">
      <c r="B294" s="459">
        <f t="shared" si="68"/>
        <v>80</v>
      </c>
      <c r="C294" s="626">
        <f t="shared" si="60"/>
        <v>5.2821E-2</v>
      </c>
      <c r="D294" s="612" t="s">
        <v>558</v>
      </c>
      <c r="E294" s="602">
        <f t="shared" si="61"/>
        <v>7.9759709999999998E-2</v>
      </c>
      <c r="F294" s="602">
        <f t="shared" si="62"/>
        <v>2.5882289999999999E-2</v>
      </c>
      <c r="G294" s="623">
        <f t="shared" si="63"/>
        <v>0</v>
      </c>
      <c r="H294" s="623">
        <f t="shared" si="65"/>
        <v>0</v>
      </c>
      <c r="I294" s="623">
        <f t="shared" si="66"/>
        <v>0</v>
      </c>
      <c r="J294" s="623">
        <f t="shared" si="67"/>
        <v>0</v>
      </c>
      <c r="L294" s="623">
        <f t="shared" si="64"/>
        <v>0</v>
      </c>
      <c r="M294" s="623">
        <f t="shared" si="64"/>
        <v>0</v>
      </c>
      <c r="N294" s="623">
        <f t="shared" si="64"/>
        <v>0</v>
      </c>
      <c r="O294" s="623">
        <f t="shared" si="64"/>
        <v>0</v>
      </c>
    </row>
    <row r="295" spans="2:15">
      <c r="B295" s="459">
        <f t="shared" si="68"/>
        <v>81</v>
      </c>
      <c r="C295" s="626">
        <f t="shared" si="60"/>
        <v>5.2794999999999995E-2</v>
      </c>
      <c r="D295" s="612" t="s">
        <v>559</v>
      </c>
      <c r="E295" s="602">
        <f t="shared" si="61"/>
        <v>7.9720449999999998E-2</v>
      </c>
      <c r="F295" s="602">
        <f t="shared" si="62"/>
        <v>2.5869549999999998E-2</v>
      </c>
      <c r="G295" s="623">
        <f t="shared" si="63"/>
        <v>0</v>
      </c>
      <c r="H295" s="623">
        <f t="shared" si="65"/>
        <v>0</v>
      </c>
      <c r="I295" s="623">
        <f t="shared" si="66"/>
        <v>0</v>
      </c>
      <c r="J295" s="623">
        <f t="shared" si="67"/>
        <v>0</v>
      </c>
      <c r="L295" s="623">
        <f t="shared" si="64"/>
        <v>0</v>
      </c>
      <c r="M295" s="623">
        <f t="shared" si="64"/>
        <v>0</v>
      </c>
      <c r="N295" s="623">
        <f t="shared" si="64"/>
        <v>0</v>
      </c>
      <c r="O295" s="623">
        <f t="shared" si="64"/>
        <v>0</v>
      </c>
    </row>
    <row r="296" spans="2:15">
      <c r="B296" s="459">
        <f t="shared" si="68"/>
        <v>82</v>
      </c>
      <c r="C296" s="626">
        <f t="shared" si="60"/>
        <v>5.2769000000000003E-2</v>
      </c>
      <c r="D296" s="612" t="s">
        <v>560</v>
      </c>
      <c r="E296" s="602">
        <f t="shared" si="61"/>
        <v>7.9681189999999999E-2</v>
      </c>
      <c r="F296" s="602">
        <f t="shared" si="62"/>
        <v>2.5856810000000001E-2</v>
      </c>
      <c r="G296" s="623">
        <f t="shared" si="63"/>
        <v>0</v>
      </c>
      <c r="H296" s="623">
        <f t="shared" si="65"/>
        <v>0</v>
      </c>
      <c r="I296" s="623">
        <f t="shared" si="66"/>
        <v>0</v>
      </c>
      <c r="J296" s="623">
        <f t="shared" si="67"/>
        <v>0</v>
      </c>
      <c r="L296" s="623">
        <f t="shared" si="64"/>
        <v>0</v>
      </c>
      <c r="M296" s="623">
        <f t="shared" si="64"/>
        <v>0</v>
      </c>
      <c r="N296" s="623">
        <f t="shared" si="64"/>
        <v>0</v>
      </c>
      <c r="O296" s="623">
        <f t="shared" si="64"/>
        <v>0</v>
      </c>
    </row>
    <row r="297" spans="2:15">
      <c r="B297" s="459">
        <f t="shared" si="68"/>
        <v>83</v>
      </c>
      <c r="C297" s="626">
        <f t="shared" si="60"/>
        <v>5.2743999999999999E-2</v>
      </c>
      <c r="D297" s="612" t="s">
        <v>561</v>
      </c>
      <c r="E297" s="602">
        <f t="shared" si="61"/>
        <v>7.9643439999999996E-2</v>
      </c>
      <c r="F297" s="602">
        <f t="shared" si="62"/>
        <v>2.5844559999999999E-2</v>
      </c>
      <c r="G297" s="623">
        <f t="shared" si="63"/>
        <v>0</v>
      </c>
      <c r="H297" s="623">
        <f t="shared" si="65"/>
        <v>0</v>
      </c>
      <c r="I297" s="623">
        <f t="shared" si="66"/>
        <v>0</v>
      </c>
      <c r="J297" s="623">
        <f t="shared" si="67"/>
        <v>0</v>
      </c>
      <c r="L297" s="623">
        <f t="shared" si="64"/>
        <v>0</v>
      </c>
      <c r="M297" s="623">
        <f t="shared" si="64"/>
        <v>0</v>
      </c>
      <c r="N297" s="623">
        <f t="shared" si="64"/>
        <v>0</v>
      </c>
      <c r="O297" s="623">
        <f t="shared" si="64"/>
        <v>0</v>
      </c>
    </row>
    <row r="298" spans="2:15">
      <c r="B298" s="459">
        <f t="shared" si="68"/>
        <v>84</v>
      </c>
      <c r="C298" s="626">
        <f t="shared" si="60"/>
        <v>5.2718999999999995E-2</v>
      </c>
      <c r="D298" s="612" t="s">
        <v>562</v>
      </c>
      <c r="E298" s="602">
        <f t="shared" si="61"/>
        <v>7.9605689999999993E-2</v>
      </c>
      <c r="F298" s="602">
        <f t="shared" si="62"/>
        <v>2.5832309999999997E-2</v>
      </c>
      <c r="G298" s="623">
        <f t="shared" si="63"/>
        <v>0</v>
      </c>
      <c r="H298" s="623">
        <f t="shared" si="65"/>
        <v>0</v>
      </c>
      <c r="I298" s="623">
        <f t="shared" si="66"/>
        <v>0</v>
      </c>
      <c r="J298" s="623">
        <f t="shared" si="67"/>
        <v>0</v>
      </c>
      <c r="L298" s="623">
        <f t="shared" si="64"/>
        <v>0</v>
      </c>
      <c r="M298" s="623">
        <f t="shared" si="64"/>
        <v>0</v>
      </c>
      <c r="N298" s="623">
        <f t="shared" si="64"/>
        <v>0</v>
      </c>
      <c r="O298" s="623">
        <f t="shared" si="64"/>
        <v>0</v>
      </c>
    </row>
    <row r="299" spans="2:15">
      <c r="B299" s="459">
        <f t="shared" si="68"/>
        <v>85</v>
      </c>
      <c r="C299" s="626">
        <f t="shared" si="60"/>
        <v>5.2694999999999999E-2</v>
      </c>
      <c r="D299" s="612" t="s">
        <v>563</v>
      </c>
      <c r="E299" s="602">
        <f t="shared" si="61"/>
        <v>7.956945E-2</v>
      </c>
      <c r="F299" s="602">
        <f t="shared" si="62"/>
        <v>2.5820549999999998E-2</v>
      </c>
      <c r="G299" s="623">
        <f t="shared" si="63"/>
        <v>0</v>
      </c>
      <c r="H299" s="623">
        <f t="shared" si="65"/>
        <v>0</v>
      </c>
      <c r="I299" s="623">
        <f t="shared" si="66"/>
        <v>0</v>
      </c>
      <c r="J299" s="623">
        <f t="shared" si="67"/>
        <v>0</v>
      </c>
      <c r="L299" s="623">
        <f t="shared" si="64"/>
        <v>0</v>
      </c>
      <c r="M299" s="623">
        <f t="shared" si="64"/>
        <v>0</v>
      </c>
      <c r="N299" s="623">
        <f t="shared" si="64"/>
        <v>0</v>
      </c>
      <c r="O299" s="623">
        <f t="shared" si="64"/>
        <v>0</v>
      </c>
    </row>
    <row r="300" spans="2:15">
      <c r="B300" s="463">
        <f t="shared" si="68"/>
        <v>86</v>
      </c>
      <c r="C300" s="627">
        <f t="shared" si="60"/>
        <v>5.2671999999999997E-2</v>
      </c>
      <c r="D300" s="615" t="s">
        <v>564</v>
      </c>
      <c r="E300" s="604">
        <f t="shared" si="61"/>
        <v>7.9534719999999989E-2</v>
      </c>
      <c r="F300" s="604">
        <f t="shared" si="62"/>
        <v>2.5809279999999997E-2</v>
      </c>
      <c r="G300" s="624">
        <f t="shared" si="63"/>
        <v>0</v>
      </c>
      <c r="H300" s="623">
        <f t="shared" si="65"/>
        <v>0</v>
      </c>
      <c r="I300" s="623">
        <f t="shared" si="66"/>
        <v>0</v>
      </c>
      <c r="J300" s="623">
        <f t="shared" si="67"/>
        <v>0</v>
      </c>
      <c r="L300" s="624">
        <f t="shared" si="64"/>
        <v>0</v>
      </c>
      <c r="M300" s="624">
        <f t="shared" si="64"/>
        <v>0</v>
      </c>
      <c r="N300" s="624">
        <f t="shared" si="64"/>
        <v>0</v>
      </c>
      <c r="O300" s="624">
        <f t="shared" si="64"/>
        <v>0</v>
      </c>
    </row>
  </sheetData>
  <sheetProtection algorithmName="SHA-512" hashValue="8k4vI7zOFXePumlZpCW9FJ5ZuFt/ExvdUoBxBubpu/kGMTlWNuYuW9RxDkrQd3p1yGt4twGoNBfvPl7S8HwTKg==" saltValue="zoqUS+B2a3kQOstsDZi9mA==" spinCount="100000" sheet="1" objects="1" scenarios="1" formatCells="0" formatColumns="0" insertHyperlinks="0" sort="0" autoFilter="0" pivotTables="0"/>
  <mergeCells count="26">
    <mergeCell ref="D2:E2"/>
    <mergeCell ref="D3:E3"/>
    <mergeCell ref="D4:E4"/>
    <mergeCell ref="AR21:AX21"/>
    <mergeCell ref="L115:O115"/>
    <mergeCell ref="L209:O209"/>
    <mergeCell ref="D22:F22"/>
    <mergeCell ref="L21:R21"/>
    <mergeCell ref="G115:J115"/>
    <mergeCell ref="G209:J209"/>
    <mergeCell ref="CF21:CL21"/>
    <mergeCell ref="M9:M10"/>
    <mergeCell ref="N9:N10"/>
    <mergeCell ref="O9:O10"/>
    <mergeCell ref="G9:G10"/>
    <mergeCell ref="H9:H10"/>
    <mergeCell ref="I9:I10"/>
    <mergeCell ref="J9:J10"/>
    <mergeCell ref="L9:L10"/>
    <mergeCell ref="BX21:CD21"/>
    <mergeCell ref="T21:Z21"/>
    <mergeCell ref="AB21:AH21"/>
    <mergeCell ref="AZ21:BF21"/>
    <mergeCell ref="BH21:BN21"/>
    <mergeCell ref="BP21:BV21"/>
    <mergeCell ref="AJ21:AP21"/>
  </mergeCells>
  <conditionalFormatting sqref="H18">
    <cfRule type="cellIs" dxfId="2" priority="1" operator="equal">
      <formula>"CHECK"</formula>
    </cfRule>
  </conditionalFormatting>
  <dataValidations count="1">
    <dataValidation errorStyle="warning" allowBlank="1" showInputMessage="1" showErrorMessage="1" error="Please enter average corporate bond spread in basis point" prompt="Please input the average credit spread in excess of the risk free interest rates for interest ratesensitive  &amp; credit risk bearing assets by weighting the current yields on the assets in proportion to their value as at the valuation date" sqref="G18" xr:uid="{00000000-0002-0000-0900-000000000000}"/>
  </dataValidations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tabColor theme="5" tint="0.39997558519241921"/>
  </sheetPr>
  <dimension ref="A1:CL300"/>
  <sheetViews>
    <sheetView workbookViewId="0"/>
  </sheetViews>
  <sheetFormatPr defaultColWidth="16.140625" defaultRowHeight="15"/>
  <cols>
    <col min="1" max="1" width="2.7109375" customWidth="1"/>
    <col min="2" max="2" width="10.140625" customWidth="1"/>
    <col min="3" max="3" width="14.5703125" bestFit="1" customWidth="1"/>
    <col min="4" max="4" width="16.140625" customWidth="1"/>
    <col min="5" max="6" width="13.140625" customWidth="1"/>
    <col min="8" max="8" width="21.140625" customWidth="1"/>
    <col min="9" max="9" width="20.140625" customWidth="1"/>
    <col min="10" max="10" width="23.85546875" customWidth="1"/>
    <col min="11" max="11" width="2.7109375" customWidth="1"/>
    <col min="13" max="15" width="21.5703125" customWidth="1"/>
    <col min="18" max="20" width="20.140625" bestFit="1" customWidth="1"/>
    <col min="22" max="25" width="19.140625" bestFit="1" customWidth="1"/>
  </cols>
  <sheetData>
    <row r="1" spans="1:84">
      <c r="A1" s="7"/>
      <c r="F1" s="223"/>
      <c r="G1" s="223"/>
      <c r="H1" s="223"/>
      <c r="I1" s="223"/>
    </row>
    <row r="2" spans="1:84" ht="15.75">
      <c r="B2" s="339"/>
      <c r="C2" s="339"/>
      <c r="D2" s="727" t="s">
        <v>0</v>
      </c>
      <c r="E2" s="727"/>
      <c r="F2" s="340"/>
      <c r="G2" s="340"/>
      <c r="H2" s="340"/>
      <c r="I2" s="340"/>
    </row>
    <row r="3" spans="1:84" ht="15.75">
      <c r="B3" s="339"/>
      <c r="C3" s="339"/>
      <c r="D3" s="727" t="s">
        <v>1</v>
      </c>
      <c r="E3" s="727"/>
      <c r="F3" s="340"/>
      <c r="G3" s="340"/>
      <c r="H3" s="340"/>
      <c r="I3" s="340"/>
    </row>
    <row r="4" spans="1:84" ht="15.75">
      <c r="B4" s="339"/>
      <c r="C4" s="339"/>
      <c r="D4" s="728" t="s">
        <v>4</v>
      </c>
      <c r="E4" s="728"/>
      <c r="F4" s="340"/>
      <c r="G4" s="340"/>
      <c r="H4" s="340"/>
      <c r="I4" s="340"/>
    </row>
    <row r="5" spans="1:84" ht="26.25">
      <c r="B5" s="79" t="str">
        <f>Cover!$B$5 &amp; " - "&amp;Cover!$H$3</f>
        <v>Life Template for the Risk-based Capital 2 Framework - 2020 v.0</v>
      </c>
      <c r="F5" s="223"/>
      <c r="G5" s="223"/>
      <c r="H5" s="223"/>
      <c r="I5" s="223"/>
    </row>
    <row r="6" spans="1:84" ht="15.75">
      <c r="B6" s="80" t="str">
        <f>Cover!B6</f>
        <v>Insurance Commission</v>
      </c>
      <c r="F6" s="223"/>
      <c r="G6" s="223"/>
      <c r="H6" s="223"/>
      <c r="I6" s="223"/>
    </row>
    <row r="7" spans="1:84" ht="15.75">
      <c r="B7" s="154" t="str">
        <f>Cover!D35</f>
        <v>Calculation of Interest Risk and Credit Spread risk charges (USD only)</v>
      </c>
      <c r="F7" s="223"/>
    </row>
    <row r="8" spans="1:84">
      <c r="D8" s="219"/>
      <c r="F8" s="223"/>
      <c r="G8" s="195" t="s">
        <v>437</v>
      </c>
      <c r="H8" s="223"/>
      <c r="I8" s="223"/>
      <c r="L8" s="195" t="s">
        <v>438</v>
      </c>
    </row>
    <row r="9" spans="1:84">
      <c r="B9" s="8" t="s">
        <v>127</v>
      </c>
      <c r="D9" s="155">
        <f>Cover!C9</f>
        <v>0</v>
      </c>
      <c r="E9" s="156"/>
      <c r="F9" s="223"/>
      <c r="G9" s="755" t="s">
        <v>439</v>
      </c>
      <c r="H9" s="755" t="s">
        <v>440</v>
      </c>
      <c r="I9" s="755" t="s">
        <v>441</v>
      </c>
      <c r="J9" s="755" t="s">
        <v>442</v>
      </c>
      <c r="L9" s="755" t="s">
        <v>439</v>
      </c>
      <c r="M9" s="755" t="s">
        <v>440</v>
      </c>
      <c r="N9" s="755" t="s">
        <v>441</v>
      </c>
      <c r="O9" s="755" t="s">
        <v>442</v>
      </c>
    </row>
    <row r="10" spans="1:84">
      <c r="B10" s="8" t="s">
        <v>128</v>
      </c>
      <c r="D10" s="157">
        <f>Cover!C10</f>
        <v>0</v>
      </c>
      <c r="E10" s="156"/>
      <c r="F10" s="223"/>
      <c r="G10" s="756"/>
      <c r="H10" s="756"/>
      <c r="I10" s="756"/>
      <c r="J10" s="756"/>
      <c r="L10" s="756"/>
      <c r="M10" s="756"/>
      <c r="N10" s="756"/>
      <c r="O10" s="756"/>
    </row>
    <row r="11" spans="1:84">
      <c r="D11" s="219"/>
      <c r="F11" s="223"/>
      <c r="G11" s="351" t="s">
        <v>443</v>
      </c>
      <c r="H11" s="351"/>
      <c r="I11" s="351"/>
      <c r="J11" s="377">
        <f>IF(J13&lt;J14,IF(J13&gt;0,0,ABS(J13)),IF(J14&gt;0,0,ABS(J14)))</f>
        <v>0</v>
      </c>
      <c r="L11" s="378" t="s">
        <v>444</v>
      </c>
      <c r="M11" s="378"/>
      <c r="N11" s="378"/>
      <c r="O11" s="379">
        <f>MAX(0,IF(O13&lt;O14,IF(O13&gt;0,0,ABS(O13)),IF(O14&gt;0,0,ABS(O14)))-J11)</f>
        <v>0</v>
      </c>
    </row>
    <row r="12" spans="1:84" ht="15" customHeight="1">
      <c r="B12" s="195" t="s">
        <v>129</v>
      </c>
      <c r="G12" s="380" t="s">
        <v>445</v>
      </c>
      <c r="H12" s="381">
        <f>H117</f>
        <v>0</v>
      </c>
      <c r="I12" s="381">
        <f>M117</f>
        <v>0</v>
      </c>
      <c r="J12" s="382"/>
      <c r="L12" s="380" t="s">
        <v>445</v>
      </c>
      <c r="M12" s="381">
        <f>H211</f>
        <v>0</v>
      </c>
      <c r="N12" s="381">
        <f>M211</f>
        <v>0</v>
      </c>
      <c r="O12" s="382"/>
    </row>
    <row r="13" spans="1:84" ht="14.45" customHeight="1">
      <c r="B13" s="196" t="s">
        <v>130</v>
      </c>
      <c r="C13" s="342"/>
      <c r="D13" s="342"/>
      <c r="E13" s="342"/>
      <c r="G13" s="385" t="s">
        <v>446</v>
      </c>
      <c r="H13" s="386">
        <f>I117</f>
        <v>0</v>
      </c>
      <c r="I13" s="386">
        <f>N117</f>
        <v>0</v>
      </c>
      <c r="J13" s="387">
        <f>(H13-H12)-(I13-I12)</f>
        <v>0</v>
      </c>
      <c r="L13" s="385" t="s">
        <v>446</v>
      </c>
      <c r="M13" s="386">
        <f>I211</f>
        <v>0</v>
      </c>
      <c r="N13" s="386">
        <f>N211</f>
        <v>0</v>
      </c>
      <c r="O13" s="387">
        <f>(M13-M12)-(N13-N12)</f>
        <v>0</v>
      </c>
      <c r="U13" s="130"/>
      <c r="V13" s="389"/>
    </row>
    <row r="14" spans="1:84">
      <c r="B14" s="197" t="s">
        <v>131</v>
      </c>
      <c r="C14" s="390"/>
      <c r="D14" s="390"/>
      <c r="E14" s="390"/>
      <c r="G14" s="391" t="s">
        <v>447</v>
      </c>
      <c r="H14" s="395">
        <f>J117</f>
        <v>0</v>
      </c>
      <c r="I14" s="386">
        <f>O117</f>
        <v>0</v>
      </c>
      <c r="J14" s="393">
        <f>(H14-H12)-(I14-I12)</f>
        <v>0</v>
      </c>
      <c r="L14" s="391" t="s">
        <v>447</v>
      </c>
      <c r="M14" s="395">
        <f>J211</f>
        <v>0</v>
      </c>
      <c r="N14" s="395">
        <f>O211</f>
        <v>0</v>
      </c>
      <c r="O14" s="393">
        <f>(M14-M12)-(N14-N12)</f>
        <v>0</v>
      </c>
      <c r="CF14" t="s">
        <v>582</v>
      </c>
    </row>
    <row r="15" spans="1:84">
      <c r="G15" s="397" t="str">
        <f>'Input_Liability (PHP)'!B24</f>
        <v>Adjustment to Interest Rate Risk Charge</v>
      </c>
      <c r="H15" s="398"/>
      <c r="I15" s="399"/>
      <c r="J15" s="400">
        <f>'Input_Liability (USD)'!$F$24</f>
        <v>0</v>
      </c>
    </row>
    <row r="16" spans="1:84">
      <c r="G16" s="351" t="s">
        <v>448</v>
      </c>
      <c r="H16" s="351"/>
      <c r="I16" s="351"/>
      <c r="J16" s="377">
        <f>MAX(0,J11+J15)</f>
        <v>0</v>
      </c>
    </row>
    <row r="17" spans="2:90">
      <c r="G17" s="403"/>
      <c r="H17" s="403"/>
      <c r="I17" s="403"/>
      <c r="J17" s="404"/>
    </row>
    <row r="18" spans="2:90">
      <c r="B18" s="401" t="s">
        <v>449</v>
      </c>
      <c r="C18" s="402"/>
      <c r="D18" s="402"/>
      <c r="G18" s="46"/>
      <c r="H18" s="194" t="str">
        <f>IF(I18="","","CHECK")</f>
        <v/>
      </c>
      <c r="I18" s="83" t="str">
        <f>IF(SUM(H24:H112)&gt;0,"Please fill in average corporate bond spread","")</f>
        <v/>
      </c>
      <c r="J18" s="404"/>
    </row>
    <row r="19" spans="2:90">
      <c r="G19" s="403"/>
      <c r="H19" s="403"/>
      <c r="I19" s="403"/>
      <c r="J19" s="404"/>
    </row>
    <row r="20" spans="2:90">
      <c r="B20" s="195" t="s">
        <v>583</v>
      </c>
      <c r="O20" s="345"/>
      <c r="W20" s="345"/>
      <c r="AE20" s="345"/>
      <c r="BC20" s="345"/>
      <c r="BK20" s="345"/>
      <c r="BS20" s="345"/>
    </row>
    <row r="21" spans="2:90" ht="15.6" customHeight="1">
      <c r="C21" s="448"/>
      <c r="G21" s="628" t="s">
        <v>451</v>
      </c>
      <c r="H21" s="607"/>
      <c r="I21" s="607"/>
      <c r="J21" s="608"/>
      <c r="L21" s="752" t="s">
        <v>452</v>
      </c>
      <c r="M21" s="753"/>
      <c r="N21" s="753"/>
      <c r="O21" s="753"/>
      <c r="P21" s="753"/>
      <c r="Q21" s="753"/>
      <c r="R21" s="754"/>
      <c r="T21" s="752" t="s">
        <v>453</v>
      </c>
      <c r="U21" s="753"/>
      <c r="V21" s="753"/>
      <c r="W21" s="753"/>
      <c r="X21" s="753"/>
      <c r="Y21" s="753"/>
      <c r="Z21" s="754"/>
      <c r="AB21" s="752" t="s">
        <v>454</v>
      </c>
      <c r="AC21" s="753"/>
      <c r="AD21" s="753"/>
      <c r="AE21" s="753"/>
      <c r="AF21" s="753"/>
      <c r="AG21" s="753"/>
      <c r="AH21" s="754"/>
      <c r="AJ21" s="752" t="s">
        <v>455</v>
      </c>
      <c r="AK21" s="753"/>
      <c r="AL21" s="753"/>
      <c r="AM21" s="753"/>
      <c r="AN21" s="753"/>
      <c r="AO21" s="753"/>
      <c r="AP21" s="754"/>
      <c r="AR21" s="752" t="s">
        <v>456</v>
      </c>
      <c r="AS21" s="753"/>
      <c r="AT21" s="753"/>
      <c r="AU21" s="753"/>
      <c r="AV21" s="753"/>
      <c r="AW21" s="753"/>
      <c r="AX21" s="754"/>
      <c r="AZ21" s="752" t="s">
        <v>457</v>
      </c>
      <c r="BA21" s="753"/>
      <c r="BB21" s="753"/>
      <c r="BC21" s="753"/>
      <c r="BD21" s="753"/>
      <c r="BE21" s="753"/>
      <c r="BF21" s="754"/>
      <c r="BH21" s="752" t="s">
        <v>458</v>
      </c>
      <c r="BI21" s="753"/>
      <c r="BJ21" s="753"/>
      <c r="BK21" s="753"/>
      <c r="BL21" s="753"/>
      <c r="BM21" s="753"/>
      <c r="BN21" s="754"/>
      <c r="BP21" s="752" t="s">
        <v>459</v>
      </c>
      <c r="BQ21" s="753"/>
      <c r="BR21" s="753"/>
      <c r="BS21" s="753"/>
      <c r="BT21" s="753"/>
      <c r="BU21" s="753"/>
      <c r="BV21" s="754"/>
      <c r="BX21" s="752" t="s">
        <v>460</v>
      </c>
      <c r="BY21" s="753"/>
      <c r="BZ21" s="753"/>
      <c r="CA21" s="753"/>
      <c r="CB21" s="753"/>
      <c r="CC21" s="753"/>
      <c r="CD21" s="754"/>
      <c r="CF21" s="752" t="s">
        <v>461</v>
      </c>
      <c r="CG21" s="753"/>
      <c r="CH21" s="753"/>
      <c r="CI21" s="753"/>
      <c r="CJ21" s="753"/>
      <c r="CK21" s="753"/>
      <c r="CL21" s="754"/>
    </row>
    <row r="22" spans="2:90" ht="60">
      <c r="B22" s="406" t="s">
        <v>430</v>
      </c>
      <c r="C22" s="406" t="s">
        <v>431</v>
      </c>
      <c r="D22" s="757" t="s">
        <v>462</v>
      </c>
      <c r="E22" s="758"/>
      <c r="F22" s="759"/>
      <c r="G22" s="513" t="s">
        <v>234</v>
      </c>
      <c r="H22" s="406" t="s">
        <v>463</v>
      </c>
      <c r="I22" s="406" t="s">
        <v>464</v>
      </c>
      <c r="J22" s="406" t="s">
        <v>465</v>
      </c>
      <c r="L22" s="513" t="s">
        <v>466</v>
      </c>
      <c r="M22" s="406" t="s">
        <v>467</v>
      </c>
      <c r="N22" s="406" t="s">
        <v>468</v>
      </c>
      <c r="O22" s="406" t="s">
        <v>469</v>
      </c>
      <c r="P22" s="451" t="s">
        <v>470</v>
      </c>
      <c r="Q22" s="406" t="s">
        <v>471</v>
      </c>
      <c r="R22" s="406" t="s">
        <v>472</v>
      </c>
      <c r="T22" s="513" t="s">
        <v>466</v>
      </c>
      <c r="U22" s="406" t="s">
        <v>467</v>
      </c>
      <c r="V22" s="406" t="s">
        <v>468</v>
      </c>
      <c r="W22" s="406" t="s">
        <v>469</v>
      </c>
      <c r="X22" s="451" t="s">
        <v>473</v>
      </c>
      <c r="Y22" s="406" t="s">
        <v>471</v>
      </c>
      <c r="Z22" s="406" t="s">
        <v>472</v>
      </c>
      <c r="AB22" s="513" t="s">
        <v>466</v>
      </c>
      <c r="AC22" s="406" t="s">
        <v>467</v>
      </c>
      <c r="AD22" s="406" t="s">
        <v>468</v>
      </c>
      <c r="AE22" s="406" t="s">
        <v>469</v>
      </c>
      <c r="AF22" s="451" t="s">
        <v>473</v>
      </c>
      <c r="AG22" s="406" t="s">
        <v>471</v>
      </c>
      <c r="AH22" s="406" t="s">
        <v>472</v>
      </c>
      <c r="AJ22" s="513" t="s">
        <v>466</v>
      </c>
      <c r="AK22" s="406" t="s">
        <v>467</v>
      </c>
      <c r="AL22" s="406" t="s">
        <v>468</v>
      </c>
      <c r="AM22" s="406" t="s">
        <v>469</v>
      </c>
      <c r="AN22" s="451" t="s">
        <v>473</v>
      </c>
      <c r="AO22" s="406" t="s">
        <v>471</v>
      </c>
      <c r="AP22" s="406" t="s">
        <v>472</v>
      </c>
      <c r="AR22" s="513" t="s">
        <v>466</v>
      </c>
      <c r="AS22" s="406" t="s">
        <v>467</v>
      </c>
      <c r="AT22" s="406" t="s">
        <v>468</v>
      </c>
      <c r="AU22" s="406" t="s">
        <v>469</v>
      </c>
      <c r="AV22" s="451" t="s">
        <v>473</v>
      </c>
      <c r="AW22" s="406" t="s">
        <v>471</v>
      </c>
      <c r="AX22" s="406" t="s">
        <v>472</v>
      </c>
      <c r="AZ22" s="513" t="s">
        <v>466</v>
      </c>
      <c r="BA22" s="406" t="s">
        <v>467</v>
      </c>
      <c r="BB22" s="406" t="s">
        <v>468</v>
      </c>
      <c r="BC22" s="406" t="s">
        <v>469</v>
      </c>
      <c r="BD22" s="451" t="s">
        <v>474</v>
      </c>
      <c r="BE22" s="406" t="s">
        <v>471</v>
      </c>
      <c r="BF22" s="406" t="s">
        <v>472</v>
      </c>
      <c r="BH22" s="513" t="s">
        <v>466</v>
      </c>
      <c r="BI22" s="406" t="s">
        <v>467</v>
      </c>
      <c r="BJ22" s="406" t="s">
        <v>468</v>
      </c>
      <c r="BK22" s="406" t="s">
        <v>469</v>
      </c>
      <c r="BL22" s="451" t="s">
        <v>474</v>
      </c>
      <c r="BM22" s="406" t="s">
        <v>471</v>
      </c>
      <c r="BN22" s="406" t="s">
        <v>472</v>
      </c>
      <c r="BP22" s="513" t="s">
        <v>466</v>
      </c>
      <c r="BQ22" s="406" t="s">
        <v>467</v>
      </c>
      <c r="BR22" s="406" t="s">
        <v>468</v>
      </c>
      <c r="BS22" s="406" t="s">
        <v>469</v>
      </c>
      <c r="BT22" s="451" t="s">
        <v>474</v>
      </c>
      <c r="BU22" s="406" t="s">
        <v>471</v>
      </c>
      <c r="BV22" s="406" t="s">
        <v>472</v>
      </c>
      <c r="BX22" s="513" t="s">
        <v>475</v>
      </c>
      <c r="BY22" s="406" t="s">
        <v>467</v>
      </c>
      <c r="BZ22" s="406" t="s">
        <v>468</v>
      </c>
      <c r="CA22" s="406" t="s">
        <v>469</v>
      </c>
      <c r="CB22" s="451" t="s">
        <v>474</v>
      </c>
      <c r="CC22" s="406" t="s">
        <v>471</v>
      </c>
      <c r="CD22" s="406" t="s">
        <v>472</v>
      </c>
      <c r="CF22" s="513" t="s">
        <v>475</v>
      </c>
      <c r="CG22" s="406" t="s">
        <v>467</v>
      </c>
      <c r="CH22" s="406" t="s">
        <v>468</v>
      </c>
      <c r="CI22" s="406" t="s">
        <v>469</v>
      </c>
      <c r="CJ22" s="451" t="s">
        <v>474</v>
      </c>
      <c r="CK22" s="406" t="s">
        <v>471</v>
      </c>
      <c r="CL22" s="406" t="s">
        <v>472</v>
      </c>
    </row>
    <row r="23" spans="2:90">
      <c r="B23" s="452"/>
      <c r="C23" s="452"/>
      <c r="D23" s="452"/>
      <c r="E23" s="452"/>
      <c r="F23" s="452"/>
      <c r="G23" s="453"/>
      <c r="H23" s="452"/>
      <c r="I23" s="452"/>
      <c r="J23" s="452"/>
      <c r="L23" s="452"/>
      <c r="M23" s="452"/>
      <c r="N23" s="452"/>
      <c r="O23" s="452"/>
      <c r="P23" s="452"/>
      <c r="Q23" s="452"/>
      <c r="R23" s="452"/>
      <c r="T23" s="452"/>
      <c r="U23" s="452"/>
      <c r="V23" s="452"/>
      <c r="W23" s="452"/>
      <c r="X23" s="452"/>
      <c r="Y23" s="452"/>
      <c r="Z23" s="452"/>
      <c r="AB23" s="452"/>
      <c r="AC23" s="452"/>
      <c r="AD23" s="452"/>
      <c r="AE23" s="452"/>
      <c r="AF23" s="452"/>
      <c r="AG23" s="452"/>
      <c r="AH23" s="452"/>
      <c r="AJ23" s="452"/>
      <c r="AK23" s="452"/>
      <c r="AL23" s="452"/>
      <c r="AM23" s="452"/>
      <c r="AN23" s="452"/>
      <c r="AO23" s="452"/>
      <c r="AP23" s="452"/>
      <c r="AR23" s="452"/>
      <c r="AS23" s="452"/>
      <c r="AT23" s="452"/>
      <c r="AU23" s="452"/>
      <c r="AV23" s="452"/>
      <c r="AW23" s="452"/>
      <c r="AX23" s="452"/>
      <c r="AZ23" s="452"/>
      <c r="BA23" s="452"/>
      <c r="BB23" s="452"/>
      <c r="BC23" s="452"/>
      <c r="BD23" s="452"/>
      <c r="BE23" s="452"/>
      <c r="BF23" s="452"/>
      <c r="BH23" s="452"/>
      <c r="BI23" s="452"/>
      <c r="BJ23" s="452"/>
      <c r="BK23" s="452"/>
      <c r="BL23" s="452"/>
      <c r="BM23" s="452"/>
      <c r="BN23" s="452"/>
      <c r="BP23" s="452"/>
      <c r="BQ23" s="452"/>
      <c r="BR23" s="452"/>
      <c r="BS23" s="452"/>
      <c r="BT23" s="452"/>
      <c r="BU23" s="452"/>
      <c r="BV23" s="452"/>
      <c r="BX23" s="452"/>
      <c r="BY23" s="452"/>
      <c r="BZ23" s="452"/>
      <c r="CA23" s="452"/>
      <c r="CB23" s="452"/>
      <c r="CC23" s="452"/>
      <c r="CD23" s="452"/>
      <c r="CF23" s="452"/>
      <c r="CG23" s="452"/>
      <c r="CH23" s="452"/>
      <c r="CI23" s="452"/>
      <c r="CJ23" s="452"/>
      <c r="CK23" s="452"/>
      <c r="CL23" s="452"/>
    </row>
    <row r="24" spans="2:90">
      <c r="B24" s="455">
        <v>0.25</v>
      </c>
      <c r="C24" s="609">
        <f>'Input_Liability (USD)'!C30</f>
        <v>1.46275E-2</v>
      </c>
      <c r="D24" s="410"/>
      <c r="E24" s="610" t="s">
        <v>476</v>
      </c>
      <c r="F24" s="411"/>
      <c r="G24" s="15"/>
      <c r="H24" s="16"/>
      <c r="I24" s="16"/>
      <c r="J24" s="16"/>
      <c r="K24" s="83"/>
      <c r="L24" s="457">
        <f>+T24+AB24+AJ24+AR24+AZ24+BH24+BP24+BX24+CF24</f>
        <v>0</v>
      </c>
      <c r="M24" s="457">
        <f t="shared" ref="M24:R66" si="0">+U24+AC24+AK24+AS24+BA24+BI24+BQ24+BY24+CG24</f>
        <v>0</v>
      </c>
      <c r="N24" s="457">
        <f t="shared" si="0"/>
        <v>0</v>
      </c>
      <c r="O24" s="457">
        <f t="shared" si="0"/>
        <v>0</v>
      </c>
      <c r="P24" s="457">
        <f t="shared" si="0"/>
        <v>0</v>
      </c>
      <c r="Q24" s="457">
        <f t="shared" si="0"/>
        <v>0</v>
      </c>
      <c r="R24" s="457">
        <f t="shared" si="0"/>
        <v>0</v>
      </c>
      <c r="S24" s="345"/>
      <c r="T24" s="1"/>
      <c r="U24" s="1"/>
      <c r="V24" s="1"/>
      <c r="W24" s="1"/>
      <c r="X24" s="1"/>
      <c r="Y24" s="1"/>
      <c r="Z24" s="2"/>
      <c r="AA24" s="24"/>
      <c r="AB24" s="1"/>
      <c r="AC24" s="1"/>
      <c r="AD24" s="1"/>
      <c r="AE24" s="1"/>
      <c r="AF24" s="1"/>
      <c r="AG24" s="1"/>
      <c r="AH24" s="2"/>
      <c r="AI24" s="24"/>
      <c r="AJ24" s="1"/>
      <c r="AK24" s="1"/>
      <c r="AL24" s="1"/>
      <c r="AM24" s="1"/>
      <c r="AN24" s="1"/>
      <c r="AO24" s="1"/>
      <c r="AP24" s="2"/>
      <c r="AQ24" s="24"/>
      <c r="AR24" s="1"/>
      <c r="AS24" s="1"/>
      <c r="AT24" s="1"/>
      <c r="AU24" s="1"/>
      <c r="AV24" s="1"/>
      <c r="AW24" s="1"/>
      <c r="AX24" s="2"/>
      <c r="AY24" s="24"/>
      <c r="AZ24" s="1"/>
      <c r="BA24" s="1"/>
      <c r="BB24" s="1"/>
      <c r="BC24" s="1"/>
      <c r="BD24" s="1"/>
      <c r="BE24" s="1"/>
      <c r="BF24" s="2"/>
      <c r="BG24" s="25"/>
      <c r="BH24" s="1"/>
      <c r="BI24" s="1"/>
      <c r="BJ24" s="1"/>
      <c r="BK24" s="1"/>
      <c r="BL24" s="1"/>
      <c r="BM24" s="1"/>
      <c r="BN24" s="2"/>
      <c r="BO24" s="25"/>
      <c r="BP24" s="1"/>
      <c r="BQ24" s="1"/>
      <c r="BR24" s="1"/>
      <c r="BS24" s="1"/>
      <c r="BT24" s="1"/>
      <c r="BU24" s="1"/>
      <c r="BV24" s="2"/>
      <c r="BW24" s="25"/>
      <c r="BX24" s="1"/>
      <c r="BY24" s="1"/>
      <c r="BZ24" s="1"/>
      <c r="CA24" s="1"/>
      <c r="CB24" s="1"/>
      <c r="CC24" s="1"/>
      <c r="CD24" s="2"/>
      <c r="CE24" s="59"/>
      <c r="CF24" s="1"/>
      <c r="CG24" s="1"/>
      <c r="CH24" s="1"/>
      <c r="CI24" s="21"/>
      <c r="CJ24" s="21"/>
      <c r="CK24" s="1"/>
      <c r="CL24" s="2"/>
    </row>
    <row r="25" spans="2:90">
      <c r="B25" s="459">
        <v>0.5</v>
      </c>
      <c r="C25" s="609">
        <f>'Input_Liability (USD)'!C31</f>
        <v>1.4851E-2</v>
      </c>
      <c r="D25" s="416"/>
      <c r="E25" s="611" t="s">
        <v>477</v>
      </c>
      <c r="F25" s="417"/>
      <c r="G25" s="17"/>
      <c r="H25" s="18"/>
      <c r="I25" s="18"/>
      <c r="J25" s="18"/>
      <c r="K25" s="83"/>
      <c r="L25" s="461">
        <f t="shared" ref="L25:O88" si="1">+T25+AB25+AJ25+AR25+AZ25+BH25+BP25+BX25+CF25</f>
        <v>0</v>
      </c>
      <c r="M25" s="461">
        <f t="shared" si="0"/>
        <v>0</v>
      </c>
      <c r="N25" s="461">
        <f t="shared" si="0"/>
        <v>0</v>
      </c>
      <c r="O25" s="461">
        <f t="shared" si="0"/>
        <v>0</v>
      </c>
      <c r="P25" s="461">
        <f t="shared" si="0"/>
        <v>0</v>
      </c>
      <c r="Q25" s="461">
        <f t="shared" si="0"/>
        <v>0</v>
      </c>
      <c r="R25" s="461">
        <f t="shared" si="0"/>
        <v>0</v>
      </c>
      <c r="S25" s="345"/>
      <c r="T25" s="3"/>
      <c r="U25" s="3"/>
      <c r="V25" s="3"/>
      <c r="W25" s="3"/>
      <c r="X25" s="3"/>
      <c r="Y25" s="3"/>
      <c r="Z25" s="4"/>
      <c r="AA25" s="24"/>
      <c r="AB25" s="3"/>
      <c r="AC25" s="3"/>
      <c r="AD25" s="3"/>
      <c r="AE25" s="3"/>
      <c r="AF25" s="3"/>
      <c r="AG25" s="3"/>
      <c r="AH25" s="4"/>
      <c r="AI25" s="24"/>
      <c r="AJ25" s="3"/>
      <c r="AK25" s="3"/>
      <c r="AL25" s="3"/>
      <c r="AM25" s="3"/>
      <c r="AN25" s="3"/>
      <c r="AO25" s="3"/>
      <c r="AP25" s="4"/>
      <c r="AQ25" s="24"/>
      <c r="AR25" s="3"/>
      <c r="AS25" s="3"/>
      <c r="AT25" s="3"/>
      <c r="AU25" s="3"/>
      <c r="AV25" s="3"/>
      <c r="AW25" s="3"/>
      <c r="AX25" s="4"/>
      <c r="AY25" s="24"/>
      <c r="AZ25" s="3"/>
      <c r="BA25" s="3"/>
      <c r="BB25" s="3"/>
      <c r="BC25" s="3"/>
      <c r="BD25" s="3"/>
      <c r="BE25" s="3"/>
      <c r="BF25" s="4"/>
      <c r="BG25" s="25"/>
      <c r="BH25" s="3"/>
      <c r="BI25" s="3"/>
      <c r="BJ25" s="3"/>
      <c r="BK25" s="3"/>
      <c r="BL25" s="3"/>
      <c r="BM25" s="3"/>
      <c r="BN25" s="4"/>
      <c r="BO25" s="25"/>
      <c r="BP25" s="3"/>
      <c r="BQ25" s="3"/>
      <c r="BR25" s="3"/>
      <c r="BS25" s="3"/>
      <c r="BT25" s="3"/>
      <c r="BU25" s="3"/>
      <c r="BV25" s="4"/>
      <c r="BW25" s="25"/>
      <c r="BX25" s="3"/>
      <c r="BY25" s="3"/>
      <c r="BZ25" s="3"/>
      <c r="CA25" s="3"/>
      <c r="CB25" s="3"/>
      <c r="CC25" s="3"/>
      <c r="CD25" s="4"/>
      <c r="CE25" s="59"/>
      <c r="CF25" s="3"/>
      <c r="CG25" s="3"/>
      <c r="CH25" s="3"/>
      <c r="CI25" s="22"/>
      <c r="CJ25" s="22"/>
      <c r="CK25" s="3"/>
      <c r="CL25" s="4"/>
    </row>
    <row r="26" spans="2:90">
      <c r="B26" s="459">
        <v>0.75</v>
      </c>
      <c r="C26" s="609">
        <f>'Input_Liability (USD)'!C32</f>
        <v>1.5074500000000001E-2</v>
      </c>
      <c r="D26" s="416"/>
      <c r="E26" s="611" t="s">
        <v>478</v>
      </c>
      <c r="F26" s="417"/>
      <c r="G26" s="17"/>
      <c r="H26" s="18"/>
      <c r="I26" s="18"/>
      <c r="J26" s="18"/>
      <c r="K26" s="83"/>
      <c r="L26" s="461">
        <f t="shared" si="1"/>
        <v>0</v>
      </c>
      <c r="M26" s="461">
        <f t="shared" si="0"/>
        <v>0</v>
      </c>
      <c r="N26" s="461">
        <f t="shared" si="0"/>
        <v>0</v>
      </c>
      <c r="O26" s="461">
        <f t="shared" si="0"/>
        <v>0</v>
      </c>
      <c r="P26" s="461">
        <f t="shared" si="0"/>
        <v>0</v>
      </c>
      <c r="Q26" s="461">
        <f t="shared" si="0"/>
        <v>0</v>
      </c>
      <c r="R26" s="461">
        <f t="shared" si="0"/>
        <v>0</v>
      </c>
      <c r="S26" s="345"/>
      <c r="T26" s="3"/>
      <c r="U26" s="3"/>
      <c r="V26" s="3"/>
      <c r="W26" s="3"/>
      <c r="X26" s="3"/>
      <c r="Y26" s="3"/>
      <c r="Z26" s="4"/>
      <c r="AA26" s="24"/>
      <c r="AB26" s="3"/>
      <c r="AC26" s="3"/>
      <c r="AD26" s="3"/>
      <c r="AE26" s="3"/>
      <c r="AF26" s="3"/>
      <c r="AG26" s="3"/>
      <c r="AH26" s="4"/>
      <c r="AI26" s="24"/>
      <c r="AJ26" s="3"/>
      <c r="AK26" s="3"/>
      <c r="AL26" s="3"/>
      <c r="AM26" s="3"/>
      <c r="AN26" s="3"/>
      <c r="AO26" s="3"/>
      <c r="AP26" s="4"/>
      <c r="AQ26" s="24"/>
      <c r="AR26" s="3"/>
      <c r="AS26" s="3"/>
      <c r="AT26" s="3"/>
      <c r="AU26" s="3"/>
      <c r="AV26" s="3"/>
      <c r="AW26" s="3"/>
      <c r="AX26" s="4"/>
      <c r="AY26" s="24"/>
      <c r="AZ26" s="3"/>
      <c r="BA26" s="3"/>
      <c r="BB26" s="3"/>
      <c r="BC26" s="3"/>
      <c r="BD26" s="3"/>
      <c r="BE26" s="3"/>
      <c r="BF26" s="4"/>
      <c r="BG26" s="25"/>
      <c r="BH26" s="3"/>
      <c r="BI26" s="3"/>
      <c r="BJ26" s="3"/>
      <c r="BK26" s="3"/>
      <c r="BL26" s="3"/>
      <c r="BM26" s="3"/>
      <c r="BN26" s="4"/>
      <c r="BO26" s="25"/>
      <c r="BP26" s="3"/>
      <c r="BQ26" s="3"/>
      <c r="BR26" s="3"/>
      <c r="BS26" s="3"/>
      <c r="BT26" s="3"/>
      <c r="BU26" s="3"/>
      <c r="BV26" s="4"/>
      <c r="BW26" s="25"/>
      <c r="BX26" s="3"/>
      <c r="BY26" s="3"/>
      <c r="BZ26" s="3"/>
      <c r="CA26" s="3"/>
      <c r="CB26" s="3"/>
      <c r="CC26" s="3"/>
      <c r="CD26" s="4"/>
      <c r="CE26" s="59"/>
      <c r="CF26" s="3"/>
      <c r="CG26" s="3"/>
      <c r="CH26" s="3"/>
      <c r="CI26" s="22"/>
      <c r="CJ26" s="22"/>
      <c r="CK26" s="3"/>
      <c r="CL26" s="4"/>
    </row>
    <row r="27" spans="2:90">
      <c r="B27" s="459">
        <v>1</v>
      </c>
      <c r="C27" s="609">
        <f>'Input_Liability (USD)'!C33</f>
        <v>1.5298000000000001E-2</v>
      </c>
      <c r="D27" s="416"/>
      <c r="E27" s="611" t="s">
        <v>479</v>
      </c>
      <c r="F27" s="417"/>
      <c r="G27" s="17"/>
      <c r="H27" s="18"/>
      <c r="I27" s="18"/>
      <c r="J27" s="18"/>
      <c r="K27" s="83"/>
      <c r="L27" s="461">
        <f t="shared" si="1"/>
        <v>0</v>
      </c>
      <c r="M27" s="461">
        <f t="shared" si="0"/>
        <v>0</v>
      </c>
      <c r="N27" s="461">
        <f t="shared" si="0"/>
        <v>0</v>
      </c>
      <c r="O27" s="461">
        <f t="shared" si="0"/>
        <v>0</v>
      </c>
      <c r="P27" s="461">
        <f t="shared" si="0"/>
        <v>0</v>
      </c>
      <c r="Q27" s="461">
        <f t="shared" si="0"/>
        <v>0</v>
      </c>
      <c r="R27" s="461">
        <f t="shared" si="0"/>
        <v>0</v>
      </c>
      <c r="S27" s="345"/>
      <c r="T27" s="3"/>
      <c r="U27" s="3"/>
      <c r="V27" s="3"/>
      <c r="W27" s="3"/>
      <c r="X27" s="3"/>
      <c r="Y27" s="3"/>
      <c r="Z27" s="4"/>
      <c r="AA27" s="24"/>
      <c r="AB27" s="3"/>
      <c r="AC27" s="3"/>
      <c r="AD27" s="3"/>
      <c r="AE27" s="3"/>
      <c r="AF27" s="3"/>
      <c r="AG27" s="3"/>
      <c r="AH27" s="4"/>
      <c r="AI27" s="24"/>
      <c r="AJ27" s="3"/>
      <c r="AK27" s="3"/>
      <c r="AL27" s="3"/>
      <c r="AM27" s="3"/>
      <c r="AN27" s="3"/>
      <c r="AO27" s="3"/>
      <c r="AP27" s="4"/>
      <c r="AQ27" s="24"/>
      <c r="AR27" s="3"/>
      <c r="AS27" s="3"/>
      <c r="AT27" s="3"/>
      <c r="AU27" s="3"/>
      <c r="AV27" s="3"/>
      <c r="AW27" s="3"/>
      <c r="AX27" s="4"/>
      <c r="AY27" s="24"/>
      <c r="AZ27" s="3"/>
      <c r="BA27" s="3"/>
      <c r="BB27" s="3"/>
      <c r="BC27" s="3"/>
      <c r="BD27" s="3"/>
      <c r="BE27" s="3"/>
      <c r="BF27" s="4"/>
      <c r="BG27" s="25"/>
      <c r="BH27" s="3"/>
      <c r="BI27" s="3"/>
      <c r="BJ27" s="3"/>
      <c r="BK27" s="3"/>
      <c r="BL27" s="3"/>
      <c r="BM27" s="3"/>
      <c r="BN27" s="4"/>
      <c r="BO27" s="25"/>
      <c r="BP27" s="3"/>
      <c r="BQ27" s="3"/>
      <c r="BR27" s="3"/>
      <c r="BS27" s="3"/>
      <c r="BT27" s="3"/>
      <c r="BU27" s="3"/>
      <c r="BV27" s="4"/>
      <c r="BW27" s="25"/>
      <c r="BX27" s="3"/>
      <c r="BY27" s="3"/>
      <c r="BZ27" s="3"/>
      <c r="CA27" s="3"/>
      <c r="CB27" s="3"/>
      <c r="CC27" s="3"/>
      <c r="CD27" s="4"/>
      <c r="CE27" s="59"/>
      <c r="CF27" s="3"/>
      <c r="CG27" s="3"/>
      <c r="CH27" s="3"/>
      <c r="CI27" s="22"/>
      <c r="CJ27" s="22"/>
      <c r="CK27" s="3"/>
      <c r="CL27" s="4"/>
    </row>
    <row r="28" spans="2:90" ht="15" customHeight="1">
      <c r="B28" s="459">
        <v>2</v>
      </c>
      <c r="C28" s="609">
        <f>'Input_Liability (USD)'!C34</f>
        <v>1.6192000000000002E-2</v>
      </c>
      <c r="D28" s="416"/>
      <c r="E28" s="612" t="s">
        <v>480</v>
      </c>
      <c r="F28" s="417"/>
      <c r="G28" s="17"/>
      <c r="H28" s="18"/>
      <c r="I28" s="18"/>
      <c r="J28" s="18"/>
      <c r="K28" s="83"/>
      <c r="L28" s="461">
        <f t="shared" si="1"/>
        <v>0</v>
      </c>
      <c r="M28" s="461">
        <f t="shared" si="0"/>
        <v>0</v>
      </c>
      <c r="N28" s="461">
        <f t="shared" si="0"/>
        <v>0</v>
      </c>
      <c r="O28" s="461">
        <f t="shared" si="0"/>
        <v>0</v>
      </c>
      <c r="P28" s="461">
        <f t="shared" si="0"/>
        <v>0</v>
      </c>
      <c r="Q28" s="461">
        <f t="shared" si="0"/>
        <v>0</v>
      </c>
      <c r="R28" s="461">
        <f t="shared" si="0"/>
        <v>0</v>
      </c>
      <c r="S28" s="345"/>
      <c r="T28" s="3"/>
      <c r="U28" s="3"/>
      <c r="V28" s="3"/>
      <c r="W28" s="3"/>
      <c r="X28" s="3"/>
      <c r="Y28" s="3"/>
      <c r="Z28" s="4"/>
      <c r="AA28" s="24"/>
      <c r="AB28" s="3"/>
      <c r="AC28" s="3"/>
      <c r="AD28" s="3"/>
      <c r="AE28" s="3"/>
      <c r="AF28" s="3"/>
      <c r="AG28" s="3"/>
      <c r="AH28" s="4"/>
      <c r="AI28" s="24"/>
      <c r="AJ28" s="3"/>
      <c r="AK28" s="3"/>
      <c r="AL28" s="3"/>
      <c r="AM28" s="3"/>
      <c r="AN28" s="3"/>
      <c r="AO28" s="3"/>
      <c r="AP28" s="4"/>
      <c r="AQ28" s="24"/>
      <c r="AR28" s="3"/>
      <c r="AS28" s="3"/>
      <c r="AT28" s="3"/>
      <c r="AU28" s="3"/>
      <c r="AV28" s="3"/>
      <c r="AW28" s="3"/>
      <c r="AX28" s="4"/>
      <c r="AY28" s="24"/>
      <c r="AZ28" s="3"/>
      <c r="BA28" s="3"/>
      <c r="BB28" s="3"/>
      <c r="BC28" s="3"/>
      <c r="BD28" s="3"/>
      <c r="BE28" s="3"/>
      <c r="BF28" s="4"/>
      <c r="BG28" s="25"/>
      <c r="BH28" s="3"/>
      <c r="BI28" s="3"/>
      <c r="BJ28" s="3"/>
      <c r="BK28" s="3"/>
      <c r="BL28" s="3"/>
      <c r="BM28" s="3"/>
      <c r="BN28" s="4"/>
      <c r="BO28" s="25"/>
      <c r="BP28" s="3"/>
      <c r="BQ28" s="3"/>
      <c r="BR28" s="3"/>
      <c r="BS28" s="3"/>
      <c r="BT28" s="3"/>
      <c r="BU28" s="3"/>
      <c r="BV28" s="4"/>
      <c r="BW28" s="25"/>
      <c r="BX28" s="3"/>
      <c r="BY28" s="3"/>
      <c r="BZ28" s="3"/>
      <c r="CA28" s="3"/>
      <c r="CB28" s="3"/>
      <c r="CC28" s="3"/>
      <c r="CD28" s="4"/>
      <c r="CE28" s="59"/>
      <c r="CF28" s="3"/>
      <c r="CG28" s="3"/>
      <c r="CH28" s="3"/>
      <c r="CI28" s="22"/>
      <c r="CJ28" s="22"/>
      <c r="CK28" s="3"/>
      <c r="CL28" s="4"/>
    </row>
    <row r="29" spans="2:90">
      <c r="B29" s="459">
        <v>3</v>
      </c>
      <c r="C29" s="609">
        <f>'Input_Liability (USD)'!C35</f>
        <v>1.7339E-2</v>
      </c>
      <c r="D29" s="416"/>
      <c r="E29" s="612" t="s">
        <v>481</v>
      </c>
      <c r="F29" s="417"/>
      <c r="G29" s="17"/>
      <c r="H29" s="18"/>
      <c r="I29" s="18"/>
      <c r="J29" s="18"/>
      <c r="K29" s="83"/>
      <c r="L29" s="461">
        <f t="shared" si="1"/>
        <v>0</v>
      </c>
      <c r="M29" s="461">
        <f t="shared" si="0"/>
        <v>0</v>
      </c>
      <c r="N29" s="461">
        <f t="shared" si="0"/>
        <v>0</v>
      </c>
      <c r="O29" s="461">
        <f t="shared" si="0"/>
        <v>0</v>
      </c>
      <c r="P29" s="461">
        <f t="shared" si="0"/>
        <v>0</v>
      </c>
      <c r="Q29" s="461">
        <f t="shared" si="0"/>
        <v>0</v>
      </c>
      <c r="R29" s="461">
        <f t="shared" si="0"/>
        <v>0</v>
      </c>
      <c r="S29" s="345"/>
      <c r="T29" s="3"/>
      <c r="U29" s="3"/>
      <c r="V29" s="3"/>
      <c r="W29" s="3"/>
      <c r="X29" s="3"/>
      <c r="Y29" s="3"/>
      <c r="Z29" s="4"/>
      <c r="AA29" s="24"/>
      <c r="AB29" s="3"/>
      <c r="AC29" s="3"/>
      <c r="AD29" s="3"/>
      <c r="AE29" s="3"/>
      <c r="AF29" s="3"/>
      <c r="AG29" s="3"/>
      <c r="AH29" s="4"/>
      <c r="AI29" s="24"/>
      <c r="AJ29" s="3"/>
      <c r="AK29" s="3"/>
      <c r="AL29" s="3"/>
      <c r="AM29" s="3"/>
      <c r="AN29" s="3"/>
      <c r="AO29" s="3"/>
      <c r="AP29" s="4"/>
      <c r="AQ29" s="24"/>
      <c r="AR29" s="3"/>
      <c r="AS29" s="3"/>
      <c r="AT29" s="3"/>
      <c r="AU29" s="3"/>
      <c r="AV29" s="3"/>
      <c r="AW29" s="3"/>
      <c r="AX29" s="4"/>
      <c r="AY29" s="24"/>
      <c r="AZ29" s="3"/>
      <c r="BA29" s="3"/>
      <c r="BB29" s="3"/>
      <c r="BC29" s="3"/>
      <c r="BD29" s="3"/>
      <c r="BE29" s="3"/>
      <c r="BF29" s="4"/>
      <c r="BG29" s="25"/>
      <c r="BH29" s="3"/>
      <c r="BI29" s="3"/>
      <c r="BJ29" s="3"/>
      <c r="BK29" s="3"/>
      <c r="BL29" s="3"/>
      <c r="BM29" s="3"/>
      <c r="BN29" s="4"/>
      <c r="BO29" s="25"/>
      <c r="BP29" s="3"/>
      <c r="BQ29" s="3"/>
      <c r="BR29" s="3"/>
      <c r="BS29" s="3"/>
      <c r="BT29" s="3"/>
      <c r="BU29" s="3"/>
      <c r="BV29" s="4"/>
      <c r="BW29" s="25"/>
      <c r="BX29" s="3"/>
      <c r="BY29" s="3"/>
      <c r="BZ29" s="3"/>
      <c r="CA29" s="3"/>
      <c r="CB29" s="3"/>
      <c r="CC29" s="3"/>
      <c r="CD29" s="4"/>
      <c r="CE29" s="59"/>
      <c r="CF29" s="3"/>
      <c r="CG29" s="3"/>
      <c r="CH29" s="3"/>
      <c r="CI29" s="22"/>
      <c r="CJ29" s="22"/>
      <c r="CK29" s="3"/>
      <c r="CL29" s="4"/>
    </row>
    <row r="30" spans="2:90">
      <c r="B30" s="459">
        <v>4</v>
      </c>
      <c r="C30" s="609">
        <f>'Input_Liability (USD)'!C36</f>
        <v>1.8683000000000002E-2</v>
      </c>
      <c r="D30" s="416"/>
      <c r="E30" s="612" t="s">
        <v>482</v>
      </c>
      <c r="F30" s="417"/>
      <c r="G30" s="17"/>
      <c r="H30" s="18"/>
      <c r="I30" s="18"/>
      <c r="J30" s="18"/>
      <c r="K30" s="83"/>
      <c r="L30" s="461">
        <f t="shared" si="1"/>
        <v>0</v>
      </c>
      <c r="M30" s="461">
        <f t="shared" si="0"/>
        <v>0</v>
      </c>
      <c r="N30" s="461">
        <f t="shared" si="0"/>
        <v>0</v>
      </c>
      <c r="O30" s="461">
        <f t="shared" si="0"/>
        <v>0</v>
      </c>
      <c r="P30" s="461">
        <f t="shared" si="0"/>
        <v>0</v>
      </c>
      <c r="Q30" s="461">
        <f t="shared" si="0"/>
        <v>0</v>
      </c>
      <c r="R30" s="461">
        <f t="shared" si="0"/>
        <v>0</v>
      </c>
      <c r="S30" s="345"/>
      <c r="T30" s="3"/>
      <c r="U30" s="3"/>
      <c r="V30" s="3"/>
      <c r="W30" s="3"/>
      <c r="X30" s="3"/>
      <c r="Y30" s="3"/>
      <c r="Z30" s="4"/>
      <c r="AA30" s="24"/>
      <c r="AB30" s="3"/>
      <c r="AC30" s="3"/>
      <c r="AD30" s="3"/>
      <c r="AE30" s="3"/>
      <c r="AF30" s="3"/>
      <c r="AG30" s="3"/>
      <c r="AH30" s="4"/>
      <c r="AI30" s="24"/>
      <c r="AJ30" s="3"/>
      <c r="AK30" s="3"/>
      <c r="AL30" s="3"/>
      <c r="AM30" s="3"/>
      <c r="AN30" s="3"/>
      <c r="AO30" s="3"/>
      <c r="AP30" s="4"/>
      <c r="AQ30" s="24"/>
      <c r="AR30" s="3"/>
      <c r="AS30" s="3"/>
      <c r="AT30" s="3"/>
      <c r="AU30" s="3"/>
      <c r="AV30" s="3"/>
      <c r="AW30" s="3"/>
      <c r="AX30" s="4"/>
      <c r="AY30" s="24"/>
      <c r="AZ30" s="3"/>
      <c r="BA30" s="3"/>
      <c r="BB30" s="3"/>
      <c r="BC30" s="3"/>
      <c r="BD30" s="3"/>
      <c r="BE30" s="3"/>
      <c r="BF30" s="4"/>
      <c r="BG30" s="25"/>
      <c r="BH30" s="3"/>
      <c r="BI30" s="3"/>
      <c r="BJ30" s="3"/>
      <c r="BK30" s="3"/>
      <c r="BL30" s="3"/>
      <c r="BM30" s="3"/>
      <c r="BN30" s="4"/>
      <c r="BO30" s="25"/>
      <c r="BP30" s="3"/>
      <c r="BQ30" s="3"/>
      <c r="BR30" s="3"/>
      <c r="BS30" s="3"/>
      <c r="BT30" s="3"/>
      <c r="BU30" s="3"/>
      <c r="BV30" s="4"/>
      <c r="BW30" s="25"/>
      <c r="BX30" s="3"/>
      <c r="BY30" s="3"/>
      <c r="BZ30" s="3"/>
      <c r="CA30" s="3"/>
      <c r="CB30" s="3"/>
      <c r="CC30" s="3"/>
      <c r="CD30" s="4"/>
      <c r="CE30" s="59"/>
      <c r="CF30" s="3"/>
      <c r="CG30" s="3"/>
      <c r="CH30" s="3"/>
      <c r="CI30" s="22"/>
      <c r="CJ30" s="22"/>
      <c r="CK30" s="3"/>
      <c r="CL30" s="4"/>
    </row>
    <row r="31" spans="2:90">
      <c r="B31" s="459">
        <v>5</v>
      </c>
      <c r="C31" s="609">
        <f>'Input_Liability (USD)'!C37</f>
        <v>2.0295000000000001E-2</v>
      </c>
      <c r="D31" s="416"/>
      <c r="E31" s="612" t="s">
        <v>483</v>
      </c>
      <c r="F31" s="417"/>
      <c r="G31" s="17"/>
      <c r="H31" s="18"/>
      <c r="I31" s="18"/>
      <c r="J31" s="18"/>
      <c r="K31" s="83"/>
      <c r="L31" s="461">
        <f t="shared" si="1"/>
        <v>0</v>
      </c>
      <c r="M31" s="461">
        <f t="shared" si="0"/>
        <v>0</v>
      </c>
      <c r="N31" s="461">
        <f t="shared" si="0"/>
        <v>0</v>
      </c>
      <c r="O31" s="461">
        <f t="shared" si="0"/>
        <v>0</v>
      </c>
      <c r="P31" s="461">
        <f t="shared" si="0"/>
        <v>0</v>
      </c>
      <c r="Q31" s="461">
        <f t="shared" si="0"/>
        <v>0</v>
      </c>
      <c r="R31" s="461">
        <f t="shared" si="0"/>
        <v>0</v>
      </c>
      <c r="S31" s="345"/>
      <c r="T31" s="3"/>
      <c r="U31" s="3"/>
      <c r="V31" s="3"/>
      <c r="W31" s="3"/>
      <c r="X31" s="3"/>
      <c r="Y31" s="3"/>
      <c r="Z31" s="4"/>
      <c r="AA31" s="24"/>
      <c r="AB31" s="3"/>
      <c r="AC31" s="3"/>
      <c r="AD31" s="3"/>
      <c r="AE31" s="3"/>
      <c r="AF31" s="3"/>
      <c r="AG31" s="3"/>
      <c r="AH31" s="4"/>
      <c r="AI31" s="24"/>
      <c r="AJ31" s="3"/>
      <c r="AK31" s="3"/>
      <c r="AL31" s="3"/>
      <c r="AM31" s="3"/>
      <c r="AN31" s="3"/>
      <c r="AO31" s="3"/>
      <c r="AP31" s="4"/>
      <c r="AQ31" s="24"/>
      <c r="AR31" s="3"/>
      <c r="AS31" s="3"/>
      <c r="AT31" s="3"/>
      <c r="AU31" s="3"/>
      <c r="AV31" s="3"/>
      <c r="AW31" s="3"/>
      <c r="AX31" s="4"/>
      <c r="AY31" s="24"/>
      <c r="AZ31" s="3"/>
      <c r="BA31" s="3"/>
      <c r="BB31" s="3"/>
      <c r="BC31" s="3"/>
      <c r="BD31" s="3"/>
      <c r="BE31" s="3"/>
      <c r="BF31" s="4"/>
      <c r="BG31" s="25"/>
      <c r="BH31" s="3"/>
      <c r="BI31" s="3"/>
      <c r="BJ31" s="3"/>
      <c r="BK31" s="3"/>
      <c r="BL31" s="3"/>
      <c r="BM31" s="3"/>
      <c r="BN31" s="4"/>
      <c r="BO31" s="25"/>
      <c r="BP31" s="3"/>
      <c r="BQ31" s="3"/>
      <c r="BR31" s="3"/>
      <c r="BS31" s="3"/>
      <c r="BT31" s="3"/>
      <c r="BU31" s="3"/>
      <c r="BV31" s="4"/>
      <c r="BW31" s="25"/>
      <c r="BX31" s="3"/>
      <c r="BY31" s="3"/>
      <c r="BZ31" s="3"/>
      <c r="CA31" s="3"/>
      <c r="CB31" s="3"/>
      <c r="CC31" s="3"/>
      <c r="CD31" s="4"/>
      <c r="CE31" s="59"/>
      <c r="CF31" s="3"/>
      <c r="CG31" s="3"/>
      <c r="CH31" s="3"/>
      <c r="CI31" s="22"/>
      <c r="CJ31" s="22"/>
      <c r="CK31" s="3"/>
      <c r="CL31" s="4"/>
    </row>
    <row r="32" spans="2:90" ht="15.6" customHeight="1">
      <c r="B32" s="459">
        <v>6</v>
      </c>
      <c r="C32" s="609">
        <f>'Input_Liability (USD)'!C38</f>
        <v>2.1808999999999999E-2</v>
      </c>
      <c r="D32" s="416"/>
      <c r="E32" s="612" t="s">
        <v>484</v>
      </c>
      <c r="F32" s="417"/>
      <c r="G32" s="17"/>
      <c r="H32" s="18"/>
      <c r="I32" s="18"/>
      <c r="J32" s="18"/>
      <c r="K32" s="83"/>
      <c r="L32" s="461">
        <f t="shared" si="1"/>
        <v>0</v>
      </c>
      <c r="M32" s="461">
        <f t="shared" si="0"/>
        <v>0</v>
      </c>
      <c r="N32" s="461">
        <f t="shared" si="0"/>
        <v>0</v>
      </c>
      <c r="O32" s="461">
        <f t="shared" si="0"/>
        <v>0</v>
      </c>
      <c r="P32" s="461">
        <f t="shared" si="0"/>
        <v>0</v>
      </c>
      <c r="Q32" s="461">
        <f t="shared" si="0"/>
        <v>0</v>
      </c>
      <c r="R32" s="461">
        <f t="shared" si="0"/>
        <v>0</v>
      </c>
      <c r="S32" s="345"/>
      <c r="T32" s="3"/>
      <c r="U32" s="3"/>
      <c r="V32" s="3"/>
      <c r="W32" s="3"/>
      <c r="X32" s="3"/>
      <c r="Y32" s="3"/>
      <c r="Z32" s="4"/>
      <c r="AA32" s="24"/>
      <c r="AB32" s="3"/>
      <c r="AC32" s="3"/>
      <c r="AD32" s="3"/>
      <c r="AE32" s="3"/>
      <c r="AF32" s="3"/>
      <c r="AG32" s="3"/>
      <c r="AH32" s="4"/>
      <c r="AI32" s="24"/>
      <c r="AJ32" s="3"/>
      <c r="AK32" s="3"/>
      <c r="AL32" s="3"/>
      <c r="AM32" s="3"/>
      <c r="AN32" s="3"/>
      <c r="AO32" s="3"/>
      <c r="AP32" s="4"/>
      <c r="AQ32" s="24"/>
      <c r="AR32" s="3"/>
      <c r="AS32" s="3"/>
      <c r="AT32" s="3"/>
      <c r="AU32" s="3"/>
      <c r="AV32" s="3"/>
      <c r="AW32" s="3"/>
      <c r="AX32" s="4"/>
      <c r="AY32" s="24"/>
      <c r="AZ32" s="3"/>
      <c r="BA32" s="3"/>
      <c r="BB32" s="3"/>
      <c r="BC32" s="3"/>
      <c r="BD32" s="3"/>
      <c r="BE32" s="3"/>
      <c r="BF32" s="4"/>
      <c r="BG32" s="25"/>
      <c r="BH32" s="3"/>
      <c r="BI32" s="3"/>
      <c r="BJ32" s="3"/>
      <c r="BK32" s="3"/>
      <c r="BL32" s="3"/>
      <c r="BM32" s="3"/>
      <c r="BN32" s="4"/>
      <c r="BO32" s="25"/>
      <c r="BP32" s="3"/>
      <c r="BQ32" s="3"/>
      <c r="BR32" s="3"/>
      <c r="BS32" s="3"/>
      <c r="BT32" s="3"/>
      <c r="BU32" s="3"/>
      <c r="BV32" s="4"/>
      <c r="BW32" s="25"/>
      <c r="BX32" s="3"/>
      <c r="BY32" s="3"/>
      <c r="BZ32" s="3"/>
      <c r="CA32" s="3"/>
      <c r="CB32" s="3"/>
      <c r="CC32" s="3"/>
      <c r="CD32" s="4"/>
      <c r="CE32" s="59"/>
      <c r="CF32" s="3"/>
      <c r="CG32" s="3"/>
      <c r="CH32" s="3"/>
      <c r="CI32" s="22"/>
      <c r="CJ32" s="22"/>
      <c r="CK32" s="3"/>
      <c r="CL32" s="4"/>
    </row>
    <row r="33" spans="2:90">
      <c r="B33" s="459">
        <v>7</v>
      </c>
      <c r="C33" s="609">
        <f>'Input_Liability (USD)'!C39</f>
        <v>2.3345999999999999E-2</v>
      </c>
      <c r="D33" s="416"/>
      <c r="E33" s="612" t="s">
        <v>485</v>
      </c>
      <c r="F33" s="417"/>
      <c r="G33" s="17"/>
      <c r="H33" s="18"/>
      <c r="I33" s="18"/>
      <c r="J33" s="18"/>
      <c r="K33" s="83"/>
      <c r="L33" s="461">
        <f t="shared" si="1"/>
        <v>0</v>
      </c>
      <c r="M33" s="461">
        <f t="shared" si="0"/>
        <v>0</v>
      </c>
      <c r="N33" s="461">
        <f t="shared" si="0"/>
        <v>0</v>
      </c>
      <c r="O33" s="461">
        <f t="shared" si="0"/>
        <v>0</v>
      </c>
      <c r="P33" s="461">
        <f t="shared" si="0"/>
        <v>0</v>
      </c>
      <c r="Q33" s="461">
        <f t="shared" si="0"/>
        <v>0</v>
      </c>
      <c r="R33" s="461">
        <f t="shared" si="0"/>
        <v>0</v>
      </c>
      <c r="S33" s="345"/>
      <c r="T33" s="3"/>
      <c r="U33" s="3"/>
      <c r="V33" s="3"/>
      <c r="W33" s="3"/>
      <c r="X33" s="3"/>
      <c r="Y33" s="3"/>
      <c r="Z33" s="4"/>
      <c r="AA33" s="24"/>
      <c r="AB33" s="3"/>
      <c r="AC33" s="3"/>
      <c r="AD33" s="3"/>
      <c r="AE33" s="3"/>
      <c r="AF33" s="3"/>
      <c r="AG33" s="3"/>
      <c r="AH33" s="4"/>
      <c r="AI33" s="24"/>
      <c r="AJ33" s="3"/>
      <c r="AK33" s="3"/>
      <c r="AL33" s="3"/>
      <c r="AM33" s="3"/>
      <c r="AN33" s="3"/>
      <c r="AO33" s="3"/>
      <c r="AP33" s="4"/>
      <c r="AQ33" s="24"/>
      <c r="AR33" s="3"/>
      <c r="AS33" s="3"/>
      <c r="AT33" s="3"/>
      <c r="AU33" s="3"/>
      <c r="AV33" s="3"/>
      <c r="AW33" s="3"/>
      <c r="AX33" s="4"/>
      <c r="AY33" s="24"/>
      <c r="AZ33" s="3"/>
      <c r="BA33" s="3"/>
      <c r="BB33" s="3"/>
      <c r="BC33" s="3"/>
      <c r="BD33" s="3"/>
      <c r="BE33" s="3"/>
      <c r="BF33" s="4"/>
      <c r="BG33" s="25"/>
      <c r="BH33" s="3"/>
      <c r="BI33" s="3"/>
      <c r="BJ33" s="3"/>
      <c r="BK33" s="3"/>
      <c r="BL33" s="3"/>
      <c r="BM33" s="3"/>
      <c r="BN33" s="4"/>
      <c r="BO33" s="25"/>
      <c r="BP33" s="3"/>
      <c r="BQ33" s="3"/>
      <c r="BR33" s="3"/>
      <c r="BS33" s="3"/>
      <c r="BT33" s="3"/>
      <c r="BU33" s="3"/>
      <c r="BV33" s="4"/>
      <c r="BW33" s="25"/>
      <c r="BX33" s="3"/>
      <c r="BY33" s="3"/>
      <c r="BZ33" s="3"/>
      <c r="CA33" s="3"/>
      <c r="CB33" s="3"/>
      <c r="CC33" s="3"/>
      <c r="CD33" s="4"/>
      <c r="CE33" s="59"/>
      <c r="CF33" s="3"/>
      <c r="CG33" s="3"/>
      <c r="CH33" s="3"/>
      <c r="CI33" s="22"/>
      <c r="CJ33" s="22"/>
      <c r="CK33" s="3"/>
      <c r="CL33" s="4"/>
    </row>
    <row r="34" spans="2:90">
      <c r="B34" s="459">
        <v>8</v>
      </c>
      <c r="C34" s="609">
        <f>'Input_Liability (USD)'!C40</f>
        <v>2.4683E-2</v>
      </c>
      <c r="D34" s="416"/>
      <c r="E34" s="612" t="s">
        <v>486</v>
      </c>
      <c r="F34" s="613"/>
      <c r="G34" s="17"/>
      <c r="H34" s="18"/>
      <c r="I34" s="18"/>
      <c r="J34" s="18"/>
      <c r="K34" s="83"/>
      <c r="L34" s="461">
        <f t="shared" si="1"/>
        <v>0</v>
      </c>
      <c r="M34" s="461">
        <f t="shared" si="0"/>
        <v>0</v>
      </c>
      <c r="N34" s="461">
        <f t="shared" si="0"/>
        <v>0</v>
      </c>
      <c r="O34" s="461">
        <f t="shared" si="0"/>
        <v>0</v>
      </c>
      <c r="P34" s="461">
        <f t="shared" si="0"/>
        <v>0</v>
      </c>
      <c r="Q34" s="461">
        <f t="shared" si="0"/>
        <v>0</v>
      </c>
      <c r="R34" s="461">
        <f t="shared" si="0"/>
        <v>0</v>
      </c>
      <c r="S34" s="345"/>
      <c r="T34" s="3"/>
      <c r="U34" s="3"/>
      <c r="V34" s="3"/>
      <c r="W34" s="3"/>
      <c r="X34" s="3"/>
      <c r="Y34" s="3"/>
      <c r="Z34" s="4"/>
      <c r="AA34" s="24"/>
      <c r="AB34" s="3"/>
      <c r="AC34" s="3"/>
      <c r="AD34" s="3"/>
      <c r="AE34" s="3"/>
      <c r="AF34" s="3"/>
      <c r="AG34" s="3"/>
      <c r="AH34" s="4"/>
      <c r="AI34" s="24"/>
      <c r="AJ34" s="3"/>
      <c r="AK34" s="3"/>
      <c r="AL34" s="3"/>
      <c r="AM34" s="3"/>
      <c r="AN34" s="3"/>
      <c r="AO34" s="3"/>
      <c r="AP34" s="4"/>
      <c r="AQ34" s="24"/>
      <c r="AR34" s="3"/>
      <c r="AS34" s="3"/>
      <c r="AT34" s="3"/>
      <c r="AU34" s="3"/>
      <c r="AV34" s="3"/>
      <c r="AW34" s="3"/>
      <c r="AX34" s="4"/>
      <c r="AY34" s="24"/>
      <c r="AZ34" s="3"/>
      <c r="BA34" s="3"/>
      <c r="BB34" s="3"/>
      <c r="BC34" s="3"/>
      <c r="BD34" s="3"/>
      <c r="BE34" s="3"/>
      <c r="BF34" s="4"/>
      <c r="BG34" s="25"/>
      <c r="BH34" s="3"/>
      <c r="BI34" s="3"/>
      <c r="BJ34" s="3"/>
      <c r="BK34" s="3"/>
      <c r="BL34" s="3"/>
      <c r="BM34" s="3"/>
      <c r="BN34" s="4"/>
      <c r="BO34" s="25"/>
      <c r="BP34" s="3"/>
      <c r="BQ34" s="3"/>
      <c r="BR34" s="3"/>
      <c r="BS34" s="3"/>
      <c r="BT34" s="3"/>
      <c r="BU34" s="3"/>
      <c r="BV34" s="4"/>
      <c r="BW34" s="25"/>
      <c r="BX34" s="3"/>
      <c r="BY34" s="3"/>
      <c r="BZ34" s="3"/>
      <c r="CA34" s="3"/>
      <c r="CB34" s="3"/>
      <c r="CC34" s="3"/>
      <c r="CD34" s="4"/>
      <c r="CE34" s="59"/>
      <c r="CF34" s="3"/>
      <c r="CG34" s="3"/>
      <c r="CH34" s="3"/>
      <c r="CI34" s="22"/>
      <c r="CJ34" s="22"/>
      <c r="CK34" s="3"/>
      <c r="CL34" s="4"/>
    </row>
    <row r="35" spans="2:90">
      <c r="B35" s="459">
        <v>9</v>
      </c>
      <c r="C35" s="609">
        <f>'Input_Liability (USD)'!C41</f>
        <v>2.5940999999999999E-2</v>
      </c>
      <c r="D35" s="416"/>
      <c r="E35" s="612" t="s">
        <v>487</v>
      </c>
      <c r="F35" s="417"/>
      <c r="G35" s="17"/>
      <c r="H35" s="18"/>
      <c r="I35" s="18"/>
      <c r="J35" s="18"/>
      <c r="K35" s="83"/>
      <c r="L35" s="461">
        <f t="shared" si="1"/>
        <v>0</v>
      </c>
      <c r="M35" s="461">
        <f t="shared" si="0"/>
        <v>0</v>
      </c>
      <c r="N35" s="461">
        <f t="shared" si="0"/>
        <v>0</v>
      </c>
      <c r="O35" s="461">
        <f t="shared" si="0"/>
        <v>0</v>
      </c>
      <c r="P35" s="461">
        <f t="shared" si="0"/>
        <v>0</v>
      </c>
      <c r="Q35" s="461">
        <f t="shared" si="0"/>
        <v>0</v>
      </c>
      <c r="R35" s="461">
        <f t="shared" si="0"/>
        <v>0</v>
      </c>
      <c r="S35" s="345"/>
      <c r="T35" s="3"/>
      <c r="U35" s="3"/>
      <c r="V35" s="3"/>
      <c r="W35" s="3"/>
      <c r="X35" s="3"/>
      <c r="Y35" s="3"/>
      <c r="Z35" s="4"/>
      <c r="AA35" s="24"/>
      <c r="AB35" s="3"/>
      <c r="AC35" s="3"/>
      <c r="AD35" s="3"/>
      <c r="AE35" s="3"/>
      <c r="AF35" s="3"/>
      <c r="AG35" s="3"/>
      <c r="AH35" s="4"/>
      <c r="AI35" s="24"/>
      <c r="AJ35" s="3"/>
      <c r="AK35" s="3"/>
      <c r="AL35" s="3"/>
      <c r="AM35" s="3"/>
      <c r="AN35" s="3"/>
      <c r="AO35" s="3"/>
      <c r="AP35" s="4"/>
      <c r="AQ35" s="24"/>
      <c r="AR35" s="3"/>
      <c r="AS35" s="3"/>
      <c r="AT35" s="3"/>
      <c r="AU35" s="3"/>
      <c r="AV35" s="3"/>
      <c r="AW35" s="3"/>
      <c r="AX35" s="4"/>
      <c r="AY35" s="24"/>
      <c r="AZ35" s="3"/>
      <c r="BA35" s="3"/>
      <c r="BB35" s="3"/>
      <c r="BC35" s="3"/>
      <c r="BD35" s="3"/>
      <c r="BE35" s="3"/>
      <c r="BF35" s="4"/>
      <c r="BG35" s="25"/>
      <c r="BH35" s="3"/>
      <c r="BI35" s="3"/>
      <c r="BJ35" s="3"/>
      <c r="BK35" s="3"/>
      <c r="BL35" s="3"/>
      <c r="BM35" s="3"/>
      <c r="BN35" s="4"/>
      <c r="BO35" s="25"/>
      <c r="BP35" s="3"/>
      <c r="BQ35" s="3"/>
      <c r="BR35" s="3"/>
      <c r="BS35" s="3"/>
      <c r="BT35" s="3"/>
      <c r="BU35" s="3"/>
      <c r="BV35" s="4"/>
      <c r="BW35" s="25"/>
      <c r="BX35" s="3"/>
      <c r="BY35" s="3"/>
      <c r="BZ35" s="3"/>
      <c r="CA35" s="3"/>
      <c r="CB35" s="3"/>
      <c r="CC35" s="3"/>
      <c r="CD35" s="4"/>
      <c r="CE35" s="59"/>
      <c r="CF35" s="3"/>
      <c r="CG35" s="3"/>
      <c r="CH35" s="3"/>
      <c r="CI35" s="22"/>
      <c r="CJ35" s="22"/>
      <c r="CK35" s="3"/>
      <c r="CL35" s="4"/>
    </row>
    <row r="36" spans="2:90" ht="15" customHeight="1">
      <c r="B36" s="459">
        <v>10</v>
      </c>
      <c r="C36" s="609">
        <f>'Input_Liability (USD)'!C42</f>
        <v>2.7258999999999999E-2</v>
      </c>
      <c r="D36" s="416"/>
      <c r="E36" s="612" t="s">
        <v>488</v>
      </c>
      <c r="F36" s="417"/>
      <c r="G36" s="17"/>
      <c r="H36" s="18"/>
      <c r="I36" s="18"/>
      <c r="J36" s="18"/>
      <c r="K36" s="83"/>
      <c r="L36" s="461">
        <f t="shared" si="1"/>
        <v>0</v>
      </c>
      <c r="M36" s="461">
        <f t="shared" si="0"/>
        <v>0</v>
      </c>
      <c r="N36" s="461">
        <f t="shared" si="0"/>
        <v>0</v>
      </c>
      <c r="O36" s="461">
        <f t="shared" si="0"/>
        <v>0</v>
      </c>
      <c r="P36" s="461">
        <f t="shared" si="0"/>
        <v>0</v>
      </c>
      <c r="Q36" s="461">
        <f t="shared" si="0"/>
        <v>0</v>
      </c>
      <c r="R36" s="461">
        <f t="shared" si="0"/>
        <v>0</v>
      </c>
      <c r="S36" s="345"/>
      <c r="T36" s="3"/>
      <c r="U36" s="3"/>
      <c r="V36" s="3"/>
      <c r="W36" s="3"/>
      <c r="X36" s="3"/>
      <c r="Y36" s="3"/>
      <c r="Z36" s="4"/>
      <c r="AA36" s="24"/>
      <c r="AB36" s="3"/>
      <c r="AC36" s="3"/>
      <c r="AD36" s="3"/>
      <c r="AE36" s="3"/>
      <c r="AF36" s="3"/>
      <c r="AG36" s="3"/>
      <c r="AH36" s="4"/>
      <c r="AI36" s="24"/>
      <c r="AJ36" s="3"/>
      <c r="AK36" s="3"/>
      <c r="AL36" s="3"/>
      <c r="AM36" s="3"/>
      <c r="AN36" s="3"/>
      <c r="AO36" s="3"/>
      <c r="AP36" s="4"/>
      <c r="AQ36" s="24"/>
      <c r="AR36" s="3"/>
      <c r="AS36" s="3"/>
      <c r="AT36" s="3"/>
      <c r="AU36" s="3"/>
      <c r="AV36" s="3"/>
      <c r="AW36" s="3"/>
      <c r="AX36" s="4"/>
      <c r="AY36" s="24"/>
      <c r="AZ36" s="3"/>
      <c r="BA36" s="3"/>
      <c r="BB36" s="3"/>
      <c r="BC36" s="3"/>
      <c r="BD36" s="3"/>
      <c r="BE36" s="3"/>
      <c r="BF36" s="4"/>
      <c r="BG36" s="25"/>
      <c r="BH36" s="3"/>
      <c r="BI36" s="3"/>
      <c r="BJ36" s="3"/>
      <c r="BK36" s="3"/>
      <c r="BL36" s="3"/>
      <c r="BM36" s="3"/>
      <c r="BN36" s="4"/>
      <c r="BO36" s="25"/>
      <c r="BP36" s="3"/>
      <c r="BQ36" s="3"/>
      <c r="BR36" s="3"/>
      <c r="BS36" s="3"/>
      <c r="BT36" s="3"/>
      <c r="BU36" s="3"/>
      <c r="BV36" s="4"/>
      <c r="BW36" s="25"/>
      <c r="BX36" s="3"/>
      <c r="BY36" s="3"/>
      <c r="BZ36" s="3"/>
      <c r="CA36" s="3"/>
      <c r="CB36" s="3"/>
      <c r="CC36" s="3"/>
      <c r="CD36" s="4"/>
      <c r="CE36" s="59"/>
      <c r="CF36" s="3"/>
      <c r="CG36" s="3"/>
      <c r="CH36" s="3"/>
      <c r="CI36" s="22"/>
      <c r="CJ36" s="22"/>
      <c r="CK36" s="3"/>
      <c r="CL36" s="4"/>
    </row>
    <row r="37" spans="2:90">
      <c r="B37" s="459">
        <v>11</v>
      </c>
      <c r="C37" s="609">
        <f>'Input_Liability (USD)'!C43</f>
        <v>2.8417999999999999E-2</v>
      </c>
      <c r="D37" s="416"/>
      <c r="E37" s="612" t="s">
        <v>489</v>
      </c>
      <c r="F37" s="417"/>
      <c r="G37" s="17"/>
      <c r="H37" s="18"/>
      <c r="I37" s="18"/>
      <c r="J37" s="18"/>
      <c r="K37" s="83"/>
      <c r="L37" s="461">
        <f t="shared" si="1"/>
        <v>0</v>
      </c>
      <c r="M37" s="461">
        <f t="shared" si="0"/>
        <v>0</v>
      </c>
      <c r="N37" s="461">
        <f t="shared" si="0"/>
        <v>0</v>
      </c>
      <c r="O37" s="461">
        <f t="shared" si="0"/>
        <v>0</v>
      </c>
      <c r="P37" s="461">
        <f t="shared" si="0"/>
        <v>0</v>
      </c>
      <c r="Q37" s="461">
        <f t="shared" si="0"/>
        <v>0</v>
      </c>
      <c r="R37" s="461">
        <f t="shared" si="0"/>
        <v>0</v>
      </c>
      <c r="S37" s="345"/>
      <c r="T37" s="3"/>
      <c r="U37" s="3"/>
      <c r="V37" s="3"/>
      <c r="W37" s="3"/>
      <c r="X37" s="3"/>
      <c r="Y37" s="3"/>
      <c r="Z37" s="4"/>
      <c r="AA37" s="24"/>
      <c r="AB37" s="3"/>
      <c r="AC37" s="3"/>
      <c r="AD37" s="3"/>
      <c r="AE37" s="3"/>
      <c r="AF37" s="3"/>
      <c r="AG37" s="3"/>
      <c r="AH37" s="4"/>
      <c r="AI37" s="24"/>
      <c r="AJ37" s="3"/>
      <c r="AK37" s="3"/>
      <c r="AL37" s="3"/>
      <c r="AM37" s="3"/>
      <c r="AN37" s="3"/>
      <c r="AO37" s="3"/>
      <c r="AP37" s="4"/>
      <c r="AQ37" s="24"/>
      <c r="AR37" s="3"/>
      <c r="AS37" s="3"/>
      <c r="AT37" s="3"/>
      <c r="AU37" s="3"/>
      <c r="AV37" s="3"/>
      <c r="AW37" s="3"/>
      <c r="AX37" s="4"/>
      <c r="AY37" s="24"/>
      <c r="AZ37" s="3"/>
      <c r="BA37" s="3"/>
      <c r="BB37" s="3"/>
      <c r="BC37" s="3"/>
      <c r="BD37" s="3"/>
      <c r="BE37" s="3"/>
      <c r="BF37" s="4"/>
      <c r="BG37" s="25"/>
      <c r="BH37" s="3"/>
      <c r="BI37" s="3"/>
      <c r="BJ37" s="3"/>
      <c r="BK37" s="3"/>
      <c r="BL37" s="3"/>
      <c r="BM37" s="3"/>
      <c r="BN37" s="4"/>
      <c r="BO37" s="25"/>
      <c r="BP37" s="3"/>
      <c r="BQ37" s="3"/>
      <c r="BR37" s="3"/>
      <c r="BS37" s="3"/>
      <c r="BT37" s="3"/>
      <c r="BU37" s="3"/>
      <c r="BV37" s="4"/>
      <c r="BW37" s="25"/>
      <c r="BX37" s="3"/>
      <c r="BY37" s="3"/>
      <c r="BZ37" s="3"/>
      <c r="CA37" s="3"/>
      <c r="CB37" s="3"/>
      <c r="CC37" s="3"/>
      <c r="CD37" s="4"/>
      <c r="CE37" s="59"/>
      <c r="CF37" s="3"/>
      <c r="CG37" s="3"/>
      <c r="CH37" s="3"/>
      <c r="CI37" s="22"/>
      <c r="CJ37" s="22"/>
      <c r="CK37" s="3"/>
      <c r="CL37" s="4"/>
    </row>
    <row r="38" spans="2:90">
      <c r="B38" s="459">
        <v>12</v>
      </c>
      <c r="C38" s="609">
        <f>'Input_Liability (USD)'!C44</f>
        <v>2.9603000000000001E-2</v>
      </c>
      <c r="D38" s="416"/>
      <c r="E38" s="612" t="s">
        <v>490</v>
      </c>
      <c r="F38" s="613"/>
      <c r="G38" s="17"/>
      <c r="H38" s="18"/>
      <c r="I38" s="18"/>
      <c r="J38" s="18"/>
      <c r="K38" s="83"/>
      <c r="L38" s="461">
        <f t="shared" si="1"/>
        <v>0</v>
      </c>
      <c r="M38" s="461">
        <f t="shared" si="0"/>
        <v>0</v>
      </c>
      <c r="N38" s="461">
        <f t="shared" si="0"/>
        <v>0</v>
      </c>
      <c r="O38" s="461">
        <f t="shared" si="0"/>
        <v>0</v>
      </c>
      <c r="P38" s="461">
        <f t="shared" si="0"/>
        <v>0</v>
      </c>
      <c r="Q38" s="461">
        <f t="shared" si="0"/>
        <v>0</v>
      </c>
      <c r="R38" s="461">
        <f t="shared" si="0"/>
        <v>0</v>
      </c>
      <c r="S38" s="345"/>
      <c r="T38" s="3"/>
      <c r="U38" s="3"/>
      <c r="V38" s="3"/>
      <c r="W38" s="3"/>
      <c r="X38" s="3"/>
      <c r="Y38" s="3"/>
      <c r="Z38" s="4"/>
      <c r="AA38" s="24"/>
      <c r="AB38" s="3"/>
      <c r="AC38" s="3"/>
      <c r="AD38" s="3"/>
      <c r="AE38" s="3"/>
      <c r="AF38" s="3"/>
      <c r="AG38" s="3"/>
      <c r="AH38" s="4"/>
      <c r="AI38" s="24"/>
      <c r="AJ38" s="3"/>
      <c r="AK38" s="3"/>
      <c r="AL38" s="3"/>
      <c r="AM38" s="3"/>
      <c r="AN38" s="3"/>
      <c r="AO38" s="3"/>
      <c r="AP38" s="4"/>
      <c r="AQ38" s="24"/>
      <c r="AR38" s="3"/>
      <c r="AS38" s="3"/>
      <c r="AT38" s="3"/>
      <c r="AU38" s="3"/>
      <c r="AV38" s="3"/>
      <c r="AW38" s="3"/>
      <c r="AX38" s="4"/>
      <c r="AY38" s="24"/>
      <c r="AZ38" s="3"/>
      <c r="BA38" s="3"/>
      <c r="BB38" s="3"/>
      <c r="BC38" s="3"/>
      <c r="BD38" s="3"/>
      <c r="BE38" s="3"/>
      <c r="BF38" s="4"/>
      <c r="BG38" s="25"/>
      <c r="BH38" s="3"/>
      <c r="BI38" s="3"/>
      <c r="BJ38" s="3"/>
      <c r="BK38" s="3"/>
      <c r="BL38" s="3"/>
      <c r="BM38" s="3"/>
      <c r="BN38" s="4"/>
      <c r="BO38" s="25"/>
      <c r="BP38" s="3"/>
      <c r="BQ38" s="3"/>
      <c r="BR38" s="3"/>
      <c r="BS38" s="3"/>
      <c r="BT38" s="3"/>
      <c r="BU38" s="3"/>
      <c r="BV38" s="4"/>
      <c r="BW38" s="25"/>
      <c r="BX38" s="3"/>
      <c r="BY38" s="3"/>
      <c r="BZ38" s="3"/>
      <c r="CA38" s="3"/>
      <c r="CB38" s="3"/>
      <c r="CC38" s="3"/>
      <c r="CD38" s="4"/>
      <c r="CE38" s="59"/>
      <c r="CF38" s="3"/>
      <c r="CG38" s="3"/>
      <c r="CH38" s="3"/>
      <c r="CI38" s="22"/>
      <c r="CJ38" s="22"/>
      <c r="CK38" s="3"/>
      <c r="CL38" s="4"/>
    </row>
    <row r="39" spans="2:90">
      <c r="B39" s="459">
        <v>13</v>
      </c>
      <c r="C39" s="609">
        <f>'Input_Liability (USD)'!C45</f>
        <v>3.0814999999999999E-2</v>
      </c>
      <c r="D39" s="416"/>
      <c r="E39" s="612" t="s">
        <v>491</v>
      </c>
      <c r="F39" s="417"/>
      <c r="G39" s="17"/>
      <c r="H39" s="18"/>
      <c r="I39" s="18"/>
      <c r="J39" s="18"/>
      <c r="K39" s="83"/>
      <c r="L39" s="461">
        <f t="shared" si="1"/>
        <v>0</v>
      </c>
      <c r="M39" s="461">
        <f t="shared" si="0"/>
        <v>0</v>
      </c>
      <c r="N39" s="461">
        <f t="shared" si="0"/>
        <v>0</v>
      </c>
      <c r="O39" s="461">
        <f t="shared" si="0"/>
        <v>0</v>
      </c>
      <c r="P39" s="461">
        <f t="shared" si="0"/>
        <v>0</v>
      </c>
      <c r="Q39" s="461">
        <f t="shared" si="0"/>
        <v>0</v>
      </c>
      <c r="R39" s="461">
        <f t="shared" si="0"/>
        <v>0</v>
      </c>
      <c r="S39" s="345"/>
      <c r="T39" s="3"/>
      <c r="U39" s="3"/>
      <c r="V39" s="3"/>
      <c r="W39" s="3"/>
      <c r="X39" s="3"/>
      <c r="Y39" s="3"/>
      <c r="Z39" s="4"/>
      <c r="AA39" s="24"/>
      <c r="AB39" s="3"/>
      <c r="AC39" s="3"/>
      <c r="AD39" s="3"/>
      <c r="AE39" s="3"/>
      <c r="AF39" s="3"/>
      <c r="AG39" s="3"/>
      <c r="AH39" s="4"/>
      <c r="AI39" s="24"/>
      <c r="AJ39" s="3"/>
      <c r="AK39" s="3"/>
      <c r="AL39" s="3"/>
      <c r="AM39" s="3"/>
      <c r="AN39" s="3"/>
      <c r="AO39" s="3"/>
      <c r="AP39" s="4"/>
      <c r="AQ39" s="24"/>
      <c r="AR39" s="3"/>
      <c r="AS39" s="3"/>
      <c r="AT39" s="3"/>
      <c r="AU39" s="3"/>
      <c r="AV39" s="3"/>
      <c r="AW39" s="3"/>
      <c r="AX39" s="4"/>
      <c r="AY39" s="24"/>
      <c r="AZ39" s="3"/>
      <c r="BA39" s="3"/>
      <c r="BB39" s="3"/>
      <c r="BC39" s="3"/>
      <c r="BD39" s="3"/>
      <c r="BE39" s="3"/>
      <c r="BF39" s="4"/>
      <c r="BG39" s="25"/>
      <c r="BH39" s="3"/>
      <c r="BI39" s="3"/>
      <c r="BJ39" s="3"/>
      <c r="BK39" s="3"/>
      <c r="BL39" s="3"/>
      <c r="BM39" s="3"/>
      <c r="BN39" s="4"/>
      <c r="BO39" s="25"/>
      <c r="BP39" s="3"/>
      <c r="BQ39" s="3"/>
      <c r="BR39" s="3"/>
      <c r="BS39" s="3"/>
      <c r="BT39" s="3"/>
      <c r="BU39" s="3"/>
      <c r="BV39" s="4"/>
      <c r="BW39" s="25"/>
      <c r="BX39" s="3"/>
      <c r="BY39" s="3"/>
      <c r="BZ39" s="3"/>
      <c r="CA39" s="3"/>
      <c r="CB39" s="3"/>
      <c r="CC39" s="3"/>
      <c r="CD39" s="4"/>
      <c r="CE39" s="59"/>
      <c r="CF39" s="3"/>
      <c r="CG39" s="3"/>
      <c r="CH39" s="3"/>
      <c r="CI39" s="22"/>
      <c r="CJ39" s="22"/>
      <c r="CK39" s="3"/>
      <c r="CL39" s="4"/>
    </row>
    <row r="40" spans="2:90">
      <c r="B40" s="459">
        <v>14</v>
      </c>
      <c r="C40" s="609">
        <f>'Input_Liability (USD)'!C46</f>
        <v>3.2058000000000003E-2</v>
      </c>
      <c r="D40" s="416"/>
      <c r="E40" s="612" t="s">
        <v>492</v>
      </c>
      <c r="F40" s="417"/>
      <c r="G40" s="17"/>
      <c r="H40" s="18"/>
      <c r="I40" s="18"/>
      <c r="J40" s="18"/>
      <c r="K40" s="83"/>
      <c r="L40" s="461">
        <f t="shared" si="1"/>
        <v>0</v>
      </c>
      <c r="M40" s="461">
        <f t="shared" si="0"/>
        <v>0</v>
      </c>
      <c r="N40" s="461">
        <f t="shared" si="0"/>
        <v>0</v>
      </c>
      <c r="O40" s="461">
        <f t="shared" si="0"/>
        <v>0</v>
      </c>
      <c r="P40" s="461">
        <f t="shared" si="0"/>
        <v>0</v>
      </c>
      <c r="Q40" s="461">
        <f t="shared" si="0"/>
        <v>0</v>
      </c>
      <c r="R40" s="461">
        <f t="shared" si="0"/>
        <v>0</v>
      </c>
      <c r="S40" s="345"/>
      <c r="T40" s="3"/>
      <c r="U40" s="3"/>
      <c r="V40" s="3"/>
      <c r="W40" s="3"/>
      <c r="X40" s="3"/>
      <c r="Y40" s="3"/>
      <c r="Z40" s="4"/>
      <c r="AA40" s="24"/>
      <c r="AB40" s="3"/>
      <c r="AC40" s="3"/>
      <c r="AD40" s="3"/>
      <c r="AE40" s="3"/>
      <c r="AF40" s="3"/>
      <c r="AG40" s="3"/>
      <c r="AH40" s="4"/>
      <c r="AI40" s="24"/>
      <c r="AJ40" s="3"/>
      <c r="AK40" s="3"/>
      <c r="AL40" s="3"/>
      <c r="AM40" s="3"/>
      <c r="AN40" s="3"/>
      <c r="AO40" s="3"/>
      <c r="AP40" s="4"/>
      <c r="AQ40" s="24"/>
      <c r="AR40" s="3"/>
      <c r="AS40" s="3"/>
      <c r="AT40" s="3"/>
      <c r="AU40" s="3"/>
      <c r="AV40" s="3"/>
      <c r="AW40" s="3"/>
      <c r="AX40" s="4"/>
      <c r="AY40" s="24"/>
      <c r="AZ40" s="3"/>
      <c r="BA40" s="3"/>
      <c r="BB40" s="3"/>
      <c r="BC40" s="3"/>
      <c r="BD40" s="3"/>
      <c r="BE40" s="3"/>
      <c r="BF40" s="4"/>
      <c r="BG40" s="25"/>
      <c r="BH40" s="3"/>
      <c r="BI40" s="3"/>
      <c r="BJ40" s="3"/>
      <c r="BK40" s="3"/>
      <c r="BL40" s="3"/>
      <c r="BM40" s="3"/>
      <c r="BN40" s="4"/>
      <c r="BO40" s="25"/>
      <c r="BP40" s="3"/>
      <c r="BQ40" s="3"/>
      <c r="BR40" s="3"/>
      <c r="BS40" s="3"/>
      <c r="BT40" s="3"/>
      <c r="BU40" s="3"/>
      <c r="BV40" s="4"/>
      <c r="BW40" s="25"/>
      <c r="BX40" s="3"/>
      <c r="BY40" s="3"/>
      <c r="BZ40" s="3"/>
      <c r="CA40" s="3"/>
      <c r="CB40" s="3"/>
      <c r="CC40" s="3"/>
      <c r="CD40" s="4"/>
      <c r="CE40" s="59"/>
      <c r="CF40" s="3"/>
      <c r="CG40" s="3"/>
      <c r="CH40" s="3"/>
      <c r="CI40" s="22"/>
      <c r="CJ40" s="22"/>
      <c r="CK40" s="3"/>
      <c r="CL40" s="4"/>
    </row>
    <row r="41" spans="2:90">
      <c r="B41" s="459">
        <v>15</v>
      </c>
      <c r="C41" s="609">
        <f>'Input_Liability (USD)'!C47</f>
        <v>3.3335999999999998E-2</v>
      </c>
      <c r="D41" s="416"/>
      <c r="E41" s="612" t="s">
        <v>493</v>
      </c>
      <c r="F41" s="613"/>
      <c r="G41" s="17"/>
      <c r="H41" s="18"/>
      <c r="I41" s="18"/>
      <c r="J41" s="18"/>
      <c r="K41" s="83"/>
      <c r="L41" s="461">
        <f t="shared" si="1"/>
        <v>0</v>
      </c>
      <c r="M41" s="461">
        <f t="shared" si="0"/>
        <v>0</v>
      </c>
      <c r="N41" s="461">
        <f t="shared" si="0"/>
        <v>0</v>
      </c>
      <c r="O41" s="461">
        <f t="shared" si="0"/>
        <v>0</v>
      </c>
      <c r="P41" s="461">
        <f t="shared" si="0"/>
        <v>0</v>
      </c>
      <c r="Q41" s="461">
        <f t="shared" si="0"/>
        <v>0</v>
      </c>
      <c r="R41" s="461">
        <f t="shared" si="0"/>
        <v>0</v>
      </c>
      <c r="S41" s="345"/>
      <c r="T41" s="3"/>
      <c r="U41" s="3"/>
      <c r="V41" s="3"/>
      <c r="W41" s="3"/>
      <c r="X41" s="3"/>
      <c r="Y41" s="3"/>
      <c r="Z41" s="4"/>
      <c r="AA41" s="24"/>
      <c r="AB41" s="3"/>
      <c r="AC41" s="3"/>
      <c r="AD41" s="3"/>
      <c r="AE41" s="3"/>
      <c r="AF41" s="3"/>
      <c r="AG41" s="3"/>
      <c r="AH41" s="4"/>
      <c r="AI41" s="24"/>
      <c r="AJ41" s="3"/>
      <c r="AK41" s="3"/>
      <c r="AL41" s="3"/>
      <c r="AM41" s="3"/>
      <c r="AN41" s="3"/>
      <c r="AO41" s="3"/>
      <c r="AP41" s="4"/>
      <c r="AQ41" s="24"/>
      <c r="AR41" s="3"/>
      <c r="AS41" s="3"/>
      <c r="AT41" s="3"/>
      <c r="AU41" s="3"/>
      <c r="AV41" s="3"/>
      <c r="AW41" s="3"/>
      <c r="AX41" s="4"/>
      <c r="AY41" s="24"/>
      <c r="AZ41" s="3"/>
      <c r="BA41" s="3"/>
      <c r="BB41" s="3"/>
      <c r="BC41" s="3"/>
      <c r="BD41" s="3"/>
      <c r="BE41" s="3"/>
      <c r="BF41" s="4"/>
      <c r="BG41" s="25"/>
      <c r="BH41" s="3"/>
      <c r="BI41" s="3"/>
      <c r="BJ41" s="3"/>
      <c r="BK41" s="3"/>
      <c r="BL41" s="3"/>
      <c r="BM41" s="3"/>
      <c r="BN41" s="4"/>
      <c r="BO41" s="25"/>
      <c r="BP41" s="3"/>
      <c r="BQ41" s="3"/>
      <c r="BR41" s="3"/>
      <c r="BS41" s="3"/>
      <c r="BT41" s="3"/>
      <c r="BU41" s="3"/>
      <c r="BV41" s="4"/>
      <c r="BW41" s="25"/>
      <c r="BX41" s="3"/>
      <c r="BY41" s="3"/>
      <c r="BZ41" s="3"/>
      <c r="CA41" s="3"/>
      <c r="CB41" s="3"/>
      <c r="CC41" s="3"/>
      <c r="CD41" s="4"/>
      <c r="CE41" s="59"/>
      <c r="CF41" s="3"/>
      <c r="CG41" s="3"/>
      <c r="CH41" s="3"/>
      <c r="CI41" s="22"/>
      <c r="CJ41" s="22"/>
      <c r="CK41" s="3"/>
      <c r="CL41" s="4"/>
    </row>
    <row r="42" spans="2:90">
      <c r="B42" s="459">
        <v>16</v>
      </c>
      <c r="C42" s="609">
        <f>'Input_Liability (USD)'!C48</f>
        <v>3.3212999999999999E-2</v>
      </c>
      <c r="D42" s="416"/>
      <c r="E42" s="612" t="s">
        <v>494</v>
      </c>
      <c r="F42" s="417"/>
      <c r="G42" s="17"/>
      <c r="H42" s="18"/>
      <c r="I42" s="18"/>
      <c r="J42" s="18"/>
      <c r="K42" s="83"/>
      <c r="L42" s="461">
        <f t="shared" si="1"/>
        <v>0</v>
      </c>
      <c r="M42" s="461">
        <f t="shared" si="0"/>
        <v>0</v>
      </c>
      <c r="N42" s="461">
        <f t="shared" si="0"/>
        <v>0</v>
      </c>
      <c r="O42" s="461">
        <f t="shared" si="0"/>
        <v>0</v>
      </c>
      <c r="P42" s="461">
        <f t="shared" si="0"/>
        <v>0</v>
      </c>
      <c r="Q42" s="461">
        <f t="shared" si="0"/>
        <v>0</v>
      </c>
      <c r="R42" s="461">
        <f t="shared" si="0"/>
        <v>0</v>
      </c>
      <c r="S42" s="345"/>
      <c r="T42" s="3"/>
      <c r="U42" s="3"/>
      <c r="V42" s="3"/>
      <c r="W42" s="3"/>
      <c r="X42" s="3"/>
      <c r="Y42" s="3"/>
      <c r="Z42" s="4"/>
      <c r="AA42" s="24"/>
      <c r="AB42" s="3"/>
      <c r="AC42" s="3"/>
      <c r="AD42" s="3"/>
      <c r="AE42" s="3"/>
      <c r="AF42" s="3"/>
      <c r="AG42" s="3"/>
      <c r="AH42" s="4"/>
      <c r="AI42" s="24"/>
      <c r="AJ42" s="3"/>
      <c r="AK42" s="3"/>
      <c r="AL42" s="3"/>
      <c r="AM42" s="3"/>
      <c r="AN42" s="3"/>
      <c r="AO42" s="3"/>
      <c r="AP42" s="4"/>
      <c r="AQ42" s="24"/>
      <c r="AR42" s="3"/>
      <c r="AS42" s="3"/>
      <c r="AT42" s="3"/>
      <c r="AU42" s="3"/>
      <c r="AV42" s="3"/>
      <c r="AW42" s="3"/>
      <c r="AX42" s="4"/>
      <c r="AY42" s="24"/>
      <c r="AZ42" s="3"/>
      <c r="BA42" s="3"/>
      <c r="BB42" s="3"/>
      <c r="BC42" s="3"/>
      <c r="BD42" s="3"/>
      <c r="BE42" s="3"/>
      <c r="BF42" s="4"/>
      <c r="BG42" s="25"/>
      <c r="BH42" s="3"/>
      <c r="BI42" s="3"/>
      <c r="BJ42" s="3"/>
      <c r="BK42" s="3"/>
      <c r="BL42" s="3"/>
      <c r="BM42" s="3"/>
      <c r="BN42" s="4"/>
      <c r="BO42" s="25"/>
      <c r="BP42" s="3"/>
      <c r="BQ42" s="3"/>
      <c r="BR42" s="3"/>
      <c r="BS42" s="3"/>
      <c r="BT42" s="3"/>
      <c r="BU42" s="3"/>
      <c r="BV42" s="4"/>
      <c r="BW42" s="25"/>
      <c r="BX42" s="3"/>
      <c r="BY42" s="3"/>
      <c r="BZ42" s="3"/>
      <c r="CA42" s="3"/>
      <c r="CB42" s="3"/>
      <c r="CC42" s="3"/>
      <c r="CD42" s="4"/>
      <c r="CE42" s="59"/>
      <c r="CF42" s="3"/>
      <c r="CG42" s="3"/>
      <c r="CH42" s="3"/>
      <c r="CI42" s="22"/>
      <c r="CJ42" s="22"/>
      <c r="CK42" s="3"/>
      <c r="CL42" s="4"/>
    </row>
    <row r="43" spans="2:90">
      <c r="B43" s="459">
        <v>17</v>
      </c>
      <c r="C43" s="609">
        <f>'Input_Liability (USD)'!C49</f>
        <v>3.3100999999999998E-2</v>
      </c>
      <c r="D43" s="416"/>
      <c r="E43" s="612" t="s">
        <v>495</v>
      </c>
      <c r="F43" s="417"/>
      <c r="G43" s="17"/>
      <c r="H43" s="18"/>
      <c r="I43" s="18"/>
      <c r="J43" s="18"/>
      <c r="K43" s="83"/>
      <c r="L43" s="461">
        <f t="shared" si="1"/>
        <v>0</v>
      </c>
      <c r="M43" s="461">
        <f t="shared" si="0"/>
        <v>0</v>
      </c>
      <c r="N43" s="461">
        <f t="shared" si="0"/>
        <v>0</v>
      </c>
      <c r="O43" s="461">
        <f t="shared" si="0"/>
        <v>0</v>
      </c>
      <c r="P43" s="461">
        <f t="shared" si="0"/>
        <v>0</v>
      </c>
      <c r="Q43" s="461">
        <f t="shared" si="0"/>
        <v>0</v>
      </c>
      <c r="R43" s="461">
        <f t="shared" si="0"/>
        <v>0</v>
      </c>
      <c r="S43" s="345"/>
      <c r="T43" s="3"/>
      <c r="U43" s="3"/>
      <c r="V43" s="3"/>
      <c r="W43" s="3"/>
      <c r="X43" s="3"/>
      <c r="Y43" s="3"/>
      <c r="Z43" s="4"/>
      <c r="AA43" s="24"/>
      <c r="AB43" s="3"/>
      <c r="AC43" s="3"/>
      <c r="AD43" s="3"/>
      <c r="AE43" s="3"/>
      <c r="AF43" s="3"/>
      <c r="AG43" s="3"/>
      <c r="AH43" s="4"/>
      <c r="AI43" s="24"/>
      <c r="AJ43" s="3"/>
      <c r="AK43" s="3"/>
      <c r="AL43" s="3"/>
      <c r="AM43" s="3"/>
      <c r="AN43" s="3"/>
      <c r="AO43" s="3"/>
      <c r="AP43" s="4"/>
      <c r="AQ43" s="24"/>
      <c r="AR43" s="3"/>
      <c r="AS43" s="3"/>
      <c r="AT43" s="3"/>
      <c r="AU43" s="3"/>
      <c r="AV43" s="3"/>
      <c r="AW43" s="3"/>
      <c r="AX43" s="4"/>
      <c r="AY43" s="24"/>
      <c r="AZ43" s="3"/>
      <c r="BA43" s="3"/>
      <c r="BB43" s="3"/>
      <c r="BC43" s="3"/>
      <c r="BD43" s="3"/>
      <c r="BE43" s="3"/>
      <c r="BF43" s="4"/>
      <c r="BG43" s="25"/>
      <c r="BH43" s="3"/>
      <c r="BI43" s="3"/>
      <c r="BJ43" s="3"/>
      <c r="BK43" s="3"/>
      <c r="BL43" s="3"/>
      <c r="BM43" s="3"/>
      <c r="BN43" s="4"/>
      <c r="BO43" s="25"/>
      <c r="BP43" s="3"/>
      <c r="BQ43" s="3"/>
      <c r="BR43" s="3"/>
      <c r="BS43" s="3"/>
      <c r="BT43" s="3"/>
      <c r="BU43" s="3"/>
      <c r="BV43" s="4"/>
      <c r="BW43" s="25"/>
      <c r="BX43" s="3"/>
      <c r="BY43" s="3"/>
      <c r="BZ43" s="3"/>
      <c r="CA43" s="3"/>
      <c r="CB43" s="3"/>
      <c r="CC43" s="3"/>
      <c r="CD43" s="4"/>
      <c r="CE43" s="59"/>
      <c r="CF43" s="3"/>
      <c r="CG43" s="3"/>
      <c r="CH43" s="3"/>
      <c r="CI43" s="22"/>
      <c r="CJ43" s="22"/>
      <c r="CK43" s="3"/>
      <c r="CL43" s="4"/>
    </row>
    <row r="44" spans="2:90" ht="15" customHeight="1">
      <c r="B44" s="459">
        <v>18</v>
      </c>
      <c r="C44" s="609">
        <f>'Input_Liability (USD)'!C50</f>
        <v>3.2999000000000001E-2</v>
      </c>
      <c r="D44" s="416"/>
      <c r="E44" s="612" t="s">
        <v>496</v>
      </c>
      <c r="F44" s="417"/>
      <c r="G44" s="17"/>
      <c r="H44" s="18"/>
      <c r="I44" s="18"/>
      <c r="J44" s="18"/>
      <c r="K44" s="83"/>
      <c r="L44" s="461">
        <f t="shared" si="1"/>
        <v>0</v>
      </c>
      <c r="M44" s="461">
        <f t="shared" si="0"/>
        <v>0</v>
      </c>
      <c r="N44" s="461">
        <f t="shared" si="0"/>
        <v>0</v>
      </c>
      <c r="O44" s="461">
        <f t="shared" si="0"/>
        <v>0</v>
      </c>
      <c r="P44" s="461">
        <f t="shared" si="0"/>
        <v>0</v>
      </c>
      <c r="Q44" s="461">
        <f t="shared" si="0"/>
        <v>0</v>
      </c>
      <c r="R44" s="461">
        <f t="shared" si="0"/>
        <v>0</v>
      </c>
      <c r="S44" s="345"/>
      <c r="T44" s="3"/>
      <c r="U44" s="3"/>
      <c r="V44" s="3"/>
      <c r="W44" s="3"/>
      <c r="X44" s="3"/>
      <c r="Y44" s="3"/>
      <c r="Z44" s="4"/>
      <c r="AA44" s="24"/>
      <c r="AB44" s="3"/>
      <c r="AC44" s="3"/>
      <c r="AD44" s="3"/>
      <c r="AE44" s="3"/>
      <c r="AF44" s="3"/>
      <c r="AG44" s="3"/>
      <c r="AH44" s="4"/>
      <c r="AI44" s="24"/>
      <c r="AJ44" s="3"/>
      <c r="AK44" s="3"/>
      <c r="AL44" s="3"/>
      <c r="AM44" s="3"/>
      <c r="AN44" s="3"/>
      <c r="AO44" s="3"/>
      <c r="AP44" s="4"/>
      <c r="AQ44" s="24"/>
      <c r="AR44" s="3"/>
      <c r="AS44" s="3"/>
      <c r="AT44" s="3"/>
      <c r="AU44" s="3"/>
      <c r="AV44" s="3"/>
      <c r="AW44" s="3"/>
      <c r="AX44" s="4"/>
      <c r="AY44" s="24"/>
      <c r="AZ44" s="3"/>
      <c r="BA44" s="3"/>
      <c r="BB44" s="3"/>
      <c r="BC44" s="3"/>
      <c r="BD44" s="3"/>
      <c r="BE44" s="3"/>
      <c r="BF44" s="4"/>
      <c r="BG44" s="25"/>
      <c r="BH44" s="3"/>
      <c r="BI44" s="3"/>
      <c r="BJ44" s="3"/>
      <c r="BK44" s="3"/>
      <c r="BL44" s="3"/>
      <c r="BM44" s="3"/>
      <c r="BN44" s="4"/>
      <c r="BO44" s="25"/>
      <c r="BP44" s="3"/>
      <c r="BQ44" s="3"/>
      <c r="BR44" s="3"/>
      <c r="BS44" s="3"/>
      <c r="BT44" s="3"/>
      <c r="BU44" s="3"/>
      <c r="BV44" s="4"/>
      <c r="BW44" s="25"/>
      <c r="BX44" s="3"/>
      <c r="BY44" s="3"/>
      <c r="BZ44" s="3"/>
      <c r="CA44" s="3"/>
      <c r="CB44" s="3"/>
      <c r="CC44" s="3"/>
      <c r="CD44" s="4"/>
      <c r="CE44" s="59"/>
      <c r="CF44" s="3"/>
      <c r="CG44" s="3"/>
      <c r="CH44" s="3"/>
      <c r="CI44" s="22"/>
      <c r="CJ44" s="22"/>
      <c r="CK44" s="3"/>
      <c r="CL44" s="4"/>
    </row>
    <row r="45" spans="2:90">
      <c r="B45" s="459">
        <v>19</v>
      </c>
      <c r="C45" s="609">
        <f>'Input_Liability (USD)'!C51</f>
        <v>3.2904000000000003E-2</v>
      </c>
      <c r="D45" s="416"/>
      <c r="E45" s="612" t="s">
        <v>497</v>
      </c>
      <c r="F45" s="613"/>
      <c r="G45" s="17"/>
      <c r="H45" s="18"/>
      <c r="I45" s="18"/>
      <c r="J45" s="18"/>
      <c r="K45" s="83"/>
      <c r="L45" s="461">
        <f t="shared" si="1"/>
        <v>0</v>
      </c>
      <c r="M45" s="461">
        <f t="shared" si="0"/>
        <v>0</v>
      </c>
      <c r="N45" s="461">
        <f t="shared" si="0"/>
        <v>0</v>
      </c>
      <c r="O45" s="461">
        <f t="shared" si="0"/>
        <v>0</v>
      </c>
      <c r="P45" s="461">
        <f t="shared" si="0"/>
        <v>0</v>
      </c>
      <c r="Q45" s="461">
        <f t="shared" si="0"/>
        <v>0</v>
      </c>
      <c r="R45" s="461">
        <f t="shared" si="0"/>
        <v>0</v>
      </c>
      <c r="S45" s="345"/>
      <c r="T45" s="3"/>
      <c r="U45" s="3"/>
      <c r="V45" s="3"/>
      <c r="W45" s="3"/>
      <c r="X45" s="3"/>
      <c r="Y45" s="3"/>
      <c r="Z45" s="4"/>
      <c r="AA45" s="24"/>
      <c r="AB45" s="3"/>
      <c r="AC45" s="3"/>
      <c r="AD45" s="3"/>
      <c r="AE45" s="3"/>
      <c r="AF45" s="3"/>
      <c r="AG45" s="3"/>
      <c r="AH45" s="4"/>
      <c r="AI45" s="24"/>
      <c r="AJ45" s="3"/>
      <c r="AK45" s="3"/>
      <c r="AL45" s="3"/>
      <c r="AM45" s="3"/>
      <c r="AN45" s="3"/>
      <c r="AO45" s="3"/>
      <c r="AP45" s="4"/>
      <c r="AQ45" s="24"/>
      <c r="AR45" s="3"/>
      <c r="AS45" s="3"/>
      <c r="AT45" s="3"/>
      <c r="AU45" s="3"/>
      <c r="AV45" s="3"/>
      <c r="AW45" s="3"/>
      <c r="AX45" s="4"/>
      <c r="AY45" s="24"/>
      <c r="AZ45" s="3"/>
      <c r="BA45" s="3"/>
      <c r="BB45" s="3"/>
      <c r="BC45" s="3"/>
      <c r="BD45" s="3"/>
      <c r="BE45" s="3"/>
      <c r="BF45" s="4"/>
      <c r="BG45" s="25"/>
      <c r="BH45" s="3"/>
      <c r="BI45" s="3"/>
      <c r="BJ45" s="3"/>
      <c r="BK45" s="3"/>
      <c r="BL45" s="3"/>
      <c r="BM45" s="3"/>
      <c r="BN45" s="4"/>
      <c r="BO45" s="25"/>
      <c r="BP45" s="3"/>
      <c r="BQ45" s="3"/>
      <c r="BR45" s="3"/>
      <c r="BS45" s="3"/>
      <c r="BT45" s="3"/>
      <c r="BU45" s="3"/>
      <c r="BV45" s="4"/>
      <c r="BW45" s="25"/>
      <c r="BX45" s="3"/>
      <c r="BY45" s="3"/>
      <c r="BZ45" s="3"/>
      <c r="CA45" s="3"/>
      <c r="CB45" s="3"/>
      <c r="CC45" s="3"/>
      <c r="CD45" s="4"/>
      <c r="CE45" s="59"/>
      <c r="CF45" s="3"/>
      <c r="CG45" s="3"/>
      <c r="CH45" s="3"/>
      <c r="CI45" s="22"/>
      <c r="CJ45" s="22"/>
      <c r="CK45" s="3"/>
      <c r="CL45" s="4"/>
    </row>
    <row r="46" spans="2:90">
      <c r="B46" s="459">
        <v>20</v>
      </c>
      <c r="C46" s="609">
        <f>'Input_Liability (USD)'!C52</f>
        <v>3.2815999999999998E-2</v>
      </c>
      <c r="D46" s="416"/>
      <c r="E46" s="612" t="s">
        <v>498</v>
      </c>
      <c r="F46" s="417"/>
      <c r="G46" s="17"/>
      <c r="H46" s="18"/>
      <c r="I46" s="18"/>
      <c r="J46" s="18"/>
      <c r="K46" s="83"/>
      <c r="L46" s="461">
        <f t="shared" si="1"/>
        <v>0</v>
      </c>
      <c r="M46" s="461">
        <f t="shared" si="0"/>
        <v>0</v>
      </c>
      <c r="N46" s="461">
        <f t="shared" si="0"/>
        <v>0</v>
      </c>
      <c r="O46" s="461">
        <f t="shared" si="0"/>
        <v>0</v>
      </c>
      <c r="P46" s="461">
        <f t="shared" si="0"/>
        <v>0</v>
      </c>
      <c r="Q46" s="461">
        <f t="shared" si="0"/>
        <v>0</v>
      </c>
      <c r="R46" s="461">
        <f t="shared" si="0"/>
        <v>0</v>
      </c>
      <c r="S46" s="345"/>
      <c r="T46" s="3"/>
      <c r="U46" s="3"/>
      <c r="V46" s="3"/>
      <c r="W46" s="3"/>
      <c r="X46" s="3"/>
      <c r="Y46" s="3"/>
      <c r="Z46" s="4"/>
      <c r="AA46" s="24"/>
      <c r="AB46" s="3"/>
      <c r="AC46" s="3"/>
      <c r="AD46" s="3"/>
      <c r="AE46" s="3"/>
      <c r="AF46" s="3"/>
      <c r="AG46" s="3"/>
      <c r="AH46" s="4"/>
      <c r="AI46" s="24"/>
      <c r="AJ46" s="3"/>
      <c r="AK46" s="3"/>
      <c r="AL46" s="3"/>
      <c r="AM46" s="3"/>
      <c r="AN46" s="3"/>
      <c r="AO46" s="3"/>
      <c r="AP46" s="4"/>
      <c r="AQ46" s="24"/>
      <c r="AR46" s="3"/>
      <c r="AS46" s="3"/>
      <c r="AT46" s="3"/>
      <c r="AU46" s="3"/>
      <c r="AV46" s="3"/>
      <c r="AW46" s="3"/>
      <c r="AX46" s="4"/>
      <c r="AY46" s="24"/>
      <c r="AZ46" s="3"/>
      <c r="BA46" s="3"/>
      <c r="BB46" s="3"/>
      <c r="BC46" s="3"/>
      <c r="BD46" s="3"/>
      <c r="BE46" s="3"/>
      <c r="BF46" s="4"/>
      <c r="BG46" s="25"/>
      <c r="BH46" s="3"/>
      <c r="BI46" s="3"/>
      <c r="BJ46" s="3"/>
      <c r="BK46" s="3"/>
      <c r="BL46" s="3"/>
      <c r="BM46" s="3"/>
      <c r="BN46" s="4"/>
      <c r="BO46" s="25"/>
      <c r="BP46" s="3"/>
      <c r="BQ46" s="3"/>
      <c r="BR46" s="3"/>
      <c r="BS46" s="3"/>
      <c r="BT46" s="3"/>
      <c r="BU46" s="3"/>
      <c r="BV46" s="4"/>
      <c r="BW46" s="25"/>
      <c r="BX46" s="3"/>
      <c r="BY46" s="3"/>
      <c r="BZ46" s="3"/>
      <c r="CA46" s="3"/>
      <c r="CB46" s="3"/>
      <c r="CC46" s="3"/>
      <c r="CD46" s="4"/>
      <c r="CE46" s="59"/>
      <c r="CF46" s="3"/>
      <c r="CG46" s="3"/>
      <c r="CH46" s="3"/>
      <c r="CI46" s="22"/>
      <c r="CJ46" s="22"/>
      <c r="CK46" s="3"/>
      <c r="CL46" s="4"/>
    </row>
    <row r="47" spans="2:90">
      <c r="B47" s="459">
        <v>21</v>
      </c>
      <c r="C47" s="609">
        <f>'Input_Liability (USD)'!C53</f>
        <v>4.3501999999999999E-2</v>
      </c>
      <c r="D47" s="416"/>
      <c r="E47" s="612" t="s">
        <v>499</v>
      </c>
      <c r="F47" s="417"/>
      <c r="G47" s="17"/>
      <c r="H47" s="18"/>
      <c r="I47" s="18"/>
      <c r="J47" s="18"/>
      <c r="K47" s="83"/>
      <c r="L47" s="461">
        <f t="shared" si="1"/>
        <v>0</v>
      </c>
      <c r="M47" s="461">
        <f t="shared" si="0"/>
        <v>0</v>
      </c>
      <c r="N47" s="461">
        <f t="shared" si="0"/>
        <v>0</v>
      </c>
      <c r="O47" s="461">
        <f t="shared" si="0"/>
        <v>0</v>
      </c>
      <c r="P47" s="461">
        <f t="shared" si="0"/>
        <v>0</v>
      </c>
      <c r="Q47" s="461">
        <f t="shared" si="0"/>
        <v>0</v>
      </c>
      <c r="R47" s="461">
        <f t="shared" si="0"/>
        <v>0</v>
      </c>
      <c r="S47" s="345"/>
      <c r="T47" s="3"/>
      <c r="U47" s="3"/>
      <c r="V47" s="3"/>
      <c r="W47" s="3"/>
      <c r="X47" s="3"/>
      <c r="Y47" s="3"/>
      <c r="Z47" s="4"/>
      <c r="AA47" s="24"/>
      <c r="AB47" s="3"/>
      <c r="AC47" s="3"/>
      <c r="AD47" s="3"/>
      <c r="AE47" s="3"/>
      <c r="AF47" s="3"/>
      <c r="AG47" s="3"/>
      <c r="AH47" s="4"/>
      <c r="AI47" s="24"/>
      <c r="AJ47" s="3"/>
      <c r="AK47" s="3"/>
      <c r="AL47" s="3"/>
      <c r="AM47" s="3"/>
      <c r="AN47" s="3"/>
      <c r="AO47" s="3"/>
      <c r="AP47" s="4"/>
      <c r="AQ47" s="24"/>
      <c r="AR47" s="3"/>
      <c r="AS47" s="3"/>
      <c r="AT47" s="3"/>
      <c r="AU47" s="3"/>
      <c r="AV47" s="3"/>
      <c r="AW47" s="3"/>
      <c r="AX47" s="4"/>
      <c r="AY47" s="24"/>
      <c r="AZ47" s="3"/>
      <c r="BA47" s="3"/>
      <c r="BB47" s="3"/>
      <c r="BC47" s="3"/>
      <c r="BD47" s="3"/>
      <c r="BE47" s="3"/>
      <c r="BF47" s="4"/>
      <c r="BG47" s="25"/>
      <c r="BH47" s="3"/>
      <c r="BI47" s="3"/>
      <c r="BJ47" s="3"/>
      <c r="BK47" s="3"/>
      <c r="BL47" s="3"/>
      <c r="BM47" s="3"/>
      <c r="BN47" s="4"/>
      <c r="BO47" s="25"/>
      <c r="BP47" s="3"/>
      <c r="BQ47" s="3"/>
      <c r="BR47" s="3"/>
      <c r="BS47" s="3"/>
      <c r="BT47" s="3"/>
      <c r="BU47" s="3"/>
      <c r="BV47" s="4"/>
      <c r="BW47" s="25"/>
      <c r="BX47" s="3"/>
      <c r="BY47" s="3"/>
      <c r="BZ47" s="3"/>
      <c r="CA47" s="3"/>
      <c r="CB47" s="3"/>
      <c r="CC47" s="3"/>
      <c r="CD47" s="4"/>
      <c r="CE47" s="59"/>
      <c r="CF47" s="3"/>
      <c r="CG47" s="3"/>
      <c r="CH47" s="3"/>
      <c r="CI47" s="22"/>
      <c r="CJ47" s="22"/>
      <c r="CK47" s="3"/>
      <c r="CL47" s="4"/>
    </row>
    <row r="48" spans="2:90">
      <c r="B48" s="459">
        <v>22</v>
      </c>
      <c r="C48" s="609">
        <f>'Input_Liability (USD)'!C54</f>
        <v>4.3267E-2</v>
      </c>
      <c r="D48" s="416"/>
      <c r="E48" s="612" t="s">
        <v>500</v>
      </c>
      <c r="F48" s="417"/>
      <c r="G48" s="17"/>
      <c r="H48" s="18"/>
      <c r="I48" s="18"/>
      <c r="J48" s="18"/>
      <c r="K48" s="83"/>
      <c r="L48" s="461">
        <f t="shared" si="1"/>
        <v>0</v>
      </c>
      <c r="M48" s="461">
        <f t="shared" si="0"/>
        <v>0</v>
      </c>
      <c r="N48" s="461">
        <f t="shared" si="0"/>
        <v>0</v>
      </c>
      <c r="O48" s="461">
        <f t="shared" si="0"/>
        <v>0</v>
      </c>
      <c r="P48" s="461">
        <f t="shared" si="0"/>
        <v>0</v>
      </c>
      <c r="Q48" s="461">
        <f t="shared" si="0"/>
        <v>0</v>
      </c>
      <c r="R48" s="461">
        <f t="shared" si="0"/>
        <v>0</v>
      </c>
      <c r="S48" s="345"/>
      <c r="T48" s="3"/>
      <c r="U48" s="3"/>
      <c r="V48" s="3"/>
      <c r="W48" s="3"/>
      <c r="X48" s="3"/>
      <c r="Y48" s="3"/>
      <c r="Z48" s="4"/>
      <c r="AA48" s="24"/>
      <c r="AB48" s="3"/>
      <c r="AC48" s="3"/>
      <c r="AD48" s="3"/>
      <c r="AE48" s="3"/>
      <c r="AF48" s="3"/>
      <c r="AG48" s="3"/>
      <c r="AH48" s="4"/>
      <c r="AI48" s="24"/>
      <c r="AJ48" s="3"/>
      <c r="AK48" s="3"/>
      <c r="AL48" s="3"/>
      <c r="AM48" s="3"/>
      <c r="AN48" s="3"/>
      <c r="AO48" s="3"/>
      <c r="AP48" s="4"/>
      <c r="AQ48" s="24"/>
      <c r="AR48" s="3"/>
      <c r="AS48" s="3"/>
      <c r="AT48" s="3"/>
      <c r="AU48" s="3"/>
      <c r="AV48" s="3"/>
      <c r="AW48" s="3"/>
      <c r="AX48" s="4"/>
      <c r="AY48" s="24"/>
      <c r="AZ48" s="3"/>
      <c r="BA48" s="3"/>
      <c r="BB48" s="3"/>
      <c r="BC48" s="3"/>
      <c r="BD48" s="3"/>
      <c r="BE48" s="3"/>
      <c r="BF48" s="4"/>
      <c r="BG48" s="25"/>
      <c r="BH48" s="3"/>
      <c r="BI48" s="3"/>
      <c r="BJ48" s="3"/>
      <c r="BK48" s="3"/>
      <c r="BL48" s="3"/>
      <c r="BM48" s="3"/>
      <c r="BN48" s="4"/>
      <c r="BO48" s="25"/>
      <c r="BP48" s="3"/>
      <c r="BQ48" s="3"/>
      <c r="BR48" s="3"/>
      <c r="BS48" s="3"/>
      <c r="BT48" s="3"/>
      <c r="BU48" s="3"/>
      <c r="BV48" s="4"/>
      <c r="BW48" s="25"/>
      <c r="BX48" s="3"/>
      <c r="BY48" s="3"/>
      <c r="BZ48" s="3"/>
      <c r="CA48" s="3"/>
      <c r="CB48" s="3"/>
      <c r="CC48" s="3"/>
      <c r="CD48" s="4"/>
      <c r="CE48" s="59"/>
      <c r="CF48" s="3"/>
      <c r="CG48" s="3"/>
      <c r="CH48" s="3"/>
      <c r="CI48" s="22"/>
      <c r="CJ48" s="22"/>
      <c r="CK48" s="3"/>
      <c r="CL48" s="4"/>
    </row>
    <row r="49" spans="2:90">
      <c r="B49" s="459">
        <v>23</v>
      </c>
      <c r="C49" s="609">
        <f>'Input_Liability (USD)'!C55</f>
        <v>4.3053000000000001E-2</v>
      </c>
      <c r="D49" s="416"/>
      <c r="E49" s="612" t="s">
        <v>501</v>
      </c>
      <c r="F49" s="417"/>
      <c r="G49" s="17"/>
      <c r="H49" s="18"/>
      <c r="I49" s="18"/>
      <c r="J49" s="18"/>
      <c r="K49" s="83"/>
      <c r="L49" s="461">
        <f t="shared" si="1"/>
        <v>0</v>
      </c>
      <c r="M49" s="461">
        <f t="shared" si="0"/>
        <v>0</v>
      </c>
      <c r="N49" s="461">
        <f t="shared" si="0"/>
        <v>0</v>
      </c>
      <c r="O49" s="461">
        <f t="shared" si="0"/>
        <v>0</v>
      </c>
      <c r="P49" s="461">
        <f t="shared" si="0"/>
        <v>0</v>
      </c>
      <c r="Q49" s="461">
        <f t="shared" si="0"/>
        <v>0</v>
      </c>
      <c r="R49" s="461">
        <f t="shared" si="0"/>
        <v>0</v>
      </c>
      <c r="S49" s="345"/>
      <c r="T49" s="3"/>
      <c r="U49" s="3"/>
      <c r="V49" s="3"/>
      <c r="W49" s="3"/>
      <c r="X49" s="3"/>
      <c r="Y49" s="3"/>
      <c r="Z49" s="4"/>
      <c r="AA49" s="24"/>
      <c r="AB49" s="3"/>
      <c r="AC49" s="3"/>
      <c r="AD49" s="3"/>
      <c r="AE49" s="3"/>
      <c r="AF49" s="3"/>
      <c r="AG49" s="3"/>
      <c r="AH49" s="4"/>
      <c r="AI49" s="24"/>
      <c r="AJ49" s="3"/>
      <c r="AK49" s="3"/>
      <c r="AL49" s="3"/>
      <c r="AM49" s="3"/>
      <c r="AN49" s="3"/>
      <c r="AO49" s="3"/>
      <c r="AP49" s="4"/>
      <c r="AQ49" s="24"/>
      <c r="AR49" s="3"/>
      <c r="AS49" s="3"/>
      <c r="AT49" s="3"/>
      <c r="AU49" s="3"/>
      <c r="AV49" s="3"/>
      <c r="AW49" s="3"/>
      <c r="AX49" s="4"/>
      <c r="AY49" s="24"/>
      <c r="AZ49" s="3"/>
      <c r="BA49" s="3"/>
      <c r="BB49" s="3"/>
      <c r="BC49" s="3"/>
      <c r="BD49" s="3"/>
      <c r="BE49" s="3"/>
      <c r="BF49" s="4"/>
      <c r="BG49" s="25"/>
      <c r="BH49" s="3"/>
      <c r="BI49" s="3"/>
      <c r="BJ49" s="3"/>
      <c r="BK49" s="3"/>
      <c r="BL49" s="3"/>
      <c r="BM49" s="3"/>
      <c r="BN49" s="4"/>
      <c r="BO49" s="25"/>
      <c r="BP49" s="3"/>
      <c r="BQ49" s="3"/>
      <c r="BR49" s="3"/>
      <c r="BS49" s="3"/>
      <c r="BT49" s="3"/>
      <c r="BU49" s="3"/>
      <c r="BV49" s="4"/>
      <c r="BW49" s="25"/>
      <c r="BX49" s="3"/>
      <c r="BY49" s="3"/>
      <c r="BZ49" s="3"/>
      <c r="CA49" s="3"/>
      <c r="CB49" s="3"/>
      <c r="CC49" s="3"/>
      <c r="CD49" s="4"/>
      <c r="CE49" s="59"/>
      <c r="CF49" s="3"/>
      <c r="CG49" s="3"/>
      <c r="CH49" s="3"/>
      <c r="CI49" s="22"/>
      <c r="CJ49" s="22"/>
      <c r="CK49" s="3"/>
      <c r="CL49" s="4"/>
    </row>
    <row r="50" spans="2:90">
      <c r="B50" s="459">
        <v>24</v>
      </c>
      <c r="C50" s="609">
        <f>'Input_Liability (USD)'!C56</f>
        <v>4.2856999999999999E-2</v>
      </c>
      <c r="D50" s="416"/>
      <c r="E50" s="612" t="s">
        <v>502</v>
      </c>
      <c r="F50" s="417"/>
      <c r="G50" s="17"/>
      <c r="H50" s="18"/>
      <c r="I50" s="18"/>
      <c r="J50" s="18"/>
      <c r="K50" s="83"/>
      <c r="L50" s="461">
        <f t="shared" si="1"/>
        <v>0</v>
      </c>
      <c r="M50" s="461">
        <f t="shared" si="0"/>
        <v>0</v>
      </c>
      <c r="N50" s="461">
        <f t="shared" si="0"/>
        <v>0</v>
      </c>
      <c r="O50" s="461">
        <f t="shared" si="0"/>
        <v>0</v>
      </c>
      <c r="P50" s="461">
        <f t="shared" si="0"/>
        <v>0</v>
      </c>
      <c r="Q50" s="461">
        <f t="shared" si="0"/>
        <v>0</v>
      </c>
      <c r="R50" s="461">
        <f t="shared" si="0"/>
        <v>0</v>
      </c>
      <c r="S50" s="345"/>
      <c r="T50" s="3"/>
      <c r="U50" s="3"/>
      <c r="V50" s="3"/>
      <c r="W50" s="3"/>
      <c r="X50" s="3"/>
      <c r="Y50" s="3"/>
      <c r="Z50" s="4"/>
      <c r="AA50" s="24"/>
      <c r="AB50" s="3"/>
      <c r="AC50" s="3"/>
      <c r="AD50" s="3"/>
      <c r="AE50" s="3"/>
      <c r="AF50" s="3"/>
      <c r="AG50" s="3"/>
      <c r="AH50" s="4"/>
      <c r="AI50" s="24"/>
      <c r="AJ50" s="3"/>
      <c r="AK50" s="3"/>
      <c r="AL50" s="3"/>
      <c r="AM50" s="3"/>
      <c r="AN50" s="3"/>
      <c r="AO50" s="3"/>
      <c r="AP50" s="4"/>
      <c r="AQ50" s="24"/>
      <c r="AR50" s="3"/>
      <c r="AS50" s="3"/>
      <c r="AT50" s="3"/>
      <c r="AU50" s="3"/>
      <c r="AV50" s="3"/>
      <c r="AW50" s="3"/>
      <c r="AX50" s="4"/>
      <c r="AY50" s="24"/>
      <c r="AZ50" s="3"/>
      <c r="BA50" s="3"/>
      <c r="BB50" s="3"/>
      <c r="BC50" s="3"/>
      <c r="BD50" s="3"/>
      <c r="BE50" s="3"/>
      <c r="BF50" s="4"/>
      <c r="BG50" s="25"/>
      <c r="BH50" s="3"/>
      <c r="BI50" s="3"/>
      <c r="BJ50" s="3"/>
      <c r="BK50" s="3"/>
      <c r="BL50" s="3"/>
      <c r="BM50" s="3"/>
      <c r="BN50" s="4"/>
      <c r="BO50" s="25"/>
      <c r="BP50" s="3"/>
      <c r="BQ50" s="3"/>
      <c r="BR50" s="3"/>
      <c r="BS50" s="3"/>
      <c r="BT50" s="3"/>
      <c r="BU50" s="3"/>
      <c r="BV50" s="4"/>
      <c r="BW50" s="25"/>
      <c r="BX50" s="3"/>
      <c r="BY50" s="3"/>
      <c r="BZ50" s="3"/>
      <c r="CA50" s="3"/>
      <c r="CB50" s="3"/>
      <c r="CC50" s="3"/>
      <c r="CD50" s="4"/>
      <c r="CE50" s="59"/>
      <c r="CF50" s="3"/>
      <c r="CG50" s="3"/>
      <c r="CH50" s="3"/>
      <c r="CI50" s="22"/>
      <c r="CJ50" s="22"/>
      <c r="CK50" s="3"/>
      <c r="CL50" s="4"/>
    </row>
    <row r="51" spans="2:90">
      <c r="B51" s="459">
        <v>25</v>
      </c>
      <c r="C51" s="609">
        <f>'Input_Liability (USD)'!C57</f>
        <v>4.2675999999999999E-2</v>
      </c>
      <c r="D51" s="416"/>
      <c r="E51" s="612" t="s">
        <v>503</v>
      </c>
      <c r="F51" s="417"/>
      <c r="G51" s="17"/>
      <c r="H51" s="18"/>
      <c r="I51" s="18"/>
      <c r="J51" s="18"/>
      <c r="K51" s="83"/>
      <c r="L51" s="461">
        <f t="shared" si="1"/>
        <v>0</v>
      </c>
      <c r="M51" s="461">
        <f t="shared" si="0"/>
        <v>0</v>
      </c>
      <c r="N51" s="461">
        <f t="shared" si="0"/>
        <v>0</v>
      </c>
      <c r="O51" s="461">
        <f t="shared" si="0"/>
        <v>0</v>
      </c>
      <c r="P51" s="461">
        <f t="shared" si="0"/>
        <v>0</v>
      </c>
      <c r="Q51" s="461">
        <f t="shared" si="0"/>
        <v>0</v>
      </c>
      <c r="R51" s="461">
        <f t="shared" si="0"/>
        <v>0</v>
      </c>
      <c r="S51" s="345"/>
      <c r="T51" s="3"/>
      <c r="U51" s="3"/>
      <c r="V51" s="3"/>
      <c r="W51" s="3"/>
      <c r="X51" s="3"/>
      <c r="Y51" s="3"/>
      <c r="Z51" s="4"/>
      <c r="AA51" s="24"/>
      <c r="AB51" s="3"/>
      <c r="AC51" s="3"/>
      <c r="AD51" s="3"/>
      <c r="AE51" s="3"/>
      <c r="AF51" s="3"/>
      <c r="AG51" s="3"/>
      <c r="AH51" s="4"/>
      <c r="AI51" s="24"/>
      <c r="AJ51" s="3"/>
      <c r="AK51" s="3"/>
      <c r="AL51" s="3"/>
      <c r="AM51" s="3"/>
      <c r="AN51" s="3"/>
      <c r="AO51" s="3"/>
      <c r="AP51" s="4"/>
      <c r="AQ51" s="24"/>
      <c r="AR51" s="3"/>
      <c r="AS51" s="3"/>
      <c r="AT51" s="3"/>
      <c r="AU51" s="3"/>
      <c r="AV51" s="3"/>
      <c r="AW51" s="3"/>
      <c r="AX51" s="4"/>
      <c r="AY51" s="24"/>
      <c r="AZ51" s="3"/>
      <c r="BA51" s="3"/>
      <c r="BB51" s="3"/>
      <c r="BC51" s="3"/>
      <c r="BD51" s="3"/>
      <c r="BE51" s="3"/>
      <c r="BF51" s="4"/>
      <c r="BG51" s="25"/>
      <c r="BH51" s="3"/>
      <c r="BI51" s="3"/>
      <c r="BJ51" s="3"/>
      <c r="BK51" s="3"/>
      <c r="BL51" s="3"/>
      <c r="BM51" s="3"/>
      <c r="BN51" s="4"/>
      <c r="BO51" s="25"/>
      <c r="BP51" s="3"/>
      <c r="BQ51" s="3"/>
      <c r="BR51" s="3"/>
      <c r="BS51" s="3"/>
      <c r="BT51" s="3"/>
      <c r="BU51" s="3"/>
      <c r="BV51" s="4"/>
      <c r="BW51" s="25"/>
      <c r="BX51" s="3"/>
      <c r="BY51" s="3"/>
      <c r="BZ51" s="3"/>
      <c r="CA51" s="3"/>
      <c r="CB51" s="3"/>
      <c r="CC51" s="3"/>
      <c r="CD51" s="4"/>
      <c r="CE51" s="59"/>
      <c r="CF51" s="3"/>
      <c r="CG51" s="3"/>
      <c r="CH51" s="3"/>
      <c r="CI51" s="22"/>
      <c r="CJ51" s="22"/>
      <c r="CK51" s="3"/>
      <c r="CL51" s="4"/>
    </row>
    <row r="52" spans="2:90">
      <c r="B52" s="459">
        <v>26</v>
      </c>
      <c r="C52" s="609">
        <f>'Input_Liability (USD)'!C58</f>
        <v>4.2508999999999998E-2</v>
      </c>
      <c r="D52" s="416"/>
      <c r="E52" s="612" t="s">
        <v>504</v>
      </c>
      <c r="F52" s="417"/>
      <c r="G52" s="17"/>
      <c r="H52" s="18"/>
      <c r="I52" s="18"/>
      <c r="J52" s="18"/>
      <c r="K52" s="83"/>
      <c r="L52" s="461">
        <f t="shared" si="1"/>
        <v>0</v>
      </c>
      <c r="M52" s="461">
        <f t="shared" si="0"/>
        <v>0</v>
      </c>
      <c r="N52" s="461">
        <f t="shared" si="0"/>
        <v>0</v>
      </c>
      <c r="O52" s="461">
        <f t="shared" si="0"/>
        <v>0</v>
      </c>
      <c r="P52" s="461">
        <f t="shared" si="0"/>
        <v>0</v>
      </c>
      <c r="Q52" s="461">
        <f t="shared" si="0"/>
        <v>0</v>
      </c>
      <c r="R52" s="461">
        <f t="shared" si="0"/>
        <v>0</v>
      </c>
      <c r="S52" s="345"/>
      <c r="T52" s="3"/>
      <c r="U52" s="3"/>
      <c r="V52" s="3"/>
      <c r="W52" s="3"/>
      <c r="X52" s="3"/>
      <c r="Y52" s="3"/>
      <c r="Z52" s="4"/>
      <c r="AA52" s="24"/>
      <c r="AB52" s="3"/>
      <c r="AC52" s="3"/>
      <c r="AD52" s="3"/>
      <c r="AE52" s="3"/>
      <c r="AF52" s="3"/>
      <c r="AG52" s="3"/>
      <c r="AH52" s="4"/>
      <c r="AI52" s="24"/>
      <c r="AJ52" s="3"/>
      <c r="AK52" s="3"/>
      <c r="AL52" s="3"/>
      <c r="AM52" s="3"/>
      <c r="AN52" s="3"/>
      <c r="AO52" s="3"/>
      <c r="AP52" s="4"/>
      <c r="AQ52" s="24"/>
      <c r="AR52" s="3"/>
      <c r="AS52" s="3"/>
      <c r="AT52" s="3"/>
      <c r="AU52" s="3"/>
      <c r="AV52" s="3"/>
      <c r="AW52" s="3"/>
      <c r="AX52" s="4"/>
      <c r="AY52" s="24"/>
      <c r="AZ52" s="3"/>
      <c r="BA52" s="3"/>
      <c r="BB52" s="3"/>
      <c r="BC52" s="3"/>
      <c r="BD52" s="3"/>
      <c r="BE52" s="3"/>
      <c r="BF52" s="4"/>
      <c r="BG52" s="25"/>
      <c r="BH52" s="3"/>
      <c r="BI52" s="3"/>
      <c r="BJ52" s="3"/>
      <c r="BK52" s="3"/>
      <c r="BL52" s="3"/>
      <c r="BM52" s="3"/>
      <c r="BN52" s="4"/>
      <c r="BO52" s="25"/>
      <c r="BP52" s="3"/>
      <c r="BQ52" s="3"/>
      <c r="BR52" s="3"/>
      <c r="BS52" s="3"/>
      <c r="BT52" s="3"/>
      <c r="BU52" s="3"/>
      <c r="BV52" s="4"/>
      <c r="BW52" s="25"/>
      <c r="BX52" s="3"/>
      <c r="BY52" s="3"/>
      <c r="BZ52" s="3"/>
      <c r="CA52" s="3"/>
      <c r="CB52" s="3"/>
      <c r="CC52" s="3"/>
      <c r="CD52" s="4"/>
      <c r="CE52" s="59"/>
      <c r="CF52" s="3"/>
      <c r="CG52" s="3"/>
      <c r="CH52" s="3"/>
      <c r="CI52" s="22"/>
      <c r="CJ52" s="22"/>
      <c r="CK52" s="3"/>
      <c r="CL52" s="4"/>
    </row>
    <row r="53" spans="2:90">
      <c r="B53" s="459">
        <v>27</v>
      </c>
      <c r="C53" s="609">
        <f>'Input_Liability (USD)'!C59</f>
        <v>4.2354999999999997E-2</v>
      </c>
      <c r="D53" s="416"/>
      <c r="E53" s="612" t="s">
        <v>505</v>
      </c>
      <c r="F53" s="417"/>
      <c r="G53" s="17"/>
      <c r="H53" s="18"/>
      <c r="I53" s="18"/>
      <c r="J53" s="18"/>
      <c r="K53" s="83"/>
      <c r="L53" s="461">
        <f t="shared" si="1"/>
        <v>0</v>
      </c>
      <c r="M53" s="461">
        <f t="shared" si="0"/>
        <v>0</v>
      </c>
      <c r="N53" s="461">
        <f t="shared" si="0"/>
        <v>0</v>
      </c>
      <c r="O53" s="461">
        <f t="shared" si="0"/>
        <v>0</v>
      </c>
      <c r="P53" s="461">
        <f t="shared" si="0"/>
        <v>0</v>
      </c>
      <c r="Q53" s="461">
        <f t="shared" si="0"/>
        <v>0</v>
      </c>
      <c r="R53" s="461">
        <f t="shared" si="0"/>
        <v>0</v>
      </c>
      <c r="S53" s="345"/>
      <c r="T53" s="3"/>
      <c r="U53" s="3"/>
      <c r="V53" s="3"/>
      <c r="W53" s="3"/>
      <c r="X53" s="3"/>
      <c r="Y53" s="3"/>
      <c r="Z53" s="4"/>
      <c r="AA53" s="24"/>
      <c r="AB53" s="3"/>
      <c r="AC53" s="3"/>
      <c r="AD53" s="3"/>
      <c r="AE53" s="3"/>
      <c r="AF53" s="3"/>
      <c r="AG53" s="3"/>
      <c r="AH53" s="4"/>
      <c r="AI53" s="24"/>
      <c r="AJ53" s="3"/>
      <c r="AK53" s="3"/>
      <c r="AL53" s="3"/>
      <c r="AM53" s="3"/>
      <c r="AN53" s="3"/>
      <c r="AO53" s="3"/>
      <c r="AP53" s="4"/>
      <c r="AQ53" s="24"/>
      <c r="AR53" s="3"/>
      <c r="AS53" s="3"/>
      <c r="AT53" s="3"/>
      <c r="AU53" s="3"/>
      <c r="AV53" s="3"/>
      <c r="AW53" s="3"/>
      <c r="AX53" s="4"/>
      <c r="AY53" s="24"/>
      <c r="AZ53" s="3"/>
      <c r="BA53" s="3"/>
      <c r="BB53" s="3"/>
      <c r="BC53" s="3"/>
      <c r="BD53" s="3"/>
      <c r="BE53" s="3"/>
      <c r="BF53" s="4"/>
      <c r="BG53" s="25"/>
      <c r="BH53" s="3"/>
      <c r="BI53" s="3"/>
      <c r="BJ53" s="3"/>
      <c r="BK53" s="3"/>
      <c r="BL53" s="3"/>
      <c r="BM53" s="3"/>
      <c r="BN53" s="4"/>
      <c r="BO53" s="25"/>
      <c r="BP53" s="3"/>
      <c r="BQ53" s="3"/>
      <c r="BR53" s="3"/>
      <c r="BS53" s="3"/>
      <c r="BT53" s="3"/>
      <c r="BU53" s="3"/>
      <c r="BV53" s="4"/>
      <c r="BW53" s="25"/>
      <c r="BX53" s="3"/>
      <c r="BY53" s="3"/>
      <c r="BZ53" s="3"/>
      <c r="CA53" s="3"/>
      <c r="CB53" s="3"/>
      <c r="CC53" s="3"/>
      <c r="CD53" s="4"/>
      <c r="CE53" s="59"/>
      <c r="CF53" s="3"/>
      <c r="CG53" s="3"/>
      <c r="CH53" s="3"/>
      <c r="CI53" s="22"/>
      <c r="CJ53" s="22"/>
      <c r="CK53" s="3"/>
      <c r="CL53" s="4"/>
    </row>
    <row r="54" spans="2:90">
      <c r="B54" s="459">
        <v>28</v>
      </c>
      <c r="C54" s="609">
        <f>'Input_Liability (USD)'!C60</f>
        <v>4.2210999999999999E-2</v>
      </c>
      <c r="D54" s="416"/>
      <c r="E54" s="612" t="s">
        <v>506</v>
      </c>
      <c r="F54" s="417"/>
      <c r="G54" s="17"/>
      <c r="H54" s="18"/>
      <c r="I54" s="18"/>
      <c r="J54" s="18"/>
      <c r="K54" s="83"/>
      <c r="L54" s="461">
        <f t="shared" si="1"/>
        <v>0</v>
      </c>
      <c r="M54" s="461">
        <f t="shared" si="0"/>
        <v>0</v>
      </c>
      <c r="N54" s="461">
        <f t="shared" si="0"/>
        <v>0</v>
      </c>
      <c r="O54" s="461">
        <f t="shared" si="0"/>
        <v>0</v>
      </c>
      <c r="P54" s="461">
        <f t="shared" si="0"/>
        <v>0</v>
      </c>
      <c r="Q54" s="461">
        <f t="shared" si="0"/>
        <v>0</v>
      </c>
      <c r="R54" s="461">
        <f t="shared" si="0"/>
        <v>0</v>
      </c>
      <c r="S54" s="345"/>
      <c r="T54" s="3"/>
      <c r="U54" s="3"/>
      <c r="V54" s="3"/>
      <c r="W54" s="3"/>
      <c r="X54" s="3"/>
      <c r="Y54" s="3"/>
      <c r="Z54" s="4"/>
      <c r="AA54" s="24"/>
      <c r="AB54" s="3"/>
      <c r="AC54" s="3"/>
      <c r="AD54" s="3"/>
      <c r="AE54" s="3"/>
      <c r="AF54" s="3"/>
      <c r="AG54" s="3"/>
      <c r="AH54" s="4"/>
      <c r="AI54" s="24"/>
      <c r="AJ54" s="3"/>
      <c r="AK54" s="3"/>
      <c r="AL54" s="3"/>
      <c r="AM54" s="3"/>
      <c r="AN54" s="3"/>
      <c r="AO54" s="3"/>
      <c r="AP54" s="4"/>
      <c r="AQ54" s="24"/>
      <c r="AR54" s="3"/>
      <c r="AS54" s="3"/>
      <c r="AT54" s="3"/>
      <c r="AU54" s="3"/>
      <c r="AV54" s="3"/>
      <c r="AW54" s="3"/>
      <c r="AX54" s="4"/>
      <c r="AY54" s="24"/>
      <c r="AZ54" s="3"/>
      <c r="BA54" s="3"/>
      <c r="BB54" s="3"/>
      <c r="BC54" s="3"/>
      <c r="BD54" s="3"/>
      <c r="BE54" s="3"/>
      <c r="BF54" s="4"/>
      <c r="BG54" s="25"/>
      <c r="BH54" s="3"/>
      <c r="BI54" s="3"/>
      <c r="BJ54" s="3"/>
      <c r="BK54" s="3"/>
      <c r="BL54" s="3"/>
      <c r="BM54" s="3"/>
      <c r="BN54" s="4"/>
      <c r="BO54" s="25"/>
      <c r="BP54" s="3"/>
      <c r="BQ54" s="3"/>
      <c r="BR54" s="3"/>
      <c r="BS54" s="3"/>
      <c r="BT54" s="3"/>
      <c r="BU54" s="3"/>
      <c r="BV54" s="4"/>
      <c r="BW54" s="25"/>
      <c r="BX54" s="3"/>
      <c r="BY54" s="3"/>
      <c r="BZ54" s="3"/>
      <c r="CA54" s="3"/>
      <c r="CB54" s="3"/>
      <c r="CC54" s="3"/>
      <c r="CD54" s="4"/>
      <c r="CE54" s="59"/>
      <c r="CF54" s="3"/>
      <c r="CG54" s="3"/>
      <c r="CH54" s="3"/>
      <c r="CI54" s="22"/>
      <c r="CJ54" s="22"/>
      <c r="CK54" s="3"/>
      <c r="CL54" s="4"/>
    </row>
    <row r="55" spans="2:90">
      <c r="B55" s="459">
        <v>29</v>
      </c>
      <c r="C55" s="609">
        <f>'Input_Liability (USD)'!C61</f>
        <v>4.2077999999999997E-2</v>
      </c>
      <c r="D55" s="416"/>
      <c r="E55" s="612" t="s">
        <v>507</v>
      </c>
      <c r="F55" s="417"/>
      <c r="G55" s="17"/>
      <c r="H55" s="18"/>
      <c r="I55" s="18"/>
      <c r="J55" s="18"/>
      <c r="K55" s="83"/>
      <c r="L55" s="461">
        <f t="shared" si="1"/>
        <v>0</v>
      </c>
      <c r="M55" s="461">
        <f t="shared" si="0"/>
        <v>0</v>
      </c>
      <c r="N55" s="461">
        <f t="shared" si="0"/>
        <v>0</v>
      </c>
      <c r="O55" s="461">
        <f t="shared" si="0"/>
        <v>0</v>
      </c>
      <c r="P55" s="461">
        <f t="shared" si="0"/>
        <v>0</v>
      </c>
      <c r="Q55" s="461">
        <f t="shared" si="0"/>
        <v>0</v>
      </c>
      <c r="R55" s="461">
        <f t="shared" si="0"/>
        <v>0</v>
      </c>
      <c r="S55" s="345"/>
      <c r="T55" s="3"/>
      <c r="U55" s="3"/>
      <c r="V55" s="3"/>
      <c r="W55" s="3"/>
      <c r="X55" s="3"/>
      <c r="Y55" s="3"/>
      <c r="Z55" s="4"/>
      <c r="AA55" s="24"/>
      <c r="AB55" s="3"/>
      <c r="AC55" s="3"/>
      <c r="AD55" s="3"/>
      <c r="AE55" s="3"/>
      <c r="AF55" s="3"/>
      <c r="AG55" s="3"/>
      <c r="AH55" s="4"/>
      <c r="AI55" s="24"/>
      <c r="AJ55" s="3"/>
      <c r="AK55" s="3"/>
      <c r="AL55" s="3"/>
      <c r="AM55" s="3"/>
      <c r="AN55" s="3"/>
      <c r="AO55" s="3"/>
      <c r="AP55" s="4"/>
      <c r="AQ55" s="24"/>
      <c r="AR55" s="3"/>
      <c r="AS55" s="3"/>
      <c r="AT55" s="3"/>
      <c r="AU55" s="3"/>
      <c r="AV55" s="3"/>
      <c r="AW55" s="3"/>
      <c r="AX55" s="4"/>
      <c r="AY55" s="24"/>
      <c r="AZ55" s="3"/>
      <c r="BA55" s="3"/>
      <c r="BB55" s="3"/>
      <c r="BC55" s="3"/>
      <c r="BD55" s="3"/>
      <c r="BE55" s="3"/>
      <c r="BF55" s="4"/>
      <c r="BG55" s="25"/>
      <c r="BH55" s="3"/>
      <c r="BI55" s="3"/>
      <c r="BJ55" s="3"/>
      <c r="BK55" s="3"/>
      <c r="BL55" s="3"/>
      <c r="BM55" s="3"/>
      <c r="BN55" s="4"/>
      <c r="BO55" s="25"/>
      <c r="BP55" s="3"/>
      <c r="BQ55" s="3"/>
      <c r="BR55" s="3"/>
      <c r="BS55" s="3"/>
      <c r="BT55" s="3"/>
      <c r="BU55" s="3"/>
      <c r="BV55" s="4"/>
      <c r="BW55" s="25"/>
      <c r="BX55" s="3"/>
      <c r="BY55" s="3"/>
      <c r="BZ55" s="3"/>
      <c r="CA55" s="3"/>
      <c r="CB55" s="3"/>
      <c r="CC55" s="3"/>
      <c r="CD55" s="4"/>
      <c r="CE55" s="59"/>
      <c r="CF55" s="3"/>
      <c r="CG55" s="3"/>
      <c r="CH55" s="3"/>
      <c r="CI55" s="22"/>
      <c r="CJ55" s="22"/>
      <c r="CK55" s="3"/>
      <c r="CL55" s="4"/>
    </row>
    <row r="56" spans="2:90">
      <c r="B56" s="459">
        <v>30</v>
      </c>
      <c r="C56" s="609">
        <f>'Input_Liability (USD)'!C62</f>
        <v>4.1953999999999998E-2</v>
      </c>
      <c r="D56" s="416"/>
      <c r="E56" s="612" t="s">
        <v>508</v>
      </c>
      <c r="F56" s="417"/>
      <c r="G56" s="17"/>
      <c r="H56" s="18"/>
      <c r="I56" s="18"/>
      <c r="J56" s="18"/>
      <c r="K56" s="83"/>
      <c r="L56" s="461">
        <f t="shared" si="1"/>
        <v>0</v>
      </c>
      <c r="M56" s="461">
        <f t="shared" si="0"/>
        <v>0</v>
      </c>
      <c r="N56" s="461">
        <f t="shared" si="0"/>
        <v>0</v>
      </c>
      <c r="O56" s="461">
        <f t="shared" si="0"/>
        <v>0</v>
      </c>
      <c r="P56" s="461">
        <f t="shared" si="0"/>
        <v>0</v>
      </c>
      <c r="Q56" s="461">
        <f t="shared" si="0"/>
        <v>0</v>
      </c>
      <c r="R56" s="461">
        <f t="shared" si="0"/>
        <v>0</v>
      </c>
      <c r="S56" s="345"/>
      <c r="T56" s="3"/>
      <c r="U56" s="3"/>
      <c r="V56" s="3"/>
      <c r="W56" s="3"/>
      <c r="X56" s="3"/>
      <c r="Y56" s="3"/>
      <c r="Z56" s="4"/>
      <c r="AA56" s="24"/>
      <c r="AB56" s="3"/>
      <c r="AC56" s="3"/>
      <c r="AD56" s="3"/>
      <c r="AE56" s="3"/>
      <c r="AF56" s="3"/>
      <c r="AG56" s="3"/>
      <c r="AH56" s="4"/>
      <c r="AI56" s="24"/>
      <c r="AJ56" s="3"/>
      <c r="AK56" s="3"/>
      <c r="AL56" s="3"/>
      <c r="AM56" s="3"/>
      <c r="AN56" s="3"/>
      <c r="AO56" s="3"/>
      <c r="AP56" s="4"/>
      <c r="AQ56" s="24"/>
      <c r="AR56" s="3"/>
      <c r="AS56" s="3"/>
      <c r="AT56" s="3"/>
      <c r="AU56" s="3"/>
      <c r="AV56" s="3"/>
      <c r="AW56" s="3"/>
      <c r="AX56" s="4"/>
      <c r="AY56" s="24"/>
      <c r="AZ56" s="3"/>
      <c r="BA56" s="3"/>
      <c r="BB56" s="3"/>
      <c r="BC56" s="3"/>
      <c r="BD56" s="3"/>
      <c r="BE56" s="3"/>
      <c r="BF56" s="4"/>
      <c r="BG56" s="25"/>
      <c r="BH56" s="3"/>
      <c r="BI56" s="3"/>
      <c r="BJ56" s="3"/>
      <c r="BK56" s="3"/>
      <c r="BL56" s="3"/>
      <c r="BM56" s="3"/>
      <c r="BN56" s="4"/>
      <c r="BO56" s="25"/>
      <c r="BP56" s="3"/>
      <c r="BQ56" s="3"/>
      <c r="BR56" s="3"/>
      <c r="BS56" s="3"/>
      <c r="BT56" s="3"/>
      <c r="BU56" s="3"/>
      <c r="BV56" s="4"/>
      <c r="BW56" s="25"/>
      <c r="BX56" s="3"/>
      <c r="BY56" s="3"/>
      <c r="BZ56" s="3"/>
      <c r="CA56" s="3"/>
      <c r="CB56" s="3"/>
      <c r="CC56" s="3"/>
      <c r="CD56" s="4"/>
      <c r="CE56" s="59"/>
      <c r="CF56" s="3"/>
      <c r="CG56" s="3"/>
      <c r="CH56" s="3"/>
      <c r="CI56" s="22"/>
      <c r="CJ56" s="22"/>
      <c r="CK56" s="3"/>
      <c r="CL56" s="4"/>
    </row>
    <row r="57" spans="2:90">
      <c r="B57" s="459">
        <v>31</v>
      </c>
      <c r="C57" s="609">
        <f>'Input_Liability (USD)'!C63</f>
        <v>4.1836999999999999E-2</v>
      </c>
      <c r="D57" s="416"/>
      <c r="E57" s="612" t="s">
        <v>509</v>
      </c>
      <c r="F57" s="417"/>
      <c r="G57" s="17"/>
      <c r="H57" s="18"/>
      <c r="I57" s="18"/>
      <c r="J57" s="18"/>
      <c r="K57" s="83"/>
      <c r="L57" s="461">
        <f t="shared" si="1"/>
        <v>0</v>
      </c>
      <c r="M57" s="461">
        <f t="shared" si="0"/>
        <v>0</v>
      </c>
      <c r="N57" s="461">
        <f t="shared" si="0"/>
        <v>0</v>
      </c>
      <c r="O57" s="461">
        <f t="shared" si="0"/>
        <v>0</v>
      </c>
      <c r="P57" s="461">
        <f t="shared" si="0"/>
        <v>0</v>
      </c>
      <c r="Q57" s="461">
        <f t="shared" si="0"/>
        <v>0</v>
      </c>
      <c r="R57" s="461">
        <f t="shared" si="0"/>
        <v>0</v>
      </c>
      <c r="S57" s="345"/>
      <c r="T57" s="3"/>
      <c r="U57" s="3"/>
      <c r="V57" s="3"/>
      <c r="W57" s="3"/>
      <c r="X57" s="3"/>
      <c r="Y57" s="3"/>
      <c r="Z57" s="4"/>
      <c r="AA57" s="24"/>
      <c r="AB57" s="3"/>
      <c r="AC57" s="3"/>
      <c r="AD57" s="3"/>
      <c r="AE57" s="3"/>
      <c r="AF57" s="3"/>
      <c r="AG57" s="3"/>
      <c r="AH57" s="4"/>
      <c r="AI57" s="24"/>
      <c r="AJ57" s="3"/>
      <c r="AK57" s="3"/>
      <c r="AL57" s="3"/>
      <c r="AM57" s="3"/>
      <c r="AN57" s="3"/>
      <c r="AO57" s="3"/>
      <c r="AP57" s="4"/>
      <c r="AQ57" s="24"/>
      <c r="AR57" s="3"/>
      <c r="AS57" s="3"/>
      <c r="AT57" s="3"/>
      <c r="AU57" s="3"/>
      <c r="AV57" s="3"/>
      <c r="AW57" s="3"/>
      <c r="AX57" s="4"/>
      <c r="AY57" s="24"/>
      <c r="AZ57" s="3"/>
      <c r="BA57" s="3"/>
      <c r="BB57" s="3"/>
      <c r="BC57" s="3"/>
      <c r="BD57" s="3"/>
      <c r="BE57" s="3"/>
      <c r="BF57" s="4"/>
      <c r="BG57" s="25"/>
      <c r="BH57" s="3"/>
      <c r="BI57" s="3"/>
      <c r="BJ57" s="3"/>
      <c r="BK57" s="3"/>
      <c r="BL57" s="3"/>
      <c r="BM57" s="3"/>
      <c r="BN57" s="4"/>
      <c r="BO57" s="25"/>
      <c r="BP57" s="3"/>
      <c r="BQ57" s="3"/>
      <c r="BR57" s="3"/>
      <c r="BS57" s="3"/>
      <c r="BT57" s="3"/>
      <c r="BU57" s="3"/>
      <c r="BV57" s="4"/>
      <c r="BW57" s="25"/>
      <c r="BX57" s="3"/>
      <c r="BY57" s="3"/>
      <c r="BZ57" s="3"/>
      <c r="CA57" s="3"/>
      <c r="CB57" s="3"/>
      <c r="CC57" s="3"/>
      <c r="CD57" s="4"/>
      <c r="CE57" s="59"/>
      <c r="CF57" s="3"/>
      <c r="CG57" s="3"/>
      <c r="CH57" s="3"/>
      <c r="CI57" s="22"/>
      <c r="CJ57" s="22"/>
      <c r="CK57" s="3"/>
      <c r="CL57" s="4"/>
    </row>
    <row r="58" spans="2:90">
      <c r="B58" s="459">
        <v>32</v>
      </c>
      <c r="C58" s="609">
        <f>'Input_Liability (USD)'!C64</f>
        <v>4.1728000000000001E-2</v>
      </c>
      <c r="D58" s="416"/>
      <c r="E58" s="612" t="s">
        <v>510</v>
      </c>
      <c r="F58" s="417"/>
      <c r="G58" s="17"/>
      <c r="H58" s="18"/>
      <c r="I58" s="18"/>
      <c r="J58" s="18"/>
      <c r="K58" s="83"/>
      <c r="L58" s="461">
        <f t="shared" si="1"/>
        <v>0</v>
      </c>
      <c r="M58" s="461">
        <f t="shared" si="0"/>
        <v>0</v>
      </c>
      <c r="N58" s="461">
        <f t="shared" si="0"/>
        <v>0</v>
      </c>
      <c r="O58" s="461">
        <f t="shared" si="0"/>
        <v>0</v>
      </c>
      <c r="P58" s="461">
        <f t="shared" si="0"/>
        <v>0</v>
      </c>
      <c r="Q58" s="461">
        <f t="shared" si="0"/>
        <v>0</v>
      </c>
      <c r="R58" s="461">
        <f t="shared" si="0"/>
        <v>0</v>
      </c>
      <c r="S58" s="345"/>
      <c r="T58" s="3"/>
      <c r="U58" s="3"/>
      <c r="V58" s="3"/>
      <c r="W58" s="3"/>
      <c r="X58" s="3"/>
      <c r="Y58" s="3"/>
      <c r="Z58" s="4"/>
      <c r="AA58" s="24"/>
      <c r="AB58" s="3"/>
      <c r="AC58" s="3"/>
      <c r="AD58" s="3"/>
      <c r="AE58" s="3"/>
      <c r="AF58" s="3"/>
      <c r="AG58" s="3"/>
      <c r="AH58" s="4"/>
      <c r="AI58" s="24"/>
      <c r="AJ58" s="3"/>
      <c r="AK58" s="3"/>
      <c r="AL58" s="3"/>
      <c r="AM58" s="3"/>
      <c r="AN58" s="3"/>
      <c r="AO58" s="3"/>
      <c r="AP58" s="4"/>
      <c r="AQ58" s="24"/>
      <c r="AR58" s="3"/>
      <c r="AS58" s="3"/>
      <c r="AT58" s="3"/>
      <c r="AU58" s="3"/>
      <c r="AV58" s="3"/>
      <c r="AW58" s="3"/>
      <c r="AX58" s="4"/>
      <c r="AY58" s="24"/>
      <c r="AZ58" s="3"/>
      <c r="BA58" s="3"/>
      <c r="BB58" s="3"/>
      <c r="BC58" s="3"/>
      <c r="BD58" s="3"/>
      <c r="BE58" s="3"/>
      <c r="BF58" s="4"/>
      <c r="BG58" s="25"/>
      <c r="BH58" s="3"/>
      <c r="BI58" s="3"/>
      <c r="BJ58" s="3"/>
      <c r="BK58" s="3"/>
      <c r="BL58" s="3"/>
      <c r="BM58" s="3"/>
      <c r="BN58" s="4"/>
      <c r="BO58" s="25"/>
      <c r="BP58" s="3"/>
      <c r="BQ58" s="3"/>
      <c r="BR58" s="3"/>
      <c r="BS58" s="3"/>
      <c r="BT58" s="3"/>
      <c r="BU58" s="3"/>
      <c r="BV58" s="4"/>
      <c r="BW58" s="25"/>
      <c r="BX58" s="3"/>
      <c r="BY58" s="3"/>
      <c r="BZ58" s="3"/>
      <c r="CA58" s="3"/>
      <c r="CB58" s="3"/>
      <c r="CC58" s="3"/>
      <c r="CD58" s="4"/>
      <c r="CE58" s="59"/>
      <c r="CF58" s="3"/>
      <c r="CG58" s="3"/>
      <c r="CH58" s="3"/>
      <c r="CI58" s="22"/>
      <c r="CJ58" s="22"/>
      <c r="CK58" s="3"/>
      <c r="CL58" s="4"/>
    </row>
    <row r="59" spans="2:90">
      <c r="B59" s="459">
        <v>33</v>
      </c>
      <c r="C59" s="609">
        <f>'Input_Liability (USD)'!C65</f>
        <v>4.1625000000000002E-2</v>
      </c>
      <c r="D59" s="416"/>
      <c r="E59" s="612" t="s">
        <v>511</v>
      </c>
      <c r="F59" s="417"/>
      <c r="G59" s="17"/>
      <c r="H59" s="18"/>
      <c r="I59" s="18"/>
      <c r="J59" s="18"/>
      <c r="K59" s="83"/>
      <c r="L59" s="461">
        <f t="shared" si="1"/>
        <v>0</v>
      </c>
      <c r="M59" s="461">
        <f t="shared" si="0"/>
        <v>0</v>
      </c>
      <c r="N59" s="461">
        <f t="shared" si="0"/>
        <v>0</v>
      </c>
      <c r="O59" s="461">
        <f t="shared" si="0"/>
        <v>0</v>
      </c>
      <c r="P59" s="461">
        <f t="shared" si="0"/>
        <v>0</v>
      </c>
      <c r="Q59" s="461">
        <f t="shared" si="0"/>
        <v>0</v>
      </c>
      <c r="R59" s="461">
        <f t="shared" si="0"/>
        <v>0</v>
      </c>
      <c r="S59" s="345"/>
      <c r="T59" s="3"/>
      <c r="U59" s="3"/>
      <c r="V59" s="3"/>
      <c r="W59" s="3"/>
      <c r="X59" s="3"/>
      <c r="Y59" s="3"/>
      <c r="Z59" s="4"/>
      <c r="AA59" s="24"/>
      <c r="AB59" s="3"/>
      <c r="AC59" s="3"/>
      <c r="AD59" s="3"/>
      <c r="AE59" s="3"/>
      <c r="AF59" s="3"/>
      <c r="AG59" s="3"/>
      <c r="AH59" s="4"/>
      <c r="AI59" s="24"/>
      <c r="AJ59" s="3"/>
      <c r="AK59" s="3"/>
      <c r="AL59" s="3"/>
      <c r="AM59" s="3"/>
      <c r="AN59" s="3"/>
      <c r="AO59" s="3"/>
      <c r="AP59" s="4"/>
      <c r="AQ59" s="24"/>
      <c r="AR59" s="3"/>
      <c r="AS59" s="3"/>
      <c r="AT59" s="3"/>
      <c r="AU59" s="3"/>
      <c r="AV59" s="3"/>
      <c r="AW59" s="3"/>
      <c r="AX59" s="4"/>
      <c r="AY59" s="24"/>
      <c r="AZ59" s="3"/>
      <c r="BA59" s="3"/>
      <c r="BB59" s="3"/>
      <c r="BC59" s="3"/>
      <c r="BD59" s="3"/>
      <c r="BE59" s="3"/>
      <c r="BF59" s="4"/>
      <c r="BG59" s="25"/>
      <c r="BH59" s="3"/>
      <c r="BI59" s="3"/>
      <c r="BJ59" s="3"/>
      <c r="BK59" s="3"/>
      <c r="BL59" s="3"/>
      <c r="BM59" s="3"/>
      <c r="BN59" s="4"/>
      <c r="BO59" s="25"/>
      <c r="BP59" s="3"/>
      <c r="BQ59" s="3"/>
      <c r="BR59" s="3"/>
      <c r="BS59" s="3"/>
      <c r="BT59" s="3"/>
      <c r="BU59" s="3"/>
      <c r="BV59" s="4"/>
      <c r="BW59" s="25"/>
      <c r="BX59" s="3"/>
      <c r="BY59" s="3"/>
      <c r="BZ59" s="3"/>
      <c r="CA59" s="3"/>
      <c r="CB59" s="3"/>
      <c r="CC59" s="3"/>
      <c r="CD59" s="4"/>
      <c r="CE59" s="59"/>
      <c r="CF59" s="3"/>
      <c r="CG59" s="3"/>
      <c r="CH59" s="3"/>
      <c r="CI59" s="22"/>
      <c r="CJ59" s="22"/>
      <c r="CK59" s="3"/>
      <c r="CL59" s="4"/>
    </row>
    <row r="60" spans="2:90">
      <c r="B60" s="459">
        <v>34</v>
      </c>
      <c r="C60" s="609">
        <f>'Input_Liability (USD)'!C66</f>
        <v>4.1529000000000003E-2</v>
      </c>
      <c r="D60" s="416"/>
      <c r="E60" s="612" t="s">
        <v>512</v>
      </c>
      <c r="F60" s="417"/>
      <c r="G60" s="17"/>
      <c r="H60" s="18"/>
      <c r="I60" s="18"/>
      <c r="J60" s="18"/>
      <c r="K60" s="83"/>
      <c r="L60" s="461">
        <f t="shared" si="1"/>
        <v>0</v>
      </c>
      <c r="M60" s="461">
        <f t="shared" si="0"/>
        <v>0</v>
      </c>
      <c r="N60" s="461">
        <f t="shared" si="0"/>
        <v>0</v>
      </c>
      <c r="O60" s="461">
        <f t="shared" si="0"/>
        <v>0</v>
      </c>
      <c r="P60" s="461">
        <f t="shared" si="0"/>
        <v>0</v>
      </c>
      <c r="Q60" s="461">
        <f t="shared" si="0"/>
        <v>0</v>
      </c>
      <c r="R60" s="461">
        <f t="shared" si="0"/>
        <v>0</v>
      </c>
      <c r="S60" s="345"/>
      <c r="T60" s="3"/>
      <c r="U60" s="3"/>
      <c r="V60" s="3"/>
      <c r="W60" s="3"/>
      <c r="X60" s="3"/>
      <c r="Y60" s="3"/>
      <c r="Z60" s="4"/>
      <c r="AA60" s="24"/>
      <c r="AB60" s="3"/>
      <c r="AC60" s="3"/>
      <c r="AD60" s="3"/>
      <c r="AE60" s="3"/>
      <c r="AF60" s="3"/>
      <c r="AG60" s="3"/>
      <c r="AH60" s="4"/>
      <c r="AI60" s="24"/>
      <c r="AJ60" s="3"/>
      <c r="AK60" s="3"/>
      <c r="AL60" s="3"/>
      <c r="AM60" s="3"/>
      <c r="AN60" s="3"/>
      <c r="AO60" s="3"/>
      <c r="AP60" s="4"/>
      <c r="AQ60" s="24"/>
      <c r="AR60" s="3"/>
      <c r="AS60" s="3"/>
      <c r="AT60" s="3"/>
      <c r="AU60" s="3"/>
      <c r="AV60" s="3"/>
      <c r="AW60" s="3"/>
      <c r="AX60" s="4"/>
      <c r="AY60" s="24"/>
      <c r="AZ60" s="3"/>
      <c r="BA60" s="3"/>
      <c r="BB60" s="3"/>
      <c r="BC60" s="3"/>
      <c r="BD60" s="3"/>
      <c r="BE60" s="3"/>
      <c r="BF60" s="4"/>
      <c r="BG60" s="25"/>
      <c r="BH60" s="3"/>
      <c r="BI60" s="3"/>
      <c r="BJ60" s="3"/>
      <c r="BK60" s="3"/>
      <c r="BL60" s="3"/>
      <c r="BM60" s="3"/>
      <c r="BN60" s="4"/>
      <c r="BO60" s="25"/>
      <c r="BP60" s="3"/>
      <c r="BQ60" s="3"/>
      <c r="BR60" s="3"/>
      <c r="BS60" s="3"/>
      <c r="BT60" s="3"/>
      <c r="BU60" s="3"/>
      <c r="BV60" s="4"/>
      <c r="BW60" s="25"/>
      <c r="BX60" s="3"/>
      <c r="BY60" s="3"/>
      <c r="BZ60" s="3"/>
      <c r="CA60" s="3"/>
      <c r="CB60" s="3"/>
      <c r="CC60" s="3"/>
      <c r="CD60" s="4"/>
      <c r="CE60" s="59"/>
      <c r="CF60" s="3"/>
      <c r="CG60" s="3"/>
      <c r="CH60" s="3"/>
      <c r="CI60" s="22"/>
      <c r="CJ60" s="22"/>
      <c r="CK60" s="3"/>
      <c r="CL60" s="4"/>
    </row>
    <row r="61" spans="2:90">
      <c r="B61" s="459">
        <v>35</v>
      </c>
      <c r="C61" s="609">
        <f>'Input_Liability (USD)'!C67</f>
        <v>4.1438000000000003E-2</v>
      </c>
      <c r="D61" s="416"/>
      <c r="E61" s="612" t="s">
        <v>513</v>
      </c>
      <c r="F61" s="417"/>
      <c r="G61" s="17"/>
      <c r="H61" s="18"/>
      <c r="I61" s="18"/>
      <c r="J61" s="18"/>
      <c r="K61" s="83"/>
      <c r="L61" s="461">
        <f t="shared" si="1"/>
        <v>0</v>
      </c>
      <c r="M61" s="461">
        <f t="shared" si="0"/>
        <v>0</v>
      </c>
      <c r="N61" s="461">
        <f t="shared" si="0"/>
        <v>0</v>
      </c>
      <c r="O61" s="461">
        <f t="shared" si="0"/>
        <v>0</v>
      </c>
      <c r="P61" s="461">
        <f t="shared" si="0"/>
        <v>0</v>
      </c>
      <c r="Q61" s="461">
        <f t="shared" si="0"/>
        <v>0</v>
      </c>
      <c r="R61" s="461">
        <f t="shared" si="0"/>
        <v>0</v>
      </c>
      <c r="S61" s="345"/>
      <c r="T61" s="3"/>
      <c r="U61" s="3"/>
      <c r="V61" s="3"/>
      <c r="W61" s="3"/>
      <c r="X61" s="3"/>
      <c r="Y61" s="3"/>
      <c r="Z61" s="4"/>
      <c r="AA61" s="24"/>
      <c r="AB61" s="3"/>
      <c r="AC61" s="3"/>
      <c r="AD61" s="3"/>
      <c r="AE61" s="3"/>
      <c r="AF61" s="3"/>
      <c r="AG61" s="3"/>
      <c r="AH61" s="4"/>
      <c r="AI61" s="24"/>
      <c r="AJ61" s="3"/>
      <c r="AK61" s="3"/>
      <c r="AL61" s="3"/>
      <c r="AM61" s="3"/>
      <c r="AN61" s="3"/>
      <c r="AO61" s="3"/>
      <c r="AP61" s="4"/>
      <c r="AQ61" s="24"/>
      <c r="AR61" s="3"/>
      <c r="AS61" s="3"/>
      <c r="AT61" s="3"/>
      <c r="AU61" s="3"/>
      <c r="AV61" s="3"/>
      <c r="AW61" s="3"/>
      <c r="AX61" s="4"/>
      <c r="AY61" s="24"/>
      <c r="AZ61" s="3"/>
      <c r="BA61" s="3"/>
      <c r="BB61" s="3"/>
      <c r="BC61" s="3"/>
      <c r="BD61" s="3"/>
      <c r="BE61" s="3"/>
      <c r="BF61" s="4"/>
      <c r="BG61" s="25"/>
      <c r="BH61" s="3"/>
      <c r="BI61" s="3"/>
      <c r="BJ61" s="3"/>
      <c r="BK61" s="3"/>
      <c r="BL61" s="3"/>
      <c r="BM61" s="3"/>
      <c r="BN61" s="4"/>
      <c r="BO61" s="25"/>
      <c r="BP61" s="3"/>
      <c r="BQ61" s="3"/>
      <c r="BR61" s="3"/>
      <c r="BS61" s="3"/>
      <c r="BT61" s="3"/>
      <c r="BU61" s="3"/>
      <c r="BV61" s="4"/>
      <c r="BW61" s="25"/>
      <c r="BX61" s="3"/>
      <c r="BY61" s="3"/>
      <c r="BZ61" s="3"/>
      <c r="CA61" s="3"/>
      <c r="CB61" s="3"/>
      <c r="CC61" s="3"/>
      <c r="CD61" s="4"/>
      <c r="CE61" s="59"/>
      <c r="CF61" s="3"/>
      <c r="CG61" s="3"/>
      <c r="CH61" s="3"/>
      <c r="CI61" s="22"/>
      <c r="CJ61" s="22"/>
      <c r="CK61" s="3"/>
      <c r="CL61" s="4"/>
    </row>
    <row r="62" spans="2:90">
      <c r="B62" s="459">
        <v>36</v>
      </c>
      <c r="C62" s="609">
        <f>'Input_Liability (USD)'!C68</f>
        <v>4.1352E-2</v>
      </c>
      <c r="D62" s="416"/>
      <c r="E62" s="612" t="s">
        <v>514</v>
      </c>
      <c r="F62" s="417"/>
      <c r="G62" s="17"/>
      <c r="H62" s="18"/>
      <c r="I62" s="18"/>
      <c r="J62" s="18"/>
      <c r="K62" s="83"/>
      <c r="L62" s="461">
        <f t="shared" si="1"/>
        <v>0</v>
      </c>
      <c r="M62" s="461">
        <f t="shared" si="0"/>
        <v>0</v>
      </c>
      <c r="N62" s="461">
        <f t="shared" si="0"/>
        <v>0</v>
      </c>
      <c r="O62" s="461">
        <f t="shared" si="0"/>
        <v>0</v>
      </c>
      <c r="P62" s="461">
        <f t="shared" si="0"/>
        <v>0</v>
      </c>
      <c r="Q62" s="461">
        <f t="shared" si="0"/>
        <v>0</v>
      </c>
      <c r="R62" s="461">
        <f t="shared" si="0"/>
        <v>0</v>
      </c>
      <c r="S62" s="345"/>
      <c r="T62" s="3"/>
      <c r="U62" s="3"/>
      <c r="V62" s="3"/>
      <c r="W62" s="3"/>
      <c r="X62" s="3"/>
      <c r="Y62" s="3"/>
      <c r="Z62" s="4"/>
      <c r="AA62" s="24"/>
      <c r="AB62" s="3"/>
      <c r="AC62" s="3"/>
      <c r="AD62" s="3"/>
      <c r="AE62" s="3"/>
      <c r="AF62" s="3"/>
      <c r="AG62" s="3"/>
      <c r="AH62" s="4"/>
      <c r="AI62" s="24"/>
      <c r="AJ62" s="3"/>
      <c r="AK62" s="3"/>
      <c r="AL62" s="3"/>
      <c r="AM62" s="3"/>
      <c r="AN62" s="3"/>
      <c r="AO62" s="3"/>
      <c r="AP62" s="4"/>
      <c r="AQ62" s="24"/>
      <c r="AR62" s="3"/>
      <c r="AS62" s="3"/>
      <c r="AT62" s="3"/>
      <c r="AU62" s="3"/>
      <c r="AV62" s="3"/>
      <c r="AW62" s="3"/>
      <c r="AX62" s="4"/>
      <c r="AY62" s="24"/>
      <c r="AZ62" s="3"/>
      <c r="BA62" s="3"/>
      <c r="BB62" s="3"/>
      <c r="BC62" s="3"/>
      <c r="BD62" s="3"/>
      <c r="BE62" s="3"/>
      <c r="BF62" s="4"/>
      <c r="BG62" s="25"/>
      <c r="BH62" s="3"/>
      <c r="BI62" s="3"/>
      <c r="BJ62" s="3"/>
      <c r="BK62" s="3"/>
      <c r="BL62" s="3"/>
      <c r="BM62" s="3"/>
      <c r="BN62" s="4"/>
      <c r="BO62" s="25"/>
      <c r="BP62" s="3"/>
      <c r="BQ62" s="3"/>
      <c r="BR62" s="3"/>
      <c r="BS62" s="3"/>
      <c r="BT62" s="3"/>
      <c r="BU62" s="3"/>
      <c r="BV62" s="4"/>
      <c r="BW62" s="25"/>
      <c r="BX62" s="3"/>
      <c r="BY62" s="3"/>
      <c r="BZ62" s="3"/>
      <c r="CA62" s="3"/>
      <c r="CB62" s="3"/>
      <c r="CC62" s="3"/>
      <c r="CD62" s="4"/>
      <c r="CE62" s="59"/>
      <c r="CF62" s="3"/>
      <c r="CG62" s="3"/>
      <c r="CH62" s="3"/>
      <c r="CI62" s="22"/>
      <c r="CJ62" s="22"/>
      <c r="CK62" s="3"/>
      <c r="CL62" s="4"/>
    </row>
    <row r="63" spans="2:90">
      <c r="B63" s="459">
        <v>37</v>
      </c>
      <c r="C63" s="609">
        <f>'Input_Liability (USD)'!C69</f>
        <v>4.1271000000000002E-2</v>
      </c>
      <c r="D63" s="416"/>
      <c r="E63" s="612" t="s">
        <v>515</v>
      </c>
      <c r="F63" s="417"/>
      <c r="G63" s="17"/>
      <c r="H63" s="18"/>
      <c r="I63" s="18"/>
      <c r="J63" s="18"/>
      <c r="K63" s="83"/>
      <c r="L63" s="461">
        <f t="shared" si="1"/>
        <v>0</v>
      </c>
      <c r="M63" s="461">
        <f t="shared" si="0"/>
        <v>0</v>
      </c>
      <c r="N63" s="461">
        <f t="shared" si="0"/>
        <v>0</v>
      </c>
      <c r="O63" s="461">
        <f t="shared" si="0"/>
        <v>0</v>
      </c>
      <c r="P63" s="461">
        <f t="shared" si="0"/>
        <v>0</v>
      </c>
      <c r="Q63" s="461">
        <f t="shared" si="0"/>
        <v>0</v>
      </c>
      <c r="R63" s="461">
        <f t="shared" si="0"/>
        <v>0</v>
      </c>
      <c r="S63" s="345"/>
      <c r="T63" s="3"/>
      <c r="U63" s="3"/>
      <c r="V63" s="3"/>
      <c r="W63" s="3"/>
      <c r="X63" s="3"/>
      <c r="Y63" s="3"/>
      <c r="Z63" s="4"/>
      <c r="AA63" s="24"/>
      <c r="AB63" s="3"/>
      <c r="AC63" s="3"/>
      <c r="AD63" s="3"/>
      <c r="AE63" s="3"/>
      <c r="AF63" s="3"/>
      <c r="AG63" s="3"/>
      <c r="AH63" s="4"/>
      <c r="AI63" s="24"/>
      <c r="AJ63" s="3"/>
      <c r="AK63" s="3"/>
      <c r="AL63" s="3"/>
      <c r="AM63" s="3"/>
      <c r="AN63" s="3"/>
      <c r="AO63" s="3"/>
      <c r="AP63" s="4"/>
      <c r="AQ63" s="24"/>
      <c r="AR63" s="3"/>
      <c r="AS63" s="3"/>
      <c r="AT63" s="3"/>
      <c r="AU63" s="3"/>
      <c r="AV63" s="3"/>
      <c r="AW63" s="3"/>
      <c r="AX63" s="4"/>
      <c r="AY63" s="24"/>
      <c r="AZ63" s="3"/>
      <c r="BA63" s="3"/>
      <c r="BB63" s="3"/>
      <c r="BC63" s="3"/>
      <c r="BD63" s="3"/>
      <c r="BE63" s="3"/>
      <c r="BF63" s="4"/>
      <c r="BG63" s="25"/>
      <c r="BH63" s="3"/>
      <c r="BI63" s="3"/>
      <c r="BJ63" s="3"/>
      <c r="BK63" s="3"/>
      <c r="BL63" s="3"/>
      <c r="BM63" s="3"/>
      <c r="BN63" s="4"/>
      <c r="BO63" s="25"/>
      <c r="BP63" s="3"/>
      <c r="BQ63" s="3"/>
      <c r="BR63" s="3"/>
      <c r="BS63" s="3"/>
      <c r="BT63" s="3"/>
      <c r="BU63" s="3"/>
      <c r="BV63" s="4"/>
      <c r="BW63" s="25"/>
      <c r="BX63" s="3"/>
      <c r="BY63" s="3"/>
      <c r="BZ63" s="3"/>
      <c r="CA63" s="3"/>
      <c r="CB63" s="3"/>
      <c r="CC63" s="3"/>
      <c r="CD63" s="4"/>
      <c r="CE63" s="59"/>
      <c r="CF63" s="3"/>
      <c r="CG63" s="3"/>
      <c r="CH63" s="3"/>
      <c r="CI63" s="22"/>
      <c r="CJ63" s="22"/>
      <c r="CK63" s="3"/>
      <c r="CL63" s="4"/>
    </row>
    <row r="64" spans="2:90">
      <c r="B64" s="459">
        <v>38</v>
      </c>
      <c r="C64" s="609">
        <f>'Input_Liability (USD)'!C70</f>
        <v>4.1194000000000001E-2</v>
      </c>
      <c r="D64" s="416"/>
      <c r="E64" s="612" t="s">
        <v>516</v>
      </c>
      <c r="F64" s="417"/>
      <c r="G64" s="17"/>
      <c r="H64" s="18"/>
      <c r="I64" s="18"/>
      <c r="J64" s="18"/>
      <c r="K64" s="83"/>
      <c r="L64" s="461">
        <f t="shared" si="1"/>
        <v>0</v>
      </c>
      <c r="M64" s="461">
        <f t="shared" si="0"/>
        <v>0</v>
      </c>
      <c r="N64" s="461">
        <f t="shared" si="0"/>
        <v>0</v>
      </c>
      <c r="O64" s="461">
        <f t="shared" si="0"/>
        <v>0</v>
      </c>
      <c r="P64" s="461">
        <f t="shared" si="0"/>
        <v>0</v>
      </c>
      <c r="Q64" s="461">
        <f t="shared" si="0"/>
        <v>0</v>
      </c>
      <c r="R64" s="461">
        <f t="shared" si="0"/>
        <v>0</v>
      </c>
      <c r="S64" s="345"/>
      <c r="T64" s="3"/>
      <c r="U64" s="3"/>
      <c r="V64" s="3"/>
      <c r="W64" s="3"/>
      <c r="X64" s="3"/>
      <c r="Y64" s="3"/>
      <c r="Z64" s="4"/>
      <c r="AA64" s="24"/>
      <c r="AB64" s="3"/>
      <c r="AC64" s="3"/>
      <c r="AD64" s="3"/>
      <c r="AE64" s="3"/>
      <c r="AF64" s="3"/>
      <c r="AG64" s="3"/>
      <c r="AH64" s="4"/>
      <c r="AI64" s="24"/>
      <c r="AJ64" s="3"/>
      <c r="AK64" s="3"/>
      <c r="AL64" s="3"/>
      <c r="AM64" s="3"/>
      <c r="AN64" s="3"/>
      <c r="AO64" s="3"/>
      <c r="AP64" s="4"/>
      <c r="AQ64" s="24"/>
      <c r="AR64" s="3"/>
      <c r="AS64" s="3"/>
      <c r="AT64" s="3"/>
      <c r="AU64" s="3"/>
      <c r="AV64" s="3"/>
      <c r="AW64" s="3"/>
      <c r="AX64" s="4"/>
      <c r="AY64" s="24"/>
      <c r="AZ64" s="3"/>
      <c r="BA64" s="3"/>
      <c r="BB64" s="3"/>
      <c r="BC64" s="3"/>
      <c r="BD64" s="3"/>
      <c r="BE64" s="3"/>
      <c r="BF64" s="4"/>
      <c r="BG64" s="25"/>
      <c r="BH64" s="3"/>
      <c r="BI64" s="3"/>
      <c r="BJ64" s="3"/>
      <c r="BK64" s="3"/>
      <c r="BL64" s="3"/>
      <c r="BM64" s="3"/>
      <c r="BN64" s="4"/>
      <c r="BO64" s="25"/>
      <c r="BP64" s="3"/>
      <c r="BQ64" s="3"/>
      <c r="BR64" s="3"/>
      <c r="BS64" s="3"/>
      <c r="BT64" s="3"/>
      <c r="BU64" s="3"/>
      <c r="BV64" s="4"/>
      <c r="BW64" s="25"/>
      <c r="BX64" s="3"/>
      <c r="BY64" s="3"/>
      <c r="BZ64" s="3"/>
      <c r="CA64" s="3"/>
      <c r="CB64" s="3"/>
      <c r="CC64" s="3"/>
      <c r="CD64" s="4"/>
      <c r="CE64" s="59"/>
      <c r="CF64" s="3"/>
      <c r="CG64" s="3"/>
      <c r="CH64" s="3"/>
      <c r="CI64" s="22"/>
      <c r="CJ64" s="22"/>
      <c r="CK64" s="3"/>
      <c r="CL64" s="4"/>
    </row>
    <row r="65" spans="2:90">
      <c r="B65" s="459">
        <v>39</v>
      </c>
      <c r="C65" s="609">
        <f>'Input_Liability (USD)'!C71</f>
        <v>4.1120999999999998E-2</v>
      </c>
      <c r="D65" s="416"/>
      <c r="E65" s="612" t="s">
        <v>517</v>
      </c>
      <c r="F65" s="417"/>
      <c r="G65" s="17"/>
      <c r="H65" s="18"/>
      <c r="I65" s="18"/>
      <c r="J65" s="18"/>
      <c r="K65" s="83"/>
      <c r="L65" s="461">
        <f t="shared" si="1"/>
        <v>0</v>
      </c>
      <c r="M65" s="461">
        <f t="shared" si="0"/>
        <v>0</v>
      </c>
      <c r="N65" s="461">
        <f t="shared" si="0"/>
        <v>0</v>
      </c>
      <c r="O65" s="461">
        <f t="shared" si="0"/>
        <v>0</v>
      </c>
      <c r="P65" s="461">
        <f t="shared" si="0"/>
        <v>0</v>
      </c>
      <c r="Q65" s="461">
        <f t="shared" si="0"/>
        <v>0</v>
      </c>
      <c r="R65" s="461">
        <f t="shared" si="0"/>
        <v>0</v>
      </c>
      <c r="S65" s="345"/>
      <c r="T65" s="3"/>
      <c r="U65" s="3"/>
      <c r="V65" s="3"/>
      <c r="W65" s="3"/>
      <c r="X65" s="3"/>
      <c r="Y65" s="3"/>
      <c r="Z65" s="4"/>
      <c r="AA65" s="24"/>
      <c r="AB65" s="3"/>
      <c r="AC65" s="3"/>
      <c r="AD65" s="3"/>
      <c r="AE65" s="3"/>
      <c r="AF65" s="3"/>
      <c r="AG65" s="3"/>
      <c r="AH65" s="4"/>
      <c r="AI65" s="24"/>
      <c r="AJ65" s="3"/>
      <c r="AK65" s="3"/>
      <c r="AL65" s="3"/>
      <c r="AM65" s="3"/>
      <c r="AN65" s="3"/>
      <c r="AO65" s="3"/>
      <c r="AP65" s="4"/>
      <c r="AQ65" s="24"/>
      <c r="AR65" s="3"/>
      <c r="AS65" s="3"/>
      <c r="AT65" s="3"/>
      <c r="AU65" s="3"/>
      <c r="AV65" s="3"/>
      <c r="AW65" s="3"/>
      <c r="AX65" s="4"/>
      <c r="AY65" s="24"/>
      <c r="AZ65" s="3"/>
      <c r="BA65" s="3"/>
      <c r="BB65" s="3"/>
      <c r="BC65" s="3"/>
      <c r="BD65" s="3"/>
      <c r="BE65" s="3"/>
      <c r="BF65" s="4"/>
      <c r="BG65" s="25"/>
      <c r="BH65" s="3"/>
      <c r="BI65" s="3"/>
      <c r="BJ65" s="3"/>
      <c r="BK65" s="3"/>
      <c r="BL65" s="3"/>
      <c r="BM65" s="3"/>
      <c r="BN65" s="4"/>
      <c r="BO65" s="25"/>
      <c r="BP65" s="3"/>
      <c r="BQ65" s="3"/>
      <c r="BR65" s="3"/>
      <c r="BS65" s="3"/>
      <c r="BT65" s="3"/>
      <c r="BU65" s="3"/>
      <c r="BV65" s="4"/>
      <c r="BW65" s="25"/>
      <c r="BX65" s="3"/>
      <c r="BY65" s="3"/>
      <c r="BZ65" s="3"/>
      <c r="CA65" s="3"/>
      <c r="CB65" s="3"/>
      <c r="CC65" s="3"/>
      <c r="CD65" s="4"/>
      <c r="CE65" s="59"/>
      <c r="CF65" s="3"/>
      <c r="CG65" s="3"/>
      <c r="CH65" s="3"/>
      <c r="CI65" s="22"/>
      <c r="CJ65" s="22"/>
      <c r="CK65" s="3"/>
      <c r="CL65" s="4"/>
    </row>
    <row r="66" spans="2:90">
      <c r="B66" s="459">
        <v>40</v>
      </c>
      <c r="C66" s="609">
        <f>'Input_Liability (USD)'!C72</f>
        <v>4.1050999999999997E-2</v>
      </c>
      <c r="D66" s="416"/>
      <c r="E66" s="612" t="s">
        <v>518</v>
      </c>
      <c r="F66" s="417"/>
      <c r="G66" s="17"/>
      <c r="H66" s="18"/>
      <c r="I66" s="18"/>
      <c r="J66" s="18"/>
      <c r="K66" s="83"/>
      <c r="L66" s="461">
        <f t="shared" si="1"/>
        <v>0</v>
      </c>
      <c r="M66" s="461">
        <f t="shared" si="0"/>
        <v>0</v>
      </c>
      <c r="N66" s="461">
        <f t="shared" si="0"/>
        <v>0</v>
      </c>
      <c r="O66" s="461">
        <f t="shared" si="0"/>
        <v>0</v>
      </c>
      <c r="P66" s="461">
        <f t="shared" ref="P66:R112" si="2">+X66+AF66+AN66+AV66+BD66+BL66+BT66+CB66+CJ66</f>
        <v>0</v>
      </c>
      <c r="Q66" s="461">
        <f t="shared" si="2"/>
        <v>0</v>
      </c>
      <c r="R66" s="461">
        <f t="shared" si="2"/>
        <v>0</v>
      </c>
      <c r="S66" s="345"/>
      <c r="T66" s="3"/>
      <c r="U66" s="3"/>
      <c r="V66" s="3"/>
      <c r="W66" s="3"/>
      <c r="X66" s="3"/>
      <c r="Y66" s="3"/>
      <c r="Z66" s="4"/>
      <c r="AA66" s="24"/>
      <c r="AB66" s="3"/>
      <c r="AC66" s="3"/>
      <c r="AD66" s="3"/>
      <c r="AE66" s="3"/>
      <c r="AF66" s="3"/>
      <c r="AG66" s="3"/>
      <c r="AH66" s="4"/>
      <c r="AI66" s="24"/>
      <c r="AJ66" s="3"/>
      <c r="AK66" s="3"/>
      <c r="AL66" s="3"/>
      <c r="AM66" s="3"/>
      <c r="AN66" s="3"/>
      <c r="AO66" s="3"/>
      <c r="AP66" s="4"/>
      <c r="AQ66" s="24"/>
      <c r="AR66" s="3"/>
      <c r="AS66" s="3"/>
      <c r="AT66" s="3"/>
      <c r="AU66" s="3"/>
      <c r="AV66" s="3"/>
      <c r="AW66" s="3"/>
      <c r="AX66" s="4"/>
      <c r="AY66" s="24"/>
      <c r="AZ66" s="3"/>
      <c r="BA66" s="3"/>
      <c r="BB66" s="3"/>
      <c r="BC66" s="3"/>
      <c r="BD66" s="3"/>
      <c r="BE66" s="3"/>
      <c r="BF66" s="4"/>
      <c r="BG66" s="25"/>
      <c r="BH66" s="3"/>
      <c r="BI66" s="3"/>
      <c r="BJ66" s="3"/>
      <c r="BK66" s="3"/>
      <c r="BL66" s="3"/>
      <c r="BM66" s="3"/>
      <c r="BN66" s="4"/>
      <c r="BO66" s="25"/>
      <c r="BP66" s="3"/>
      <c r="BQ66" s="3"/>
      <c r="BR66" s="3"/>
      <c r="BS66" s="3"/>
      <c r="BT66" s="3"/>
      <c r="BU66" s="3"/>
      <c r="BV66" s="4"/>
      <c r="BW66" s="25"/>
      <c r="BX66" s="3"/>
      <c r="BY66" s="3"/>
      <c r="BZ66" s="3"/>
      <c r="CA66" s="3"/>
      <c r="CB66" s="3"/>
      <c r="CC66" s="3"/>
      <c r="CD66" s="4"/>
      <c r="CE66" s="59"/>
      <c r="CF66" s="3"/>
      <c r="CG66" s="3"/>
      <c r="CH66" s="3"/>
      <c r="CI66" s="22"/>
      <c r="CJ66" s="22"/>
      <c r="CK66" s="3"/>
      <c r="CL66" s="4"/>
    </row>
    <row r="67" spans="2:90">
      <c r="B67" s="459">
        <v>41</v>
      </c>
      <c r="C67" s="609">
        <f>'Input_Liability (USD)'!C73</f>
        <v>4.0985000000000001E-2</v>
      </c>
      <c r="D67" s="416"/>
      <c r="E67" s="612" t="s">
        <v>519</v>
      </c>
      <c r="F67" s="417"/>
      <c r="G67" s="17"/>
      <c r="H67" s="18"/>
      <c r="I67" s="18"/>
      <c r="J67" s="18"/>
      <c r="K67" s="83"/>
      <c r="L67" s="461">
        <f t="shared" si="1"/>
        <v>0</v>
      </c>
      <c r="M67" s="461">
        <f t="shared" si="1"/>
        <v>0</v>
      </c>
      <c r="N67" s="461">
        <f t="shared" si="1"/>
        <v>0</v>
      </c>
      <c r="O67" s="461">
        <f t="shared" si="1"/>
        <v>0</v>
      </c>
      <c r="P67" s="461">
        <f t="shared" si="2"/>
        <v>0</v>
      </c>
      <c r="Q67" s="461">
        <f t="shared" si="2"/>
        <v>0</v>
      </c>
      <c r="R67" s="461">
        <f t="shared" si="2"/>
        <v>0</v>
      </c>
      <c r="S67" s="345"/>
      <c r="T67" s="3"/>
      <c r="U67" s="3"/>
      <c r="V67" s="3"/>
      <c r="W67" s="3"/>
      <c r="X67" s="3"/>
      <c r="Y67" s="3"/>
      <c r="Z67" s="4"/>
      <c r="AA67" s="24"/>
      <c r="AB67" s="3"/>
      <c r="AC67" s="3"/>
      <c r="AD67" s="3"/>
      <c r="AE67" s="3"/>
      <c r="AF67" s="3"/>
      <c r="AG67" s="3"/>
      <c r="AH67" s="4"/>
      <c r="AI67" s="24"/>
      <c r="AJ67" s="3"/>
      <c r="AK67" s="3"/>
      <c r="AL67" s="3"/>
      <c r="AM67" s="3"/>
      <c r="AN67" s="3"/>
      <c r="AO67" s="3"/>
      <c r="AP67" s="4"/>
      <c r="AQ67" s="24"/>
      <c r="AR67" s="3"/>
      <c r="AS67" s="3"/>
      <c r="AT67" s="3"/>
      <c r="AU67" s="3"/>
      <c r="AV67" s="3"/>
      <c r="AW67" s="3"/>
      <c r="AX67" s="4"/>
      <c r="AY67" s="24"/>
      <c r="AZ67" s="3"/>
      <c r="BA67" s="3"/>
      <c r="BB67" s="3"/>
      <c r="BC67" s="3"/>
      <c r="BD67" s="3"/>
      <c r="BE67" s="3"/>
      <c r="BF67" s="4"/>
      <c r="BG67" s="25"/>
      <c r="BH67" s="3"/>
      <c r="BI67" s="3"/>
      <c r="BJ67" s="3"/>
      <c r="BK67" s="3"/>
      <c r="BL67" s="3"/>
      <c r="BM67" s="3"/>
      <c r="BN67" s="4"/>
      <c r="BO67" s="25"/>
      <c r="BP67" s="3"/>
      <c r="BQ67" s="3"/>
      <c r="BR67" s="3"/>
      <c r="BS67" s="3"/>
      <c r="BT67" s="3"/>
      <c r="BU67" s="3"/>
      <c r="BV67" s="4"/>
      <c r="BW67" s="25"/>
      <c r="BX67" s="3"/>
      <c r="BY67" s="3"/>
      <c r="BZ67" s="3"/>
      <c r="CA67" s="3"/>
      <c r="CB67" s="3"/>
      <c r="CC67" s="3"/>
      <c r="CD67" s="4"/>
      <c r="CE67" s="59"/>
      <c r="CF67" s="3"/>
      <c r="CG67" s="3"/>
      <c r="CH67" s="3"/>
      <c r="CI67" s="22"/>
      <c r="CJ67" s="22"/>
      <c r="CK67" s="3"/>
      <c r="CL67" s="4"/>
    </row>
    <row r="68" spans="2:90">
      <c r="B68" s="459">
        <v>42</v>
      </c>
      <c r="C68" s="609">
        <f>'Input_Liability (USD)'!C74</f>
        <v>4.0922E-2</v>
      </c>
      <c r="D68" s="416"/>
      <c r="E68" s="612" t="s">
        <v>520</v>
      </c>
      <c r="F68" s="417"/>
      <c r="G68" s="17"/>
      <c r="H68" s="18"/>
      <c r="I68" s="18"/>
      <c r="J68" s="18"/>
      <c r="K68" s="83"/>
      <c r="L68" s="461">
        <f t="shared" si="1"/>
        <v>0</v>
      </c>
      <c r="M68" s="461">
        <f t="shared" si="1"/>
        <v>0</v>
      </c>
      <c r="N68" s="461">
        <f t="shared" si="1"/>
        <v>0</v>
      </c>
      <c r="O68" s="461">
        <f t="shared" si="1"/>
        <v>0</v>
      </c>
      <c r="P68" s="461">
        <f t="shared" si="2"/>
        <v>0</v>
      </c>
      <c r="Q68" s="461">
        <f t="shared" si="2"/>
        <v>0</v>
      </c>
      <c r="R68" s="461">
        <f t="shared" si="2"/>
        <v>0</v>
      </c>
      <c r="S68" s="345"/>
      <c r="T68" s="3"/>
      <c r="U68" s="3"/>
      <c r="V68" s="3"/>
      <c r="W68" s="3"/>
      <c r="X68" s="3"/>
      <c r="Y68" s="3"/>
      <c r="Z68" s="4"/>
      <c r="AA68" s="24"/>
      <c r="AB68" s="3"/>
      <c r="AC68" s="3"/>
      <c r="AD68" s="3"/>
      <c r="AE68" s="3"/>
      <c r="AF68" s="3"/>
      <c r="AG68" s="3"/>
      <c r="AH68" s="4"/>
      <c r="AI68" s="24"/>
      <c r="AJ68" s="3"/>
      <c r="AK68" s="3"/>
      <c r="AL68" s="3"/>
      <c r="AM68" s="3"/>
      <c r="AN68" s="3"/>
      <c r="AO68" s="3"/>
      <c r="AP68" s="4"/>
      <c r="AQ68" s="24"/>
      <c r="AR68" s="3"/>
      <c r="AS68" s="3"/>
      <c r="AT68" s="3"/>
      <c r="AU68" s="3"/>
      <c r="AV68" s="3"/>
      <c r="AW68" s="3"/>
      <c r="AX68" s="4"/>
      <c r="AY68" s="24"/>
      <c r="AZ68" s="3"/>
      <c r="BA68" s="3"/>
      <c r="BB68" s="3"/>
      <c r="BC68" s="3"/>
      <c r="BD68" s="3"/>
      <c r="BE68" s="3"/>
      <c r="BF68" s="4"/>
      <c r="BG68" s="25"/>
      <c r="BH68" s="3"/>
      <c r="BI68" s="3"/>
      <c r="BJ68" s="3"/>
      <c r="BK68" s="3"/>
      <c r="BL68" s="3"/>
      <c r="BM68" s="3"/>
      <c r="BN68" s="4"/>
      <c r="BO68" s="25"/>
      <c r="BP68" s="3"/>
      <c r="BQ68" s="3"/>
      <c r="BR68" s="3"/>
      <c r="BS68" s="3"/>
      <c r="BT68" s="3"/>
      <c r="BU68" s="3"/>
      <c r="BV68" s="4"/>
      <c r="BW68" s="25"/>
      <c r="BX68" s="3"/>
      <c r="BY68" s="3"/>
      <c r="BZ68" s="3"/>
      <c r="CA68" s="3"/>
      <c r="CB68" s="3"/>
      <c r="CC68" s="3"/>
      <c r="CD68" s="4"/>
      <c r="CE68" s="59"/>
      <c r="CF68" s="3"/>
      <c r="CG68" s="3"/>
      <c r="CH68" s="3"/>
      <c r="CI68" s="22"/>
      <c r="CJ68" s="22"/>
      <c r="CK68" s="3"/>
      <c r="CL68" s="4"/>
    </row>
    <row r="69" spans="2:90">
      <c r="B69" s="459">
        <v>43</v>
      </c>
      <c r="C69" s="609">
        <f>'Input_Liability (USD)'!C75</f>
        <v>4.086E-2</v>
      </c>
      <c r="D69" s="416"/>
      <c r="E69" s="612" t="s">
        <v>521</v>
      </c>
      <c r="F69" s="417"/>
      <c r="G69" s="17"/>
      <c r="H69" s="18"/>
      <c r="I69" s="18"/>
      <c r="J69" s="18"/>
      <c r="K69" s="83"/>
      <c r="L69" s="461">
        <f t="shared" si="1"/>
        <v>0</v>
      </c>
      <c r="M69" s="461">
        <f t="shared" si="1"/>
        <v>0</v>
      </c>
      <c r="N69" s="461">
        <f t="shared" si="1"/>
        <v>0</v>
      </c>
      <c r="O69" s="461">
        <f t="shared" si="1"/>
        <v>0</v>
      </c>
      <c r="P69" s="461">
        <f t="shared" si="2"/>
        <v>0</v>
      </c>
      <c r="Q69" s="461">
        <f t="shared" si="2"/>
        <v>0</v>
      </c>
      <c r="R69" s="461">
        <f t="shared" si="2"/>
        <v>0</v>
      </c>
      <c r="S69" s="345"/>
      <c r="T69" s="3"/>
      <c r="U69" s="3"/>
      <c r="V69" s="3"/>
      <c r="W69" s="3"/>
      <c r="X69" s="3"/>
      <c r="Y69" s="3"/>
      <c r="Z69" s="4"/>
      <c r="AA69" s="24"/>
      <c r="AB69" s="3"/>
      <c r="AC69" s="3"/>
      <c r="AD69" s="3"/>
      <c r="AE69" s="3"/>
      <c r="AF69" s="3"/>
      <c r="AG69" s="3"/>
      <c r="AH69" s="4"/>
      <c r="AI69" s="24"/>
      <c r="AJ69" s="3"/>
      <c r="AK69" s="3"/>
      <c r="AL69" s="3"/>
      <c r="AM69" s="3"/>
      <c r="AN69" s="3"/>
      <c r="AO69" s="3"/>
      <c r="AP69" s="4"/>
      <c r="AQ69" s="24"/>
      <c r="AR69" s="3"/>
      <c r="AS69" s="3"/>
      <c r="AT69" s="3"/>
      <c r="AU69" s="3"/>
      <c r="AV69" s="3"/>
      <c r="AW69" s="3"/>
      <c r="AX69" s="4"/>
      <c r="AY69" s="24"/>
      <c r="AZ69" s="3"/>
      <c r="BA69" s="3"/>
      <c r="BB69" s="3"/>
      <c r="BC69" s="3"/>
      <c r="BD69" s="3"/>
      <c r="BE69" s="3"/>
      <c r="BF69" s="4"/>
      <c r="BG69" s="25"/>
      <c r="BH69" s="3"/>
      <c r="BI69" s="3"/>
      <c r="BJ69" s="3"/>
      <c r="BK69" s="3"/>
      <c r="BL69" s="3"/>
      <c r="BM69" s="3"/>
      <c r="BN69" s="4"/>
      <c r="BO69" s="25"/>
      <c r="BP69" s="3"/>
      <c r="BQ69" s="3"/>
      <c r="BR69" s="3"/>
      <c r="BS69" s="3"/>
      <c r="BT69" s="3"/>
      <c r="BU69" s="3"/>
      <c r="BV69" s="4"/>
      <c r="BW69" s="25"/>
      <c r="BX69" s="3"/>
      <c r="BY69" s="3"/>
      <c r="BZ69" s="3"/>
      <c r="CA69" s="3"/>
      <c r="CB69" s="3"/>
      <c r="CC69" s="3"/>
      <c r="CD69" s="4"/>
      <c r="CE69" s="59"/>
      <c r="CF69" s="3"/>
      <c r="CG69" s="3"/>
      <c r="CH69" s="3"/>
      <c r="CI69" s="22"/>
      <c r="CJ69" s="22"/>
      <c r="CK69" s="3"/>
      <c r="CL69" s="4"/>
    </row>
    <row r="70" spans="2:90">
      <c r="B70" s="459">
        <v>44</v>
      </c>
      <c r="C70" s="609">
        <f>'Input_Liability (USD)'!C76</f>
        <v>4.0805000000000001E-2</v>
      </c>
      <c r="D70" s="416"/>
      <c r="E70" s="612" t="s">
        <v>522</v>
      </c>
      <c r="F70" s="417"/>
      <c r="G70" s="17"/>
      <c r="H70" s="18"/>
      <c r="I70" s="18"/>
      <c r="J70" s="18"/>
      <c r="K70" s="83"/>
      <c r="L70" s="461">
        <f t="shared" si="1"/>
        <v>0</v>
      </c>
      <c r="M70" s="461">
        <f t="shared" si="1"/>
        <v>0</v>
      </c>
      <c r="N70" s="461">
        <f t="shared" si="1"/>
        <v>0</v>
      </c>
      <c r="O70" s="461">
        <f t="shared" si="1"/>
        <v>0</v>
      </c>
      <c r="P70" s="461">
        <f t="shared" si="2"/>
        <v>0</v>
      </c>
      <c r="Q70" s="461">
        <f t="shared" si="2"/>
        <v>0</v>
      </c>
      <c r="R70" s="461">
        <f t="shared" si="2"/>
        <v>0</v>
      </c>
      <c r="S70" s="345"/>
      <c r="T70" s="3"/>
      <c r="U70" s="3"/>
      <c r="V70" s="3"/>
      <c r="W70" s="3"/>
      <c r="X70" s="3"/>
      <c r="Y70" s="3"/>
      <c r="Z70" s="4"/>
      <c r="AA70" s="24"/>
      <c r="AB70" s="3"/>
      <c r="AC70" s="3"/>
      <c r="AD70" s="3"/>
      <c r="AE70" s="3"/>
      <c r="AF70" s="3"/>
      <c r="AG70" s="3"/>
      <c r="AH70" s="4"/>
      <c r="AI70" s="24"/>
      <c r="AJ70" s="3"/>
      <c r="AK70" s="3"/>
      <c r="AL70" s="3"/>
      <c r="AM70" s="3"/>
      <c r="AN70" s="3"/>
      <c r="AO70" s="3"/>
      <c r="AP70" s="4"/>
      <c r="AQ70" s="24"/>
      <c r="AR70" s="3"/>
      <c r="AS70" s="3"/>
      <c r="AT70" s="3"/>
      <c r="AU70" s="3"/>
      <c r="AV70" s="3"/>
      <c r="AW70" s="3"/>
      <c r="AX70" s="4"/>
      <c r="AY70" s="24"/>
      <c r="AZ70" s="3"/>
      <c r="BA70" s="3"/>
      <c r="BB70" s="3"/>
      <c r="BC70" s="3"/>
      <c r="BD70" s="3"/>
      <c r="BE70" s="3"/>
      <c r="BF70" s="4"/>
      <c r="BG70" s="25"/>
      <c r="BH70" s="3"/>
      <c r="BI70" s="3"/>
      <c r="BJ70" s="3"/>
      <c r="BK70" s="3"/>
      <c r="BL70" s="3"/>
      <c r="BM70" s="3"/>
      <c r="BN70" s="4"/>
      <c r="BO70" s="25"/>
      <c r="BP70" s="3"/>
      <c r="BQ70" s="3"/>
      <c r="BR70" s="3"/>
      <c r="BS70" s="3"/>
      <c r="BT70" s="3"/>
      <c r="BU70" s="3"/>
      <c r="BV70" s="4"/>
      <c r="BW70" s="25"/>
      <c r="BX70" s="3"/>
      <c r="BY70" s="3"/>
      <c r="BZ70" s="3"/>
      <c r="CA70" s="3"/>
      <c r="CB70" s="3"/>
      <c r="CC70" s="3"/>
      <c r="CD70" s="4"/>
      <c r="CE70" s="59"/>
      <c r="CF70" s="3"/>
      <c r="CG70" s="3"/>
      <c r="CH70" s="3"/>
      <c r="CI70" s="22"/>
      <c r="CJ70" s="22"/>
      <c r="CK70" s="3"/>
      <c r="CL70" s="4"/>
    </row>
    <row r="71" spans="2:90">
      <c r="B71" s="459">
        <v>45</v>
      </c>
      <c r="C71" s="609">
        <f>'Input_Liability (USD)'!C77</f>
        <v>4.0751000000000002E-2</v>
      </c>
      <c r="D71" s="416"/>
      <c r="E71" s="612" t="s">
        <v>523</v>
      </c>
      <c r="F71" s="417"/>
      <c r="G71" s="17"/>
      <c r="H71" s="18"/>
      <c r="I71" s="18"/>
      <c r="J71" s="18"/>
      <c r="K71" s="83"/>
      <c r="L71" s="461">
        <f t="shared" si="1"/>
        <v>0</v>
      </c>
      <c r="M71" s="461">
        <f t="shared" si="1"/>
        <v>0</v>
      </c>
      <c r="N71" s="461">
        <f t="shared" si="1"/>
        <v>0</v>
      </c>
      <c r="O71" s="461">
        <f t="shared" si="1"/>
        <v>0</v>
      </c>
      <c r="P71" s="461">
        <f t="shared" si="2"/>
        <v>0</v>
      </c>
      <c r="Q71" s="461">
        <f t="shared" si="2"/>
        <v>0</v>
      </c>
      <c r="R71" s="461">
        <f t="shared" si="2"/>
        <v>0</v>
      </c>
      <c r="S71" s="345"/>
      <c r="T71" s="3"/>
      <c r="U71" s="3"/>
      <c r="V71" s="3"/>
      <c r="W71" s="3"/>
      <c r="X71" s="3"/>
      <c r="Y71" s="3"/>
      <c r="Z71" s="4"/>
      <c r="AA71" s="24"/>
      <c r="AB71" s="3"/>
      <c r="AC71" s="3"/>
      <c r="AD71" s="3"/>
      <c r="AE71" s="3"/>
      <c r="AF71" s="3"/>
      <c r="AG71" s="3"/>
      <c r="AH71" s="4"/>
      <c r="AI71" s="24"/>
      <c r="AJ71" s="3"/>
      <c r="AK71" s="3"/>
      <c r="AL71" s="3"/>
      <c r="AM71" s="3"/>
      <c r="AN71" s="3"/>
      <c r="AO71" s="3"/>
      <c r="AP71" s="4"/>
      <c r="AQ71" s="24"/>
      <c r="AR71" s="3"/>
      <c r="AS71" s="3"/>
      <c r="AT71" s="3"/>
      <c r="AU71" s="3"/>
      <c r="AV71" s="3"/>
      <c r="AW71" s="3"/>
      <c r="AX71" s="4"/>
      <c r="AY71" s="24"/>
      <c r="AZ71" s="3"/>
      <c r="BA71" s="3"/>
      <c r="BB71" s="3"/>
      <c r="BC71" s="3"/>
      <c r="BD71" s="3"/>
      <c r="BE71" s="3"/>
      <c r="BF71" s="4"/>
      <c r="BG71" s="25"/>
      <c r="BH71" s="3"/>
      <c r="BI71" s="3"/>
      <c r="BJ71" s="3"/>
      <c r="BK71" s="3"/>
      <c r="BL71" s="3"/>
      <c r="BM71" s="3"/>
      <c r="BN71" s="4"/>
      <c r="BO71" s="25"/>
      <c r="BP71" s="3"/>
      <c r="BQ71" s="3"/>
      <c r="BR71" s="3"/>
      <c r="BS71" s="3"/>
      <c r="BT71" s="3"/>
      <c r="BU71" s="3"/>
      <c r="BV71" s="4"/>
      <c r="BW71" s="25"/>
      <c r="BX71" s="3"/>
      <c r="BY71" s="3"/>
      <c r="BZ71" s="3"/>
      <c r="CA71" s="3"/>
      <c r="CB71" s="3"/>
      <c r="CC71" s="3"/>
      <c r="CD71" s="4"/>
      <c r="CE71" s="59"/>
      <c r="CF71" s="3"/>
      <c r="CG71" s="3"/>
      <c r="CH71" s="3"/>
      <c r="CI71" s="22"/>
      <c r="CJ71" s="22"/>
      <c r="CK71" s="3"/>
      <c r="CL71" s="4"/>
    </row>
    <row r="72" spans="2:90">
      <c r="B72" s="459">
        <v>46</v>
      </c>
      <c r="C72" s="609">
        <f>'Input_Liability (USD)'!C78</f>
        <v>4.0697999999999998E-2</v>
      </c>
      <c r="D72" s="416"/>
      <c r="E72" s="612" t="s">
        <v>524</v>
      </c>
      <c r="F72" s="417"/>
      <c r="G72" s="17"/>
      <c r="H72" s="18"/>
      <c r="I72" s="18"/>
      <c r="J72" s="18"/>
      <c r="K72" s="83"/>
      <c r="L72" s="461">
        <f t="shared" si="1"/>
        <v>0</v>
      </c>
      <c r="M72" s="461">
        <f t="shared" si="1"/>
        <v>0</v>
      </c>
      <c r="N72" s="461">
        <f t="shared" si="1"/>
        <v>0</v>
      </c>
      <c r="O72" s="461">
        <f t="shared" si="1"/>
        <v>0</v>
      </c>
      <c r="P72" s="461">
        <f t="shared" si="2"/>
        <v>0</v>
      </c>
      <c r="Q72" s="461">
        <f t="shared" si="2"/>
        <v>0</v>
      </c>
      <c r="R72" s="461">
        <f t="shared" si="2"/>
        <v>0</v>
      </c>
      <c r="S72" s="345"/>
      <c r="T72" s="3"/>
      <c r="U72" s="3"/>
      <c r="V72" s="3"/>
      <c r="W72" s="3"/>
      <c r="X72" s="3"/>
      <c r="Y72" s="3"/>
      <c r="Z72" s="4"/>
      <c r="AA72" s="24"/>
      <c r="AB72" s="3"/>
      <c r="AC72" s="3"/>
      <c r="AD72" s="3"/>
      <c r="AE72" s="3"/>
      <c r="AF72" s="3"/>
      <c r="AG72" s="3"/>
      <c r="AH72" s="4"/>
      <c r="AI72" s="24"/>
      <c r="AJ72" s="3"/>
      <c r="AK72" s="3"/>
      <c r="AL72" s="3"/>
      <c r="AM72" s="3"/>
      <c r="AN72" s="3"/>
      <c r="AO72" s="3"/>
      <c r="AP72" s="4"/>
      <c r="AQ72" s="24"/>
      <c r="AR72" s="3"/>
      <c r="AS72" s="3"/>
      <c r="AT72" s="3"/>
      <c r="AU72" s="3"/>
      <c r="AV72" s="3"/>
      <c r="AW72" s="3"/>
      <c r="AX72" s="4"/>
      <c r="AY72" s="24"/>
      <c r="AZ72" s="3"/>
      <c r="BA72" s="3"/>
      <c r="BB72" s="3"/>
      <c r="BC72" s="3"/>
      <c r="BD72" s="3"/>
      <c r="BE72" s="3"/>
      <c r="BF72" s="4"/>
      <c r="BG72" s="25"/>
      <c r="BH72" s="3"/>
      <c r="BI72" s="3"/>
      <c r="BJ72" s="3"/>
      <c r="BK72" s="3"/>
      <c r="BL72" s="3"/>
      <c r="BM72" s="3"/>
      <c r="BN72" s="4"/>
      <c r="BO72" s="25"/>
      <c r="BP72" s="3"/>
      <c r="BQ72" s="3"/>
      <c r="BR72" s="3"/>
      <c r="BS72" s="3"/>
      <c r="BT72" s="3"/>
      <c r="BU72" s="3"/>
      <c r="BV72" s="4"/>
      <c r="BW72" s="25"/>
      <c r="BX72" s="3"/>
      <c r="BY72" s="3"/>
      <c r="BZ72" s="3"/>
      <c r="CA72" s="3"/>
      <c r="CB72" s="3"/>
      <c r="CC72" s="3"/>
      <c r="CD72" s="4"/>
      <c r="CE72" s="59"/>
      <c r="CF72" s="3"/>
      <c r="CG72" s="3"/>
      <c r="CH72" s="3"/>
      <c r="CI72" s="22"/>
      <c r="CJ72" s="22"/>
      <c r="CK72" s="3"/>
      <c r="CL72" s="4"/>
    </row>
    <row r="73" spans="2:90">
      <c r="B73" s="459">
        <v>47</v>
      </c>
      <c r="C73" s="609">
        <f>'Input_Liability (USD)'!C79</f>
        <v>4.0647999999999997E-2</v>
      </c>
      <c r="D73" s="416"/>
      <c r="E73" s="612" t="s">
        <v>525</v>
      </c>
      <c r="F73" s="417"/>
      <c r="G73" s="17"/>
      <c r="H73" s="18"/>
      <c r="I73" s="18"/>
      <c r="J73" s="18"/>
      <c r="K73" s="83"/>
      <c r="L73" s="461">
        <f t="shared" si="1"/>
        <v>0</v>
      </c>
      <c r="M73" s="461">
        <f t="shared" si="1"/>
        <v>0</v>
      </c>
      <c r="N73" s="461">
        <f t="shared" si="1"/>
        <v>0</v>
      </c>
      <c r="O73" s="461">
        <f t="shared" si="1"/>
        <v>0</v>
      </c>
      <c r="P73" s="461">
        <f t="shared" si="2"/>
        <v>0</v>
      </c>
      <c r="Q73" s="461">
        <f t="shared" si="2"/>
        <v>0</v>
      </c>
      <c r="R73" s="461">
        <f t="shared" si="2"/>
        <v>0</v>
      </c>
      <c r="S73" s="345"/>
      <c r="T73" s="3"/>
      <c r="U73" s="3"/>
      <c r="V73" s="3"/>
      <c r="W73" s="3"/>
      <c r="X73" s="3"/>
      <c r="Y73" s="3"/>
      <c r="Z73" s="4"/>
      <c r="AA73" s="24"/>
      <c r="AB73" s="3"/>
      <c r="AC73" s="3"/>
      <c r="AD73" s="3"/>
      <c r="AE73" s="3"/>
      <c r="AF73" s="3"/>
      <c r="AG73" s="3"/>
      <c r="AH73" s="4"/>
      <c r="AI73" s="24"/>
      <c r="AJ73" s="3"/>
      <c r="AK73" s="3"/>
      <c r="AL73" s="3"/>
      <c r="AM73" s="3"/>
      <c r="AN73" s="3"/>
      <c r="AO73" s="3"/>
      <c r="AP73" s="4"/>
      <c r="AQ73" s="24"/>
      <c r="AR73" s="3"/>
      <c r="AS73" s="3"/>
      <c r="AT73" s="3"/>
      <c r="AU73" s="3"/>
      <c r="AV73" s="3"/>
      <c r="AW73" s="3"/>
      <c r="AX73" s="4"/>
      <c r="AY73" s="24"/>
      <c r="AZ73" s="3"/>
      <c r="BA73" s="3"/>
      <c r="BB73" s="3"/>
      <c r="BC73" s="3"/>
      <c r="BD73" s="3"/>
      <c r="BE73" s="3"/>
      <c r="BF73" s="4"/>
      <c r="BG73" s="25"/>
      <c r="BH73" s="3"/>
      <c r="BI73" s="3"/>
      <c r="BJ73" s="3"/>
      <c r="BK73" s="3"/>
      <c r="BL73" s="3"/>
      <c r="BM73" s="3"/>
      <c r="BN73" s="4"/>
      <c r="BO73" s="25"/>
      <c r="BP73" s="3"/>
      <c r="BQ73" s="3"/>
      <c r="BR73" s="3"/>
      <c r="BS73" s="3"/>
      <c r="BT73" s="3"/>
      <c r="BU73" s="3"/>
      <c r="BV73" s="4"/>
      <c r="BW73" s="25"/>
      <c r="BX73" s="3"/>
      <c r="BY73" s="3"/>
      <c r="BZ73" s="3"/>
      <c r="CA73" s="3"/>
      <c r="CB73" s="3"/>
      <c r="CC73" s="3"/>
      <c r="CD73" s="4"/>
      <c r="CE73" s="59"/>
      <c r="CF73" s="3"/>
      <c r="CG73" s="3"/>
      <c r="CH73" s="3"/>
      <c r="CI73" s="22"/>
      <c r="CJ73" s="22"/>
      <c r="CK73" s="3"/>
      <c r="CL73" s="4"/>
    </row>
    <row r="74" spans="2:90">
      <c r="B74" s="459">
        <v>48</v>
      </c>
      <c r="C74" s="609">
        <f>'Input_Liability (USD)'!C80</f>
        <v>4.0599999999999997E-2</v>
      </c>
      <c r="D74" s="416"/>
      <c r="E74" s="612" t="s">
        <v>526</v>
      </c>
      <c r="F74" s="417"/>
      <c r="G74" s="17"/>
      <c r="H74" s="18"/>
      <c r="I74" s="18"/>
      <c r="J74" s="18"/>
      <c r="K74" s="83"/>
      <c r="L74" s="461">
        <f t="shared" si="1"/>
        <v>0</v>
      </c>
      <c r="M74" s="461">
        <f t="shared" si="1"/>
        <v>0</v>
      </c>
      <c r="N74" s="461">
        <f t="shared" si="1"/>
        <v>0</v>
      </c>
      <c r="O74" s="461">
        <f t="shared" si="1"/>
        <v>0</v>
      </c>
      <c r="P74" s="461">
        <f t="shared" si="2"/>
        <v>0</v>
      </c>
      <c r="Q74" s="461">
        <f t="shared" si="2"/>
        <v>0</v>
      </c>
      <c r="R74" s="461">
        <f t="shared" si="2"/>
        <v>0</v>
      </c>
      <c r="S74" s="345"/>
      <c r="T74" s="3"/>
      <c r="U74" s="3"/>
      <c r="V74" s="3"/>
      <c r="W74" s="3"/>
      <c r="X74" s="3"/>
      <c r="Y74" s="3"/>
      <c r="Z74" s="4"/>
      <c r="AA74" s="24"/>
      <c r="AB74" s="3"/>
      <c r="AC74" s="3"/>
      <c r="AD74" s="3"/>
      <c r="AE74" s="3"/>
      <c r="AF74" s="3"/>
      <c r="AG74" s="3"/>
      <c r="AH74" s="4"/>
      <c r="AI74" s="24"/>
      <c r="AJ74" s="3"/>
      <c r="AK74" s="3"/>
      <c r="AL74" s="3"/>
      <c r="AM74" s="3"/>
      <c r="AN74" s="3"/>
      <c r="AO74" s="3"/>
      <c r="AP74" s="4"/>
      <c r="AQ74" s="24"/>
      <c r="AR74" s="3"/>
      <c r="AS74" s="3"/>
      <c r="AT74" s="3"/>
      <c r="AU74" s="3"/>
      <c r="AV74" s="3"/>
      <c r="AW74" s="3"/>
      <c r="AX74" s="4"/>
      <c r="AY74" s="24"/>
      <c r="AZ74" s="3"/>
      <c r="BA74" s="3"/>
      <c r="BB74" s="3"/>
      <c r="BC74" s="3"/>
      <c r="BD74" s="3"/>
      <c r="BE74" s="3"/>
      <c r="BF74" s="4"/>
      <c r="BG74" s="25"/>
      <c r="BH74" s="3"/>
      <c r="BI74" s="3"/>
      <c r="BJ74" s="3"/>
      <c r="BK74" s="3"/>
      <c r="BL74" s="3"/>
      <c r="BM74" s="3"/>
      <c r="BN74" s="4"/>
      <c r="BO74" s="25"/>
      <c r="BP74" s="3"/>
      <c r="BQ74" s="3"/>
      <c r="BR74" s="3"/>
      <c r="BS74" s="3"/>
      <c r="BT74" s="3"/>
      <c r="BU74" s="3"/>
      <c r="BV74" s="4"/>
      <c r="BW74" s="25"/>
      <c r="BX74" s="3"/>
      <c r="BY74" s="3"/>
      <c r="BZ74" s="3"/>
      <c r="CA74" s="3"/>
      <c r="CB74" s="3"/>
      <c r="CC74" s="3"/>
      <c r="CD74" s="4"/>
      <c r="CE74" s="59"/>
      <c r="CF74" s="3"/>
      <c r="CG74" s="3"/>
      <c r="CH74" s="3"/>
      <c r="CI74" s="22"/>
      <c r="CJ74" s="22"/>
      <c r="CK74" s="3"/>
      <c r="CL74" s="4"/>
    </row>
    <row r="75" spans="2:90">
      <c r="B75" s="459">
        <v>49</v>
      </c>
      <c r="C75" s="609">
        <f>'Input_Liability (USD)'!C81</f>
        <v>4.0554E-2</v>
      </c>
      <c r="D75" s="416"/>
      <c r="E75" s="612" t="s">
        <v>527</v>
      </c>
      <c r="F75" s="417"/>
      <c r="G75" s="17"/>
      <c r="H75" s="18"/>
      <c r="I75" s="18"/>
      <c r="J75" s="18"/>
      <c r="K75" s="83"/>
      <c r="L75" s="461">
        <f t="shared" si="1"/>
        <v>0</v>
      </c>
      <c r="M75" s="461">
        <f t="shared" si="1"/>
        <v>0</v>
      </c>
      <c r="N75" s="461">
        <f t="shared" si="1"/>
        <v>0</v>
      </c>
      <c r="O75" s="461">
        <f t="shared" si="1"/>
        <v>0</v>
      </c>
      <c r="P75" s="461">
        <f t="shared" si="2"/>
        <v>0</v>
      </c>
      <c r="Q75" s="461">
        <f t="shared" si="2"/>
        <v>0</v>
      </c>
      <c r="R75" s="461">
        <f t="shared" si="2"/>
        <v>0</v>
      </c>
      <c r="S75" s="345"/>
      <c r="T75" s="3"/>
      <c r="U75" s="3"/>
      <c r="V75" s="3"/>
      <c r="W75" s="3"/>
      <c r="X75" s="3"/>
      <c r="Y75" s="3"/>
      <c r="Z75" s="4"/>
      <c r="AA75" s="24"/>
      <c r="AB75" s="3"/>
      <c r="AC75" s="3"/>
      <c r="AD75" s="3"/>
      <c r="AE75" s="3"/>
      <c r="AF75" s="3"/>
      <c r="AG75" s="3"/>
      <c r="AH75" s="4"/>
      <c r="AI75" s="24"/>
      <c r="AJ75" s="3"/>
      <c r="AK75" s="3"/>
      <c r="AL75" s="3"/>
      <c r="AM75" s="3"/>
      <c r="AN75" s="3"/>
      <c r="AO75" s="3"/>
      <c r="AP75" s="4"/>
      <c r="AQ75" s="24"/>
      <c r="AR75" s="3"/>
      <c r="AS75" s="3"/>
      <c r="AT75" s="3"/>
      <c r="AU75" s="3"/>
      <c r="AV75" s="3"/>
      <c r="AW75" s="3"/>
      <c r="AX75" s="4"/>
      <c r="AY75" s="24"/>
      <c r="AZ75" s="3"/>
      <c r="BA75" s="3"/>
      <c r="BB75" s="3"/>
      <c r="BC75" s="3"/>
      <c r="BD75" s="3"/>
      <c r="BE75" s="3"/>
      <c r="BF75" s="4"/>
      <c r="BG75" s="25"/>
      <c r="BH75" s="3"/>
      <c r="BI75" s="3"/>
      <c r="BJ75" s="3"/>
      <c r="BK75" s="3"/>
      <c r="BL75" s="3"/>
      <c r="BM75" s="3"/>
      <c r="BN75" s="4"/>
      <c r="BO75" s="25"/>
      <c r="BP75" s="3"/>
      <c r="BQ75" s="3"/>
      <c r="BR75" s="3"/>
      <c r="BS75" s="3"/>
      <c r="BT75" s="3"/>
      <c r="BU75" s="3"/>
      <c r="BV75" s="4"/>
      <c r="BW75" s="25"/>
      <c r="BX75" s="3"/>
      <c r="BY75" s="3"/>
      <c r="BZ75" s="3"/>
      <c r="CA75" s="3"/>
      <c r="CB75" s="3"/>
      <c r="CC75" s="3"/>
      <c r="CD75" s="4"/>
      <c r="CE75" s="59"/>
      <c r="CF75" s="3"/>
      <c r="CG75" s="3"/>
      <c r="CH75" s="3"/>
      <c r="CI75" s="22"/>
      <c r="CJ75" s="22"/>
      <c r="CK75" s="3"/>
      <c r="CL75" s="4"/>
    </row>
    <row r="76" spans="2:90">
      <c r="B76" s="459">
        <v>50</v>
      </c>
      <c r="C76" s="609">
        <f>'Input_Liability (USD)'!C82</f>
        <v>4.0509999999999997E-2</v>
      </c>
      <c r="D76" s="416"/>
      <c r="E76" s="612" t="s">
        <v>528</v>
      </c>
      <c r="F76" s="417"/>
      <c r="G76" s="17"/>
      <c r="H76" s="18"/>
      <c r="I76" s="18"/>
      <c r="J76" s="18"/>
      <c r="K76" s="83"/>
      <c r="L76" s="461">
        <f t="shared" si="1"/>
        <v>0</v>
      </c>
      <c r="M76" s="461">
        <f t="shared" si="1"/>
        <v>0</v>
      </c>
      <c r="N76" s="461">
        <f t="shared" si="1"/>
        <v>0</v>
      </c>
      <c r="O76" s="461">
        <f t="shared" si="1"/>
        <v>0</v>
      </c>
      <c r="P76" s="461">
        <f t="shared" si="2"/>
        <v>0</v>
      </c>
      <c r="Q76" s="461">
        <f t="shared" si="2"/>
        <v>0</v>
      </c>
      <c r="R76" s="461">
        <f t="shared" si="2"/>
        <v>0</v>
      </c>
      <c r="S76" s="345"/>
      <c r="T76" s="3"/>
      <c r="U76" s="3"/>
      <c r="V76" s="3"/>
      <c r="W76" s="3"/>
      <c r="X76" s="3"/>
      <c r="Y76" s="3"/>
      <c r="Z76" s="4"/>
      <c r="AA76" s="24"/>
      <c r="AB76" s="3"/>
      <c r="AC76" s="3"/>
      <c r="AD76" s="3"/>
      <c r="AE76" s="3"/>
      <c r="AF76" s="3"/>
      <c r="AG76" s="3"/>
      <c r="AH76" s="4"/>
      <c r="AI76" s="24"/>
      <c r="AJ76" s="3"/>
      <c r="AK76" s="3"/>
      <c r="AL76" s="3"/>
      <c r="AM76" s="3"/>
      <c r="AN76" s="3"/>
      <c r="AO76" s="3"/>
      <c r="AP76" s="4"/>
      <c r="AQ76" s="24"/>
      <c r="AR76" s="3"/>
      <c r="AS76" s="3"/>
      <c r="AT76" s="3"/>
      <c r="AU76" s="3"/>
      <c r="AV76" s="3"/>
      <c r="AW76" s="3"/>
      <c r="AX76" s="4"/>
      <c r="AY76" s="24"/>
      <c r="AZ76" s="3"/>
      <c r="BA76" s="3"/>
      <c r="BB76" s="3"/>
      <c r="BC76" s="3"/>
      <c r="BD76" s="3"/>
      <c r="BE76" s="3"/>
      <c r="BF76" s="4"/>
      <c r="BG76" s="25"/>
      <c r="BH76" s="3"/>
      <c r="BI76" s="3"/>
      <c r="BJ76" s="3"/>
      <c r="BK76" s="3"/>
      <c r="BL76" s="3"/>
      <c r="BM76" s="3"/>
      <c r="BN76" s="4"/>
      <c r="BO76" s="25"/>
      <c r="BP76" s="3"/>
      <c r="BQ76" s="3"/>
      <c r="BR76" s="3"/>
      <c r="BS76" s="3"/>
      <c r="BT76" s="3"/>
      <c r="BU76" s="3"/>
      <c r="BV76" s="4"/>
      <c r="BW76" s="25"/>
      <c r="BX76" s="3"/>
      <c r="BY76" s="3"/>
      <c r="BZ76" s="3"/>
      <c r="CA76" s="3"/>
      <c r="CB76" s="3"/>
      <c r="CC76" s="3"/>
      <c r="CD76" s="4"/>
      <c r="CE76" s="59"/>
      <c r="CF76" s="3"/>
      <c r="CG76" s="3"/>
      <c r="CH76" s="3"/>
      <c r="CI76" s="22"/>
      <c r="CJ76" s="22"/>
      <c r="CK76" s="3"/>
      <c r="CL76" s="4"/>
    </row>
    <row r="77" spans="2:90">
      <c r="B77" s="459">
        <v>51</v>
      </c>
      <c r="C77" s="609">
        <f>'Input_Liability (USD)'!C83</f>
        <v>4.0467999999999997E-2</v>
      </c>
      <c r="D77" s="416"/>
      <c r="E77" s="612" t="s">
        <v>529</v>
      </c>
      <c r="F77" s="417"/>
      <c r="G77" s="17"/>
      <c r="H77" s="18"/>
      <c r="I77" s="18"/>
      <c r="J77" s="18"/>
      <c r="K77" s="83"/>
      <c r="L77" s="461">
        <f t="shared" si="1"/>
        <v>0</v>
      </c>
      <c r="M77" s="461">
        <f t="shared" si="1"/>
        <v>0</v>
      </c>
      <c r="N77" s="461">
        <f t="shared" si="1"/>
        <v>0</v>
      </c>
      <c r="O77" s="461">
        <f t="shared" si="1"/>
        <v>0</v>
      </c>
      <c r="P77" s="461">
        <f t="shared" si="2"/>
        <v>0</v>
      </c>
      <c r="Q77" s="461">
        <f t="shared" si="2"/>
        <v>0</v>
      </c>
      <c r="R77" s="461">
        <f t="shared" si="2"/>
        <v>0</v>
      </c>
      <c r="S77" s="345"/>
      <c r="T77" s="3"/>
      <c r="U77" s="3"/>
      <c r="V77" s="3"/>
      <c r="W77" s="3"/>
      <c r="X77" s="3"/>
      <c r="Y77" s="3"/>
      <c r="Z77" s="4"/>
      <c r="AA77" s="24"/>
      <c r="AB77" s="3"/>
      <c r="AC77" s="3"/>
      <c r="AD77" s="3"/>
      <c r="AE77" s="3"/>
      <c r="AF77" s="3"/>
      <c r="AG77" s="3"/>
      <c r="AH77" s="4"/>
      <c r="AI77" s="24"/>
      <c r="AJ77" s="3"/>
      <c r="AK77" s="3"/>
      <c r="AL77" s="3"/>
      <c r="AM77" s="3"/>
      <c r="AN77" s="3"/>
      <c r="AO77" s="3"/>
      <c r="AP77" s="4"/>
      <c r="AQ77" s="24"/>
      <c r="AR77" s="3"/>
      <c r="AS77" s="3"/>
      <c r="AT77" s="3"/>
      <c r="AU77" s="3"/>
      <c r="AV77" s="3"/>
      <c r="AW77" s="3"/>
      <c r="AX77" s="4"/>
      <c r="AY77" s="24"/>
      <c r="AZ77" s="3"/>
      <c r="BA77" s="3"/>
      <c r="BB77" s="3"/>
      <c r="BC77" s="3"/>
      <c r="BD77" s="3"/>
      <c r="BE77" s="3"/>
      <c r="BF77" s="4"/>
      <c r="BG77" s="25"/>
      <c r="BH77" s="3"/>
      <c r="BI77" s="3"/>
      <c r="BJ77" s="3"/>
      <c r="BK77" s="3"/>
      <c r="BL77" s="3"/>
      <c r="BM77" s="3"/>
      <c r="BN77" s="4"/>
      <c r="BO77" s="25"/>
      <c r="BP77" s="3"/>
      <c r="BQ77" s="3"/>
      <c r="BR77" s="3"/>
      <c r="BS77" s="3"/>
      <c r="BT77" s="3"/>
      <c r="BU77" s="3"/>
      <c r="BV77" s="4"/>
      <c r="BW77" s="25"/>
      <c r="BX77" s="3"/>
      <c r="BY77" s="3"/>
      <c r="BZ77" s="3"/>
      <c r="CA77" s="3"/>
      <c r="CB77" s="3"/>
      <c r="CC77" s="3"/>
      <c r="CD77" s="4"/>
      <c r="CE77" s="59"/>
      <c r="CF77" s="3"/>
      <c r="CG77" s="3"/>
      <c r="CH77" s="3"/>
      <c r="CI77" s="22"/>
      <c r="CJ77" s="22"/>
      <c r="CK77" s="3"/>
      <c r="CL77" s="4"/>
    </row>
    <row r="78" spans="2:90">
      <c r="B78" s="459">
        <v>52</v>
      </c>
      <c r="C78" s="609">
        <f>'Input_Liability (USD)'!C84</f>
        <v>4.0426999999999998E-2</v>
      </c>
      <c r="D78" s="416"/>
      <c r="E78" s="612" t="s">
        <v>530</v>
      </c>
      <c r="F78" s="417"/>
      <c r="G78" s="17"/>
      <c r="H78" s="18"/>
      <c r="I78" s="18"/>
      <c r="J78" s="18"/>
      <c r="K78" s="83"/>
      <c r="L78" s="461">
        <f t="shared" si="1"/>
        <v>0</v>
      </c>
      <c r="M78" s="461">
        <f t="shared" si="1"/>
        <v>0</v>
      </c>
      <c r="N78" s="461">
        <f t="shared" si="1"/>
        <v>0</v>
      </c>
      <c r="O78" s="461">
        <f t="shared" si="1"/>
        <v>0</v>
      </c>
      <c r="P78" s="461">
        <f t="shared" si="2"/>
        <v>0</v>
      </c>
      <c r="Q78" s="461">
        <f t="shared" si="2"/>
        <v>0</v>
      </c>
      <c r="R78" s="461">
        <f t="shared" si="2"/>
        <v>0</v>
      </c>
      <c r="S78" s="345"/>
      <c r="T78" s="3"/>
      <c r="U78" s="3"/>
      <c r="V78" s="3"/>
      <c r="W78" s="3"/>
      <c r="X78" s="3"/>
      <c r="Y78" s="3"/>
      <c r="Z78" s="4"/>
      <c r="AA78" s="24"/>
      <c r="AB78" s="3"/>
      <c r="AC78" s="3"/>
      <c r="AD78" s="3"/>
      <c r="AE78" s="3"/>
      <c r="AF78" s="3"/>
      <c r="AG78" s="3"/>
      <c r="AH78" s="4"/>
      <c r="AI78" s="24"/>
      <c r="AJ78" s="3"/>
      <c r="AK78" s="3"/>
      <c r="AL78" s="3"/>
      <c r="AM78" s="3"/>
      <c r="AN78" s="3"/>
      <c r="AO78" s="3"/>
      <c r="AP78" s="4"/>
      <c r="AQ78" s="24"/>
      <c r="AR78" s="3"/>
      <c r="AS78" s="3"/>
      <c r="AT78" s="3"/>
      <c r="AU78" s="3"/>
      <c r="AV78" s="3"/>
      <c r="AW78" s="3"/>
      <c r="AX78" s="4"/>
      <c r="AY78" s="24"/>
      <c r="AZ78" s="3"/>
      <c r="BA78" s="3"/>
      <c r="BB78" s="3"/>
      <c r="BC78" s="3"/>
      <c r="BD78" s="3"/>
      <c r="BE78" s="3"/>
      <c r="BF78" s="4"/>
      <c r="BG78" s="25"/>
      <c r="BH78" s="3"/>
      <c r="BI78" s="3"/>
      <c r="BJ78" s="3"/>
      <c r="BK78" s="3"/>
      <c r="BL78" s="3"/>
      <c r="BM78" s="3"/>
      <c r="BN78" s="4"/>
      <c r="BO78" s="25"/>
      <c r="BP78" s="3"/>
      <c r="BQ78" s="3"/>
      <c r="BR78" s="3"/>
      <c r="BS78" s="3"/>
      <c r="BT78" s="3"/>
      <c r="BU78" s="3"/>
      <c r="BV78" s="4"/>
      <c r="BW78" s="25"/>
      <c r="BX78" s="3"/>
      <c r="BY78" s="3"/>
      <c r="BZ78" s="3"/>
      <c r="CA78" s="3"/>
      <c r="CB78" s="3"/>
      <c r="CC78" s="3"/>
      <c r="CD78" s="4"/>
      <c r="CE78" s="59"/>
      <c r="CF78" s="3"/>
      <c r="CG78" s="3"/>
      <c r="CH78" s="3"/>
      <c r="CI78" s="22"/>
      <c r="CJ78" s="22"/>
      <c r="CK78" s="3"/>
      <c r="CL78" s="4"/>
    </row>
    <row r="79" spans="2:90">
      <c r="B79" s="459">
        <v>53</v>
      </c>
      <c r="C79" s="609">
        <f>'Input_Liability (USD)'!C85</f>
        <v>4.0388E-2</v>
      </c>
      <c r="D79" s="416"/>
      <c r="E79" s="612" t="s">
        <v>531</v>
      </c>
      <c r="F79" s="417"/>
      <c r="G79" s="17"/>
      <c r="H79" s="18"/>
      <c r="I79" s="18"/>
      <c r="J79" s="18"/>
      <c r="K79" s="83"/>
      <c r="L79" s="461">
        <f t="shared" si="1"/>
        <v>0</v>
      </c>
      <c r="M79" s="461">
        <f t="shared" si="1"/>
        <v>0</v>
      </c>
      <c r="N79" s="461">
        <f t="shared" si="1"/>
        <v>0</v>
      </c>
      <c r="O79" s="461">
        <f t="shared" si="1"/>
        <v>0</v>
      </c>
      <c r="P79" s="461">
        <f t="shared" si="2"/>
        <v>0</v>
      </c>
      <c r="Q79" s="461">
        <f t="shared" si="2"/>
        <v>0</v>
      </c>
      <c r="R79" s="461">
        <f t="shared" si="2"/>
        <v>0</v>
      </c>
      <c r="S79" s="345"/>
      <c r="T79" s="3"/>
      <c r="U79" s="3"/>
      <c r="V79" s="3"/>
      <c r="W79" s="3"/>
      <c r="X79" s="3"/>
      <c r="Y79" s="3"/>
      <c r="Z79" s="4"/>
      <c r="AA79" s="24"/>
      <c r="AB79" s="3"/>
      <c r="AC79" s="3"/>
      <c r="AD79" s="3"/>
      <c r="AE79" s="3"/>
      <c r="AF79" s="3"/>
      <c r="AG79" s="3"/>
      <c r="AH79" s="4"/>
      <c r="AI79" s="24"/>
      <c r="AJ79" s="3"/>
      <c r="AK79" s="3"/>
      <c r="AL79" s="3"/>
      <c r="AM79" s="3"/>
      <c r="AN79" s="3"/>
      <c r="AO79" s="3"/>
      <c r="AP79" s="4"/>
      <c r="AQ79" s="24"/>
      <c r="AR79" s="3"/>
      <c r="AS79" s="3"/>
      <c r="AT79" s="3"/>
      <c r="AU79" s="3"/>
      <c r="AV79" s="3"/>
      <c r="AW79" s="3"/>
      <c r="AX79" s="4"/>
      <c r="AY79" s="24"/>
      <c r="AZ79" s="3"/>
      <c r="BA79" s="3"/>
      <c r="BB79" s="3"/>
      <c r="BC79" s="3"/>
      <c r="BD79" s="3"/>
      <c r="BE79" s="3"/>
      <c r="BF79" s="4"/>
      <c r="BG79" s="25"/>
      <c r="BH79" s="3"/>
      <c r="BI79" s="3"/>
      <c r="BJ79" s="3"/>
      <c r="BK79" s="3"/>
      <c r="BL79" s="3"/>
      <c r="BM79" s="3"/>
      <c r="BN79" s="4"/>
      <c r="BO79" s="25"/>
      <c r="BP79" s="3"/>
      <c r="BQ79" s="3"/>
      <c r="BR79" s="3"/>
      <c r="BS79" s="3"/>
      <c r="BT79" s="3"/>
      <c r="BU79" s="3"/>
      <c r="BV79" s="4"/>
      <c r="BW79" s="25"/>
      <c r="BX79" s="3"/>
      <c r="BY79" s="3"/>
      <c r="BZ79" s="3"/>
      <c r="CA79" s="3"/>
      <c r="CB79" s="3"/>
      <c r="CC79" s="3"/>
      <c r="CD79" s="4"/>
      <c r="CE79" s="59"/>
      <c r="CF79" s="3"/>
      <c r="CG79" s="3"/>
      <c r="CH79" s="3"/>
      <c r="CI79" s="22"/>
      <c r="CJ79" s="22"/>
      <c r="CK79" s="3"/>
      <c r="CL79" s="4"/>
    </row>
    <row r="80" spans="2:90">
      <c r="B80" s="459">
        <v>54</v>
      </c>
      <c r="C80" s="609">
        <f>'Input_Liability (USD)'!C86</f>
        <v>4.0349999999999997E-2</v>
      </c>
      <c r="D80" s="416"/>
      <c r="E80" s="612" t="s">
        <v>532</v>
      </c>
      <c r="F80" s="417"/>
      <c r="G80" s="17"/>
      <c r="H80" s="18"/>
      <c r="I80" s="18"/>
      <c r="J80" s="18"/>
      <c r="K80" s="83"/>
      <c r="L80" s="461">
        <f t="shared" si="1"/>
        <v>0</v>
      </c>
      <c r="M80" s="461">
        <f t="shared" si="1"/>
        <v>0</v>
      </c>
      <c r="N80" s="461">
        <f t="shared" si="1"/>
        <v>0</v>
      </c>
      <c r="O80" s="461">
        <f t="shared" si="1"/>
        <v>0</v>
      </c>
      <c r="P80" s="461">
        <f t="shared" si="2"/>
        <v>0</v>
      </c>
      <c r="Q80" s="461">
        <f t="shared" si="2"/>
        <v>0</v>
      </c>
      <c r="R80" s="461">
        <f t="shared" si="2"/>
        <v>0</v>
      </c>
      <c r="S80" s="345"/>
      <c r="T80" s="3"/>
      <c r="U80" s="3"/>
      <c r="V80" s="3"/>
      <c r="W80" s="3"/>
      <c r="X80" s="3"/>
      <c r="Y80" s="3"/>
      <c r="Z80" s="4"/>
      <c r="AA80" s="24"/>
      <c r="AB80" s="3"/>
      <c r="AC80" s="3"/>
      <c r="AD80" s="3"/>
      <c r="AE80" s="3"/>
      <c r="AF80" s="3"/>
      <c r="AG80" s="3"/>
      <c r="AH80" s="4"/>
      <c r="AI80" s="24"/>
      <c r="AJ80" s="3"/>
      <c r="AK80" s="3"/>
      <c r="AL80" s="3"/>
      <c r="AM80" s="3"/>
      <c r="AN80" s="3"/>
      <c r="AO80" s="3"/>
      <c r="AP80" s="4"/>
      <c r="AQ80" s="24"/>
      <c r="AR80" s="3"/>
      <c r="AS80" s="3"/>
      <c r="AT80" s="3"/>
      <c r="AU80" s="3"/>
      <c r="AV80" s="3"/>
      <c r="AW80" s="3"/>
      <c r="AX80" s="4"/>
      <c r="AY80" s="24"/>
      <c r="AZ80" s="3"/>
      <c r="BA80" s="3"/>
      <c r="BB80" s="3"/>
      <c r="BC80" s="3"/>
      <c r="BD80" s="3"/>
      <c r="BE80" s="3"/>
      <c r="BF80" s="4"/>
      <c r="BG80" s="25"/>
      <c r="BH80" s="3"/>
      <c r="BI80" s="3"/>
      <c r="BJ80" s="3"/>
      <c r="BK80" s="3"/>
      <c r="BL80" s="3"/>
      <c r="BM80" s="3"/>
      <c r="BN80" s="4"/>
      <c r="BO80" s="25"/>
      <c r="BP80" s="3"/>
      <c r="BQ80" s="3"/>
      <c r="BR80" s="3"/>
      <c r="BS80" s="3"/>
      <c r="BT80" s="3"/>
      <c r="BU80" s="3"/>
      <c r="BV80" s="4"/>
      <c r="BW80" s="25"/>
      <c r="BX80" s="3"/>
      <c r="BY80" s="3"/>
      <c r="BZ80" s="3"/>
      <c r="CA80" s="3"/>
      <c r="CB80" s="3"/>
      <c r="CC80" s="3"/>
      <c r="CD80" s="4"/>
      <c r="CE80" s="59"/>
      <c r="CF80" s="3"/>
      <c r="CG80" s="3"/>
      <c r="CH80" s="3"/>
      <c r="CI80" s="22"/>
      <c r="CJ80" s="22"/>
      <c r="CK80" s="3"/>
      <c r="CL80" s="4"/>
    </row>
    <row r="81" spans="2:90">
      <c r="B81" s="459">
        <v>55</v>
      </c>
      <c r="C81" s="609">
        <f>'Input_Liability (USD)'!C87</f>
        <v>4.0313000000000002E-2</v>
      </c>
      <c r="D81" s="416"/>
      <c r="E81" s="612" t="s">
        <v>533</v>
      </c>
      <c r="F81" s="417"/>
      <c r="G81" s="17"/>
      <c r="H81" s="18"/>
      <c r="I81" s="18"/>
      <c r="J81" s="18"/>
      <c r="K81" s="83"/>
      <c r="L81" s="461">
        <f t="shared" si="1"/>
        <v>0</v>
      </c>
      <c r="M81" s="461">
        <f t="shared" si="1"/>
        <v>0</v>
      </c>
      <c r="N81" s="461">
        <f t="shared" si="1"/>
        <v>0</v>
      </c>
      <c r="O81" s="461">
        <f t="shared" si="1"/>
        <v>0</v>
      </c>
      <c r="P81" s="461">
        <f t="shared" si="2"/>
        <v>0</v>
      </c>
      <c r="Q81" s="461">
        <f t="shared" si="2"/>
        <v>0</v>
      </c>
      <c r="R81" s="461">
        <f t="shared" si="2"/>
        <v>0</v>
      </c>
      <c r="S81" s="345"/>
      <c r="T81" s="3"/>
      <c r="U81" s="3"/>
      <c r="V81" s="3"/>
      <c r="W81" s="3"/>
      <c r="X81" s="3"/>
      <c r="Y81" s="3"/>
      <c r="Z81" s="4"/>
      <c r="AA81" s="24"/>
      <c r="AB81" s="3"/>
      <c r="AC81" s="3"/>
      <c r="AD81" s="3"/>
      <c r="AE81" s="3"/>
      <c r="AF81" s="3"/>
      <c r="AG81" s="3"/>
      <c r="AH81" s="4"/>
      <c r="AI81" s="24"/>
      <c r="AJ81" s="3"/>
      <c r="AK81" s="3"/>
      <c r="AL81" s="3"/>
      <c r="AM81" s="3"/>
      <c r="AN81" s="3"/>
      <c r="AO81" s="3"/>
      <c r="AP81" s="4"/>
      <c r="AQ81" s="24"/>
      <c r="AR81" s="3"/>
      <c r="AS81" s="3"/>
      <c r="AT81" s="3"/>
      <c r="AU81" s="3"/>
      <c r="AV81" s="3"/>
      <c r="AW81" s="3"/>
      <c r="AX81" s="4"/>
      <c r="AY81" s="24"/>
      <c r="AZ81" s="3"/>
      <c r="BA81" s="3"/>
      <c r="BB81" s="3"/>
      <c r="BC81" s="3"/>
      <c r="BD81" s="3"/>
      <c r="BE81" s="3"/>
      <c r="BF81" s="4"/>
      <c r="BG81" s="25"/>
      <c r="BH81" s="3"/>
      <c r="BI81" s="3"/>
      <c r="BJ81" s="3"/>
      <c r="BK81" s="3"/>
      <c r="BL81" s="3"/>
      <c r="BM81" s="3"/>
      <c r="BN81" s="4"/>
      <c r="BO81" s="25"/>
      <c r="BP81" s="3"/>
      <c r="BQ81" s="3"/>
      <c r="BR81" s="3"/>
      <c r="BS81" s="3"/>
      <c r="BT81" s="3"/>
      <c r="BU81" s="3"/>
      <c r="BV81" s="4"/>
      <c r="BW81" s="25"/>
      <c r="BX81" s="3"/>
      <c r="BY81" s="3"/>
      <c r="BZ81" s="3"/>
      <c r="CA81" s="3"/>
      <c r="CB81" s="3"/>
      <c r="CC81" s="3"/>
      <c r="CD81" s="4"/>
      <c r="CE81" s="59"/>
      <c r="CF81" s="3"/>
      <c r="CG81" s="3"/>
      <c r="CH81" s="3"/>
      <c r="CI81" s="22"/>
      <c r="CJ81" s="22"/>
      <c r="CK81" s="3"/>
      <c r="CL81" s="4"/>
    </row>
    <row r="82" spans="2:90">
      <c r="B82" s="459">
        <v>56</v>
      </c>
      <c r="C82" s="609">
        <f>'Input_Liability (USD)'!C88</f>
        <v>4.0278000000000001E-2</v>
      </c>
      <c r="D82" s="416"/>
      <c r="E82" s="612" t="s">
        <v>534</v>
      </c>
      <c r="F82" s="417"/>
      <c r="G82" s="17"/>
      <c r="H82" s="18"/>
      <c r="I82" s="18"/>
      <c r="J82" s="18"/>
      <c r="K82" s="83"/>
      <c r="L82" s="461">
        <f t="shared" si="1"/>
        <v>0</v>
      </c>
      <c r="M82" s="461">
        <f t="shared" si="1"/>
        <v>0</v>
      </c>
      <c r="N82" s="461">
        <f t="shared" si="1"/>
        <v>0</v>
      </c>
      <c r="O82" s="461">
        <f t="shared" si="1"/>
        <v>0</v>
      </c>
      <c r="P82" s="461">
        <f t="shared" si="2"/>
        <v>0</v>
      </c>
      <c r="Q82" s="461">
        <f t="shared" si="2"/>
        <v>0</v>
      </c>
      <c r="R82" s="461">
        <f t="shared" si="2"/>
        <v>0</v>
      </c>
      <c r="S82" s="345"/>
      <c r="T82" s="3"/>
      <c r="U82" s="3"/>
      <c r="V82" s="3"/>
      <c r="W82" s="3"/>
      <c r="X82" s="3"/>
      <c r="Y82" s="3"/>
      <c r="Z82" s="4"/>
      <c r="AA82" s="24"/>
      <c r="AB82" s="3"/>
      <c r="AC82" s="3"/>
      <c r="AD82" s="3"/>
      <c r="AE82" s="3"/>
      <c r="AF82" s="3"/>
      <c r="AG82" s="3"/>
      <c r="AH82" s="4"/>
      <c r="AI82" s="24"/>
      <c r="AJ82" s="3"/>
      <c r="AK82" s="3"/>
      <c r="AL82" s="3"/>
      <c r="AM82" s="3"/>
      <c r="AN82" s="3"/>
      <c r="AO82" s="3"/>
      <c r="AP82" s="4"/>
      <c r="AQ82" s="24"/>
      <c r="AR82" s="3"/>
      <c r="AS82" s="3"/>
      <c r="AT82" s="3"/>
      <c r="AU82" s="3"/>
      <c r="AV82" s="3"/>
      <c r="AW82" s="3"/>
      <c r="AX82" s="4"/>
      <c r="AY82" s="24"/>
      <c r="AZ82" s="3"/>
      <c r="BA82" s="3"/>
      <c r="BB82" s="3"/>
      <c r="BC82" s="3"/>
      <c r="BD82" s="3"/>
      <c r="BE82" s="3"/>
      <c r="BF82" s="4"/>
      <c r="BG82" s="25"/>
      <c r="BH82" s="3"/>
      <c r="BI82" s="3"/>
      <c r="BJ82" s="3"/>
      <c r="BK82" s="3"/>
      <c r="BL82" s="3"/>
      <c r="BM82" s="3"/>
      <c r="BN82" s="4"/>
      <c r="BO82" s="25"/>
      <c r="BP82" s="3"/>
      <c r="BQ82" s="3"/>
      <c r="BR82" s="3"/>
      <c r="BS82" s="3"/>
      <c r="BT82" s="3"/>
      <c r="BU82" s="3"/>
      <c r="BV82" s="4"/>
      <c r="BW82" s="25"/>
      <c r="BX82" s="3"/>
      <c r="BY82" s="3"/>
      <c r="BZ82" s="3"/>
      <c r="CA82" s="3"/>
      <c r="CB82" s="3"/>
      <c r="CC82" s="3"/>
      <c r="CD82" s="4"/>
      <c r="CE82" s="59"/>
      <c r="CF82" s="3"/>
      <c r="CG82" s="3"/>
      <c r="CH82" s="3"/>
      <c r="CI82" s="22"/>
      <c r="CJ82" s="22"/>
      <c r="CK82" s="3"/>
      <c r="CL82" s="4"/>
    </row>
    <row r="83" spans="2:90">
      <c r="B83" s="459">
        <v>57</v>
      </c>
      <c r="C83" s="609">
        <f>'Input_Liability (USD)'!C89</f>
        <v>4.0244000000000002E-2</v>
      </c>
      <c r="D83" s="416"/>
      <c r="E83" s="612" t="s">
        <v>535</v>
      </c>
      <c r="F83" s="417"/>
      <c r="G83" s="17"/>
      <c r="H83" s="18"/>
      <c r="I83" s="18"/>
      <c r="J83" s="18"/>
      <c r="K83" s="83"/>
      <c r="L83" s="461">
        <f t="shared" si="1"/>
        <v>0</v>
      </c>
      <c r="M83" s="461">
        <f t="shared" si="1"/>
        <v>0</v>
      </c>
      <c r="N83" s="461">
        <f t="shared" si="1"/>
        <v>0</v>
      </c>
      <c r="O83" s="461">
        <f t="shared" si="1"/>
        <v>0</v>
      </c>
      <c r="P83" s="461">
        <f t="shared" si="2"/>
        <v>0</v>
      </c>
      <c r="Q83" s="461">
        <f t="shared" si="2"/>
        <v>0</v>
      </c>
      <c r="R83" s="461">
        <f t="shared" si="2"/>
        <v>0</v>
      </c>
      <c r="S83" s="345"/>
      <c r="T83" s="3"/>
      <c r="U83" s="3"/>
      <c r="V83" s="3"/>
      <c r="W83" s="3"/>
      <c r="X83" s="3"/>
      <c r="Y83" s="3"/>
      <c r="Z83" s="4"/>
      <c r="AA83" s="24"/>
      <c r="AB83" s="3"/>
      <c r="AC83" s="3"/>
      <c r="AD83" s="3"/>
      <c r="AE83" s="3"/>
      <c r="AF83" s="3"/>
      <c r="AG83" s="3"/>
      <c r="AH83" s="4"/>
      <c r="AI83" s="24"/>
      <c r="AJ83" s="3"/>
      <c r="AK83" s="3"/>
      <c r="AL83" s="3"/>
      <c r="AM83" s="3"/>
      <c r="AN83" s="3"/>
      <c r="AO83" s="3"/>
      <c r="AP83" s="4"/>
      <c r="AQ83" s="24"/>
      <c r="AR83" s="3"/>
      <c r="AS83" s="3"/>
      <c r="AT83" s="3"/>
      <c r="AU83" s="3"/>
      <c r="AV83" s="3"/>
      <c r="AW83" s="3"/>
      <c r="AX83" s="4"/>
      <c r="AY83" s="24"/>
      <c r="AZ83" s="3"/>
      <c r="BA83" s="3"/>
      <c r="BB83" s="3"/>
      <c r="BC83" s="3"/>
      <c r="BD83" s="3"/>
      <c r="BE83" s="3"/>
      <c r="BF83" s="4"/>
      <c r="BG83" s="25"/>
      <c r="BH83" s="3"/>
      <c r="BI83" s="3"/>
      <c r="BJ83" s="3"/>
      <c r="BK83" s="3"/>
      <c r="BL83" s="3"/>
      <c r="BM83" s="3"/>
      <c r="BN83" s="4"/>
      <c r="BO83" s="25"/>
      <c r="BP83" s="3"/>
      <c r="BQ83" s="3"/>
      <c r="BR83" s="3"/>
      <c r="BS83" s="3"/>
      <c r="BT83" s="3"/>
      <c r="BU83" s="3"/>
      <c r="BV83" s="4"/>
      <c r="BW83" s="25"/>
      <c r="BX83" s="3"/>
      <c r="BY83" s="3"/>
      <c r="BZ83" s="3"/>
      <c r="CA83" s="3"/>
      <c r="CB83" s="3"/>
      <c r="CC83" s="3"/>
      <c r="CD83" s="4"/>
      <c r="CE83" s="59"/>
      <c r="CF83" s="3"/>
      <c r="CG83" s="3"/>
      <c r="CH83" s="3"/>
      <c r="CI83" s="22"/>
      <c r="CJ83" s="22"/>
      <c r="CK83" s="3"/>
      <c r="CL83" s="4"/>
    </row>
    <row r="84" spans="2:90">
      <c r="B84" s="459">
        <v>58</v>
      </c>
      <c r="C84" s="609">
        <f>'Input_Liability (USD)'!C90</f>
        <v>4.0211999999999998E-2</v>
      </c>
      <c r="D84" s="416"/>
      <c r="E84" s="612" t="s">
        <v>536</v>
      </c>
      <c r="F84" s="417"/>
      <c r="G84" s="17"/>
      <c r="H84" s="18"/>
      <c r="I84" s="18"/>
      <c r="J84" s="18"/>
      <c r="K84" s="83"/>
      <c r="L84" s="461">
        <f t="shared" si="1"/>
        <v>0</v>
      </c>
      <c r="M84" s="461">
        <f t="shared" si="1"/>
        <v>0</v>
      </c>
      <c r="N84" s="461">
        <f t="shared" si="1"/>
        <v>0</v>
      </c>
      <c r="O84" s="461">
        <f t="shared" si="1"/>
        <v>0</v>
      </c>
      <c r="P84" s="461">
        <f t="shared" si="2"/>
        <v>0</v>
      </c>
      <c r="Q84" s="461">
        <f t="shared" si="2"/>
        <v>0</v>
      </c>
      <c r="R84" s="461">
        <f t="shared" si="2"/>
        <v>0</v>
      </c>
      <c r="S84" s="345"/>
      <c r="T84" s="3"/>
      <c r="U84" s="3"/>
      <c r="V84" s="3"/>
      <c r="W84" s="3"/>
      <c r="X84" s="3"/>
      <c r="Y84" s="3"/>
      <c r="Z84" s="4"/>
      <c r="AA84" s="24"/>
      <c r="AB84" s="3"/>
      <c r="AC84" s="3"/>
      <c r="AD84" s="3"/>
      <c r="AE84" s="3"/>
      <c r="AF84" s="3"/>
      <c r="AG84" s="3"/>
      <c r="AH84" s="4"/>
      <c r="AI84" s="24"/>
      <c r="AJ84" s="3"/>
      <c r="AK84" s="3"/>
      <c r="AL84" s="3"/>
      <c r="AM84" s="3"/>
      <c r="AN84" s="3"/>
      <c r="AO84" s="3"/>
      <c r="AP84" s="4"/>
      <c r="AQ84" s="24"/>
      <c r="AR84" s="3"/>
      <c r="AS84" s="3"/>
      <c r="AT84" s="3"/>
      <c r="AU84" s="3"/>
      <c r="AV84" s="3"/>
      <c r="AW84" s="3"/>
      <c r="AX84" s="4"/>
      <c r="AY84" s="24"/>
      <c r="AZ84" s="3"/>
      <c r="BA84" s="3"/>
      <c r="BB84" s="3"/>
      <c r="BC84" s="3"/>
      <c r="BD84" s="3"/>
      <c r="BE84" s="3"/>
      <c r="BF84" s="4"/>
      <c r="BG84" s="25"/>
      <c r="BH84" s="3"/>
      <c r="BI84" s="3"/>
      <c r="BJ84" s="3"/>
      <c r="BK84" s="3"/>
      <c r="BL84" s="3"/>
      <c r="BM84" s="3"/>
      <c r="BN84" s="4"/>
      <c r="BO84" s="25"/>
      <c r="BP84" s="3"/>
      <c r="BQ84" s="3"/>
      <c r="BR84" s="3"/>
      <c r="BS84" s="3"/>
      <c r="BT84" s="3"/>
      <c r="BU84" s="3"/>
      <c r="BV84" s="4"/>
      <c r="BW84" s="25"/>
      <c r="BX84" s="3"/>
      <c r="BY84" s="3"/>
      <c r="BZ84" s="3"/>
      <c r="CA84" s="3"/>
      <c r="CB84" s="3"/>
      <c r="CC84" s="3"/>
      <c r="CD84" s="4"/>
      <c r="CE84" s="59"/>
      <c r="CF84" s="3"/>
      <c r="CG84" s="3"/>
      <c r="CH84" s="3"/>
      <c r="CI84" s="22"/>
      <c r="CJ84" s="22"/>
      <c r="CK84" s="3"/>
      <c r="CL84" s="4"/>
    </row>
    <row r="85" spans="2:90">
      <c r="B85" s="459">
        <v>59</v>
      </c>
      <c r="C85" s="609">
        <f>'Input_Liability (USD)'!C91</f>
        <v>4.018E-2</v>
      </c>
      <c r="D85" s="416"/>
      <c r="E85" s="612" t="s">
        <v>537</v>
      </c>
      <c r="F85" s="417"/>
      <c r="G85" s="17"/>
      <c r="H85" s="18"/>
      <c r="I85" s="18"/>
      <c r="J85" s="18"/>
      <c r="K85" s="83"/>
      <c r="L85" s="461">
        <f t="shared" si="1"/>
        <v>0</v>
      </c>
      <c r="M85" s="461">
        <f t="shared" si="1"/>
        <v>0</v>
      </c>
      <c r="N85" s="461">
        <f t="shared" si="1"/>
        <v>0</v>
      </c>
      <c r="O85" s="461">
        <f t="shared" si="1"/>
        <v>0</v>
      </c>
      <c r="P85" s="461">
        <f t="shared" si="2"/>
        <v>0</v>
      </c>
      <c r="Q85" s="461">
        <f t="shared" si="2"/>
        <v>0</v>
      </c>
      <c r="R85" s="461">
        <f t="shared" si="2"/>
        <v>0</v>
      </c>
      <c r="S85" s="345"/>
      <c r="T85" s="3"/>
      <c r="U85" s="3"/>
      <c r="V85" s="3"/>
      <c r="W85" s="3"/>
      <c r="X85" s="3"/>
      <c r="Y85" s="3"/>
      <c r="Z85" s="4"/>
      <c r="AA85" s="24"/>
      <c r="AB85" s="3"/>
      <c r="AC85" s="3"/>
      <c r="AD85" s="3"/>
      <c r="AE85" s="3"/>
      <c r="AF85" s="3"/>
      <c r="AG85" s="3"/>
      <c r="AH85" s="4"/>
      <c r="AI85" s="24"/>
      <c r="AJ85" s="3"/>
      <c r="AK85" s="3"/>
      <c r="AL85" s="3"/>
      <c r="AM85" s="3"/>
      <c r="AN85" s="3"/>
      <c r="AO85" s="3"/>
      <c r="AP85" s="4"/>
      <c r="AQ85" s="24"/>
      <c r="AR85" s="3"/>
      <c r="AS85" s="3"/>
      <c r="AT85" s="3"/>
      <c r="AU85" s="3"/>
      <c r="AV85" s="3"/>
      <c r="AW85" s="3"/>
      <c r="AX85" s="4"/>
      <c r="AY85" s="24"/>
      <c r="AZ85" s="3"/>
      <c r="BA85" s="3"/>
      <c r="BB85" s="3"/>
      <c r="BC85" s="3"/>
      <c r="BD85" s="3"/>
      <c r="BE85" s="3"/>
      <c r="BF85" s="4"/>
      <c r="BG85" s="25"/>
      <c r="BH85" s="3"/>
      <c r="BI85" s="3"/>
      <c r="BJ85" s="3"/>
      <c r="BK85" s="3"/>
      <c r="BL85" s="3"/>
      <c r="BM85" s="3"/>
      <c r="BN85" s="4"/>
      <c r="BO85" s="25"/>
      <c r="BP85" s="3"/>
      <c r="BQ85" s="3"/>
      <c r="BR85" s="3"/>
      <c r="BS85" s="3"/>
      <c r="BT85" s="3"/>
      <c r="BU85" s="3"/>
      <c r="BV85" s="4"/>
      <c r="BW85" s="25"/>
      <c r="BX85" s="3"/>
      <c r="BY85" s="3"/>
      <c r="BZ85" s="3"/>
      <c r="CA85" s="3"/>
      <c r="CB85" s="3"/>
      <c r="CC85" s="3"/>
      <c r="CD85" s="4"/>
      <c r="CE85" s="59"/>
      <c r="CF85" s="3"/>
      <c r="CG85" s="3"/>
      <c r="CH85" s="3"/>
      <c r="CI85" s="22"/>
      <c r="CJ85" s="22"/>
      <c r="CK85" s="3"/>
      <c r="CL85" s="4"/>
    </row>
    <row r="86" spans="2:90">
      <c r="B86" s="459">
        <v>60</v>
      </c>
      <c r="C86" s="609">
        <f>'Input_Liability (USD)'!C92</f>
        <v>4.0149999999999998E-2</v>
      </c>
      <c r="D86" s="416"/>
      <c r="E86" s="612" t="s">
        <v>538</v>
      </c>
      <c r="F86" s="417"/>
      <c r="G86" s="17"/>
      <c r="H86" s="18"/>
      <c r="I86" s="18"/>
      <c r="J86" s="18"/>
      <c r="K86" s="83"/>
      <c r="L86" s="461">
        <f t="shared" si="1"/>
        <v>0</v>
      </c>
      <c r="M86" s="461">
        <f t="shared" si="1"/>
        <v>0</v>
      </c>
      <c r="N86" s="461">
        <f t="shared" si="1"/>
        <v>0</v>
      </c>
      <c r="O86" s="461">
        <f t="shared" si="1"/>
        <v>0</v>
      </c>
      <c r="P86" s="461">
        <f t="shared" si="2"/>
        <v>0</v>
      </c>
      <c r="Q86" s="461">
        <f t="shared" si="2"/>
        <v>0</v>
      </c>
      <c r="R86" s="461">
        <f t="shared" si="2"/>
        <v>0</v>
      </c>
      <c r="S86" s="345"/>
      <c r="T86" s="3"/>
      <c r="U86" s="3"/>
      <c r="V86" s="3"/>
      <c r="W86" s="3"/>
      <c r="X86" s="3"/>
      <c r="Y86" s="3"/>
      <c r="Z86" s="4"/>
      <c r="AA86" s="24"/>
      <c r="AB86" s="3"/>
      <c r="AC86" s="3"/>
      <c r="AD86" s="3"/>
      <c r="AE86" s="3"/>
      <c r="AF86" s="3"/>
      <c r="AG86" s="3"/>
      <c r="AH86" s="4"/>
      <c r="AI86" s="24"/>
      <c r="AJ86" s="3"/>
      <c r="AK86" s="3"/>
      <c r="AL86" s="3"/>
      <c r="AM86" s="3"/>
      <c r="AN86" s="3"/>
      <c r="AO86" s="3"/>
      <c r="AP86" s="4"/>
      <c r="AQ86" s="24"/>
      <c r="AR86" s="3"/>
      <c r="AS86" s="3"/>
      <c r="AT86" s="3"/>
      <c r="AU86" s="3"/>
      <c r="AV86" s="3"/>
      <c r="AW86" s="3"/>
      <c r="AX86" s="4"/>
      <c r="AY86" s="24"/>
      <c r="AZ86" s="3"/>
      <c r="BA86" s="3"/>
      <c r="BB86" s="3"/>
      <c r="BC86" s="3"/>
      <c r="BD86" s="3"/>
      <c r="BE86" s="3"/>
      <c r="BF86" s="4"/>
      <c r="BG86" s="25"/>
      <c r="BH86" s="3"/>
      <c r="BI86" s="3"/>
      <c r="BJ86" s="3"/>
      <c r="BK86" s="3"/>
      <c r="BL86" s="3"/>
      <c r="BM86" s="3"/>
      <c r="BN86" s="4"/>
      <c r="BO86" s="25"/>
      <c r="BP86" s="3"/>
      <c r="BQ86" s="3"/>
      <c r="BR86" s="3"/>
      <c r="BS86" s="3"/>
      <c r="BT86" s="3"/>
      <c r="BU86" s="3"/>
      <c r="BV86" s="4"/>
      <c r="BW86" s="25"/>
      <c r="BX86" s="3"/>
      <c r="BY86" s="3"/>
      <c r="BZ86" s="3"/>
      <c r="CA86" s="3"/>
      <c r="CB86" s="3"/>
      <c r="CC86" s="3"/>
      <c r="CD86" s="4"/>
      <c r="CE86" s="59"/>
      <c r="CF86" s="3"/>
      <c r="CG86" s="3"/>
      <c r="CH86" s="3"/>
      <c r="CI86" s="22"/>
      <c r="CJ86" s="22"/>
      <c r="CK86" s="3"/>
      <c r="CL86" s="4"/>
    </row>
    <row r="87" spans="2:90">
      <c r="B87" s="459">
        <v>61</v>
      </c>
      <c r="C87" s="609">
        <f>'Input_Liability (USD)'!C93</f>
        <v>4.0120000000000003E-2</v>
      </c>
      <c r="D87" s="416"/>
      <c r="E87" s="612" t="s">
        <v>539</v>
      </c>
      <c r="F87" s="417"/>
      <c r="G87" s="17"/>
      <c r="H87" s="18"/>
      <c r="I87" s="18"/>
      <c r="J87" s="18"/>
      <c r="K87" s="83"/>
      <c r="L87" s="461">
        <f t="shared" si="1"/>
        <v>0</v>
      </c>
      <c r="M87" s="461">
        <f t="shared" si="1"/>
        <v>0</v>
      </c>
      <c r="N87" s="461">
        <f t="shared" si="1"/>
        <v>0</v>
      </c>
      <c r="O87" s="461">
        <f t="shared" si="1"/>
        <v>0</v>
      </c>
      <c r="P87" s="461">
        <f t="shared" si="2"/>
        <v>0</v>
      </c>
      <c r="Q87" s="461">
        <f t="shared" si="2"/>
        <v>0</v>
      </c>
      <c r="R87" s="461">
        <f t="shared" si="2"/>
        <v>0</v>
      </c>
      <c r="S87" s="345"/>
      <c r="T87" s="3"/>
      <c r="U87" s="3"/>
      <c r="V87" s="3"/>
      <c r="W87" s="3"/>
      <c r="X87" s="3"/>
      <c r="Y87" s="3"/>
      <c r="Z87" s="4"/>
      <c r="AA87" s="24"/>
      <c r="AB87" s="3"/>
      <c r="AC87" s="3"/>
      <c r="AD87" s="3"/>
      <c r="AE87" s="3"/>
      <c r="AF87" s="3"/>
      <c r="AG87" s="3"/>
      <c r="AH87" s="4"/>
      <c r="AI87" s="24"/>
      <c r="AJ87" s="3"/>
      <c r="AK87" s="3"/>
      <c r="AL87" s="3"/>
      <c r="AM87" s="3"/>
      <c r="AN87" s="3"/>
      <c r="AO87" s="3"/>
      <c r="AP87" s="4"/>
      <c r="AQ87" s="24"/>
      <c r="AR87" s="3"/>
      <c r="AS87" s="3"/>
      <c r="AT87" s="3"/>
      <c r="AU87" s="3"/>
      <c r="AV87" s="3"/>
      <c r="AW87" s="3"/>
      <c r="AX87" s="4"/>
      <c r="AY87" s="24"/>
      <c r="AZ87" s="3"/>
      <c r="BA87" s="3"/>
      <c r="BB87" s="3"/>
      <c r="BC87" s="3"/>
      <c r="BD87" s="3"/>
      <c r="BE87" s="3"/>
      <c r="BF87" s="4"/>
      <c r="BG87" s="25"/>
      <c r="BH87" s="3"/>
      <c r="BI87" s="3"/>
      <c r="BJ87" s="3"/>
      <c r="BK87" s="3"/>
      <c r="BL87" s="3"/>
      <c r="BM87" s="3"/>
      <c r="BN87" s="4"/>
      <c r="BO87" s="25"/>
      <c r="BP87" s="3"/>
      <c r="BQ87" s="3"/>
      <c r="BR87" s="3"/>
      <c r="BS87" s="3"/>
      <c r="BT87" s="3"/>
      <c r="BU87" s="3"/>
      <c r="BV87" s="4"/>
      <c r="BW87" s="25"/>
      <c r="BX87" s="3"/>
      <c r="BY87" s="3"/>
      <c r="BZ87" s="3"/>
      <c r="CA87" s="3"/>
      <c r="CB87" s="3"/>
      <c r="CC87" s="3"/>
      <c r="CD87" s="4"/>
      <c r="CE87" s="59"/>
      <c r="CF87" s="3"/>
      <c r="CG87" s="3"/>
      <c r="CH87" s="3"/>
      <c r="CI87" s="22"/>
      <c r="CJ87" s="22"/>
      <c r="CK87" s="3"/>
      <c r="CL87" s="4"/>
    </row>
    <row r="88" spans="2:90">
      <c r="B88" s="459">
        <v>62</v>
      </c>
      <c r="C88" s="609">
        <f>'Input_Liability (USD)'!C94</f>
        <v>4.0091000000000002E-2</v>
      </c>
      <c r="D88" s="416"/>
      <c r="E88" s="612" t="s">
        <v>540</v>
      </c>
      <c r="F88" s="417"/>
      <c r="G88" s="17"/>
      <c r="H88" s="18"/>
      <c r="I88" s="18"/>
      <c r="J88" s="18"/>
      <c r="K88" s="83"/>
      <c r="L88" s="461">
        <f t="shared" si="1"/>
        <v>0</v>
      </c>
      <c r="M88" s="461">
        <f t="shared" si="1"/>
        <v>0</v>
      </c>
      <c r="N88" s="461">
        <f t="shared" si="1"/>
        <v>0</v>
      </c>
      <c r="O88" s="461">
        <f t="shared" si="1"/>
        <v>0</v>
      </c>
      <c r="P88" s="461">
        <f t="shared" si="2"/>
        <v>0</v>
      </c>
      <c r="Q88" s="461">
        <f t="shared" si="2"/>
        <v>0</v>
      </c>
      <c r="R88" s="461">
        <f t="shared" si="2"/>
        <v>0</v>
      </c>
      <c r="S88" s="345"/>
      <c r="T88" s="3"/>
      <c r="U88" s="3"/>
      <c r="V88" s="3"/>
      <c r="W88" s="3"/>
      <c r="X88" s="3"/>
      <c r="Y88" s="3"/>
      <c r="Z88" s="4"/>
      <c r="AA88" s="24"/>
      <c r="AB88" s="3"/>
      <c r="AC88" s="3"/>
      <c r="AD88" s="3"/>
      <c r="AE88" s="3"/>
      <c r="AF88" s="3"/>
      <c r="AG88" s="3"/>
      <c r="AH88" s="4"/>
      <c r="AI88" s="24"/>
      <c r="AJ88" s="3"/>
      <c r="AK88" s="3"/>
      <c r="AL88" s="3"/>
      <c r="AM88" s="3"/>
      <c r="AN88" s="3"/>
      <c r="AO88" s="3"/>
      <c r="AP88" s="4"/>
      <c r="AQ88" s="24"/>
      <c r="AR88" s="3"/>
      <c r="AS88" s="3"/>
      <c r="AT88" s="3"/>
      <c r="AU88" s="3"/>
      <c r="AV88" s="3"/>
      <c r="AW88" s="3"/>
      <c r="AX88" s="4"/>
      <c r="AY88" s="24"/>
      <c r="AZ88" s="3"/>
      <c r="BA88" s="3"/>
      <c r="BB88" s="3"/>
      <c r="BC88" s="3"/>
      <c r="BD88" s="3"/>
      <c r="BE88" s="3"/>
      <c r="BF88" s="4"/>
      <c r="BG88" s="25"/>
      <c r="BH88" s="3"/>
      <c r="BI88" s="3"/>
      <c r="BJ88" s="3"/>
      <c r="BK88" s="3"/>
      <c r="BL88" s="3"/>
      <c r="BM88" s="3"/>
      <c r="BN88" s="4"/>
      <c r="BO88" s="25"/>
      <c r="BP88" s="3"/>
      <c r="BQ88" s="3"/>
      <c r="BR88" s="3"/>
      <c r="BS88" s="3"/>
      <c r="BT88" s="3"/>
      <c r="BU88" s="3"/>
      <c r="BV88" s="4"/>
      <c r="BW88" s="25"/>
      <c r="BX88" s="3"/>
      <c r="BY88" s="3"/>
      <c r="BZ88" s="3"/>
      <c r="CA88" s="3"/>
      <c r="CB88" s="3"/>
      <c r="CC88" s="3"/>
      <c r="CD88" s="4"/>
      <c r="CE88" s="59"/>
      <c r="CF88" s="3"/>
      <c r="CG88" s="3"/>
      <c r="CH88" s="3"/>
      <c r="CI88" s="22"/>
      <c r="CJ88" s="22"/>
      <c r="CK88" s="3"/>
      <c r="CL88" s="4"/>
    </row>
    <row r="89" spans="2:90">
      <c r="B89" s="459">
        <v>63</v>
      </c>
      <c r="C89" s="609">
        <f>'Input_Liability (USD)'!C95</f>
        <v>4.0064000000000002E-2</v>
      </c>
      <c r="D89" s="416"/>
      <c r="E89" s="612" t="s">
        <v>541</v>
      </c>
      <c r="F89" s="417"/>
      <c r="G89" s="17"/>
      <c r="H89" s="18"/>
      <c r="I89" s="18"/>
      <c r="J89" s="18"/>
      <c r="K89" s="83"/>
      <c r="L89" s="461">
        <f t="shared" ref="L89:O112" si="3">+T89+AB89+AJ89+AR89+AZ89+BH89+BP89+BX89+CF89</f>
        <v>0</v>
      </c>
      <c r="M89" s="461">
        <f t="shared" si="3"/>
        <v>0</v>
      </c>
      <c r="N89" s="461">
        <f t="shared" si="3"/>
        <v>0</v>
      </c>
      <c r="O89" s="461">
        <f t="shared" si="3"/>
        <v>0</v>
      </c>
      <c r="P89" s="461">
        <f t="shared" si="2"/>
        <v>0</v>
      </c>
      <c r="Q89" s="461">
        <f t="shared" si="2"/>
        <v>0</v>
      </c>
      <c r="R89" s="461">
        <f t="shared" si="2"/>
        <v>0</v>
      </c>
      <c r="S89" s="345"/>
      <c r="T89" s="3"/>
      <c r="U89" s="3"/>
      <c r="V89" s="3"/>
      <c r="W89" s="3"/>
      <c r="X89" s="3"/>
      <c r="Y89" s="3"/>
      <c r="Z89" s="4"/>
      <c r="AA89" s="24"/>
      <c r="AB89" s="3"/>
      <c r="AC89" s="3"/>
      <c r="AD89" s="3"/>
      <c r="AE89" s="3"/>
      <c r="AF89" s="3"/>
      <c r="AG89" s="3"/>
      <c r="AH89" s="4"/>
      <c r="AI89" s="24"/>
      <c r="AJ89" s="3"/>
      <c r="AK89" s="3"/>
      <c r="AL89" s="3"/>
      <c r="AM89" s="3"/>
      <c r="AN89" s="3"/>
      <c r="AO89" s="3"/>
      <c r="AP89" s="4"/>
      <c r="AQ89" s="24"/>
      <c r="AR89" s="3"/>
      <c r="AS89" s="3"/>
      <c r="AT89" s="3"/>
      <c r="AU89" s="3"/>
      <c r="AV89" s="3"/>
      <c r="AW89" s="3"/>
      <c r="AX89" s="4"/>
      <c r="AY89" s="24"/>
      <c r="AZ89" s="3"/>
      <c r="BA89" s="3"/>
      <c r="BB89" s="3"/>
      <c r="BC89" s="3"/>
      <c r="BD89" s="3"/>
      <c r="BE89" s="3"/>
      <c r="BF89" s="4"/>
      <c r="BG89" s="25"/>
      <c r="BH89" s="3"/>
      <c r="BI89" s="3"/>
      <c r="BJ89" s="3"/>
      <c r="BK89" s="3"/>
      <c r="BL89" s="3"/>
      <c r="BM89" s="3"/>
      <c r="BN89" s="4"/>
      <c r="BO89" s="25"/>
      <c r="BP89" s="3"/>
      <c r="BQ89" s="3"/>
      <c r="BR89" s="3"/>
      <c r="BS89" s="3"/>
      <c r="BT89" s="3"/>
      <c r="BU89" s="3"/>
      <c r="BV89" s="4"/>
      <c r="BW89" s="25"/>
      <c r="BX89" s="3"/>
      <c r="BY89" s="3"/>
      <c r="BZ89" s="3"/>
      <c r="CA89" s="3"/>
      <c r="CB89" s="3"/>
      <c r="CC89" s="3"/>
      <c r="CD89" s="4"/>
      <c r="CE89" s="59"/>
      <c r="CF89" s="3"/>
      <c r="CG89" s="3"/>
      <c r="CH89" s="3"/>
      <c r="CI89" s="22"/>
      <c r="CJ89" s="22"/>
      <c r="CK89" s="3"/>
      <c r="CL89" s="4"/>
    </row>
    <row r="90" spans="2:90">
      <c r="B90" s="459">
        <v>64</v>
      </c>
      <c r="C90" s="609">
        <f>'Input_Liability (USD)'!C96</f>
        <v>4.0037000000000003E-2</v>
      </c>
      <c r="D90" s="416"/>
      <c r="E90" s="612" t="s">
        <v>542</v>
      </c>
      <c r="F90" s="417"/>
      <c r="G90" s="17"/>
      <c r="H90" s="18"/>
      <c r="I90" s="18"/>
      <c r="J90" s="18"/>
      <c r="K90" s="83"/>
      <c r="L90" s="461">
        <f t="shared" si="3"/>
        <v>0</v>
      </c>
      <c r="M90" s="461">
        <f t="shared" si="3"/>
        <v>0</v>
      </c>
      <c r="N90" s="461">
        <f t="shared" si="3"/>
        <v>0</v>
      </c>
      <c r="O90" s="461">
        <f t="shared" si="3"/>
        <v>0</v>
      </c>
      <c r="P90" s="461">
        <f t="shared" si="2"/>
        <v>0</v>
      </c>
      <c r="Q90" s="461">
        <f t="shared" si="2"/>
        <v>0</v>
      </c>
      <c r="R90" s="461">
        <f t="shared" si="2"/>
        <v>0</v>
      </c>
      <c r="S90" s="345"/>
      <c r="T90" s="3"/>
      <c r="U90" s="3"/>
      <c r="V90" s="3"/>
      <c r="W90" s="3"/>
      <c r="X90" s="3"/>
      <c r="Y90" s="3"/>
      <c r="Z90" s="4"/>
      <c r="AA90" s="24"/>
      <c r="AB90" s="3"/>
      <c r="AC90" s="3"/>
      <c r="AD90" s="3"/>
      <c r="AE90" s="3"/>
      <c r="AF90" s="3"/>
      <c r="AG90" s="3"/>
      <c r="AH90" s="4"/>
      <c r="AI90" s="24"/>
      <c r="AJ90" s="3"/>
      <c r="AK90" s="3"/>
      <c r="AL90" s="3"/>
      <c r="AM90" s="3"/>
      <c r="AN90" s="3"/>
      <c r="AO90" s="3"/>
      <c r="AP90" s="4"/>
      <c r="AQ90" s="24"/>
      <c r="AR90" s="3"/>
      <c r="AS90" s="3"/>
      <c r="AT90" s="3"/>
      <c r="AU90" s="3"/>
      <c r="AV90" s="3"/>
      <c r="AW90" s="3"/>
      <c r="AX90" s="4"/>
      <c r="AY90" s="24"/>
      <c r="AZ90" s="3"/>
      <c r="BA90" s="3"/>
      <c r="BB90" s="3"/>
      <c r="BC90" s="3"/>
      <c r="BD90" s="3"/>
      <c r="BE90" s="3"/>
      <c r="BF90" s="4"/>
      <c r="BG90" s="25"/>
      <c r="BH90" s="3"/>
      <c r="BI90" s="3"/>
      <c r="BJ90" s="3"/>
      <c r="BK90" s="3"/>
      <c r="BL90" s="3"/>
      <c r="BM90" s="3"/>
      <c r="BN90" s="4"/>
      <c r="BO90" s="25"/>
      <c r="BP90" s="3"/>
      <c r="BQ90" s="3"/>
      <c r="BR90" s="3"/>
      <c r="BS90" s="3"/>
      <c r="BT90" s="3"/>
      <c r="BU90" s="3"/>
      <c r="BV90" s="4"/>
      <c r="BW90" s="25"/>
      <c r="BX90" s="3"/>
      <c r="BY90" s="3"/>
      <c r="BZ90" s="3"/>
      <c r="CA90" s="3"/>
      <c r="CB90" s="3"/>
      <c r="CC90" s="3"/>
      <c r="CD90" s="4"/>
      <c r="CE90" s="59"/>
      <c r="CF90" s="3"/>
      <c r="CG90" s="3"/>
      <c r="CH90" s="3"/>
      <c r="CI90" s="22"/>
      <c r="CJ90" s="22"/>
      <c r="CK90" s="3"/>
      <c r="CL90" s="4"/>
    </row>
    <row r="91" spans="2:90">
      <c r="B91" s="459">
        <v>65</v>
      </c>
      <c r="C91" s="609">
        <f>'Input_Liability (USD)'!C97</f>
        <v>4.0010999999999998E-2</v>
      </c>
      <c r="D91" s="416"/>
      <c r="E91" s="612" t="s">
        <v>543</v>
      </c>
      <c r="F91" s="417"/>
      <c r="G91" s="17"/>
      <c r="H91" s="18"/>
      <c r="I91" s="18"/>
      <c r="J91" s="18"/>
      <c r="K91" s="83"/>
      <c r="L91" s="461">
        <f t="shared" si="3"/>
        <v>0</v>
      </c>
      <c r="M91" s="461">
        <f t="shared" si="3"/>
        <v>0</v>
      </c>
      <c r="N91" s="461">
        <f t="shared" si="3"/>
        <v>0</v>
      </c>
      <c r="O91" s="461">
        <f t="shared" si="3"/>
        <v>0</v>
      </c>
      <c r="P91" s="461">
        <f t="shared" si="2"/>
        <v>0</v>
      </c>
      <c r="Q91" s="461">
        <f t="shared" si="2"/>
        <v>0</v>
      </c>
      <c r="R91" s="461">
        <f t="shared" si="2"/>
        <v>0</v>
      </c>
      <c r="S91" s="345"/>
      <c r="T91" s="3"/>
      <c r="U91" s="3"/>
      <c r="V91" s="3"/>
      <c r="W91" s="3"/>
      <c r="X91" s="3"/>
      <c r="Y91" s="3"/>
      <c r="Z91" s="4"/>
      <c r="AA91" s="24"/>
      <c r="AB91" s="3"/>
      <c r="AC91" s="3"/>
      <c r="AD91" s="3"/>
      <c r="AE91" s="3"/>
      <c r="AF91" s="3"/>
      <c r="AG91" s="3"/>
      <c r="AH91" s="4"/>
      <c r="AI91" s="24"/>
      <c r="AJ91" s="3"/>
      <c r="AK91" s="3"/>
      <c r="AL91" s="3"/>
      <c r="AM91" s="3"/>
      <c r="AN91" s="3"/>
      <c r="AO91" s="3"/>
      <c r="AP91" s="4"/>
      <c r="AQ91" s="24"/>
      <c r="AR91" s="3"/>
      <c r="AS91" s="3"/>
      <c r="AT91" s="3"/>
      <c r="AU91" s="3"/>
      <c r="AV91" s="3"/>
      <c r="AW91" s="3"/>
      <c r="AX91" s="4"/>
      <c r="AY91" s="24"/>
      <c r="AZ91" s="3"/>
      <c r="BA91" s="3"/>
      <c r="BB91" s="3"/>
      <c r="BC91" s="3"/>
      <c r="BD91" s="3"/>
      <c r="BE91" s="3"/>
      <c r="BF91" s="4"/>
      <c r="BG91" s="25"/>
      <c r="BH91" s="3"/>
      <c r="BI91" s="3"/>
      <c r="BJ91" s="3"/>
      <c r="BK91" s="3"/>
      <c r="BL91" s="3"/>
      <c r="BM91" s="3"/>
      <c r="BN91" s="4"/>
      <c r="BO91" s="25"/>
      <c r="BP91" s="3"/>
      <c r="BQ91" s="3"/>
      <c r="BR91" s="3"/>
      <c r="BS91" s="3"/>
      <c r="BT91" s="3"/>
      <c r="BU91" s="3"/>
      <c r="BV91" s="4"/>
      <c r="BW91" s="25"/>
      <c r="BX91" s="3"/>
      <c r="BY91" s="3"/>
      <c r="BZ91" s="3"/>
      <c r="CA91" s="3"/>
      <c r="CB91" s="3"/>
      <c r="CC91" s="3"/>
      <c r="CD91" s="4"/>
      <c r="CE91" s="59"/>
      <c r="CF91" s="3"/>
      <c r="CG91" s="3"/>
      <c r="CH91" s="3"/>
      <c r="CI91" s="22"/>
      <c r="CJ91" s="22"/>
      <c r="CK91" s="3"/>
      <c r="CL91" s="4"/>
    </row>
    <row r="92" spans="2:90">
      <c r="B92" s="459">
        <v>66</v>
      </c>
      <c r="C92" s="609">
        <f>'Input_Liability (USD)'!C98</f>
        <v>3.9986000000000001E-2</v>
      </c>
      <c r="D92" s="416"/>
      <c r="E92" s="612" t="s">
        <v>544</v>
      </c>
      <c r="F92" s="417"/>
      <c r="G92" s="17"/>
      <c r="H92" s="18"/>
      <c r="I92" s="18"/>
      <c r="J92" s="18"/>
      <c r="K92" s="83"/>
      <c r="L92" s="461">
        <f t="shared" si="3"/>
        <v>0</v>
      </c>
      <c r="M92" s="461">
        <f t="shared" si="3"/>
        <v>0</v>
      </c>
      <c r="N92" s="461">
        <f t="shared" si="3"/>
        <v>0</v>
      </c>
      <c r="O92" s="461">
        <f t="shared" si="3"/>
        <v>0</v>
      </c>
      <c r="P92" s="461">
        <f t="shared" si="2"/>
        <v>0</v>
      </c>
      <c r="Q92" s="461">
        <f t="shared" si="2"/>
        <v>0</v>
      </c>
      <c r="R92" s="461">
        <f t="shared" si="2"/>
        <v>0</v>
      </c>
      <c r="S92" s="345"/>
      <c r="T92" s="3"/>
      <c r="U92" s="3"/>
      <c r="V92" s="3"/>
      <c r="W92" s="3"/>
      <c r="X92" s="3"/>
      <c r="Y92" s="3"/>
      <c r="Z92" s="4"/>
      <c r="AA92" s="24"/>
      <c r="AB92" s="3"/>
      <c r="AC92" s="3"/>
      <c r="AD92" s="3"/>
      <c r="AE92" s="3"/>
      <c r="AF92" s="3"/>
      <c r="AG92" s="3"/>
      <c r="AH92" s="4"/>
      <c r="AI92" s="24"/>
      <c r="AJ92" s="3"/>
      <c r="AK92" s="3"/>
      <c r="AL92" s="3"/>
      <c r="AM92" s="3"/>
      <c r="AN92" s="3"/>
      <c r="AO92" s="3"/>
      <c r="AP92" s="4"/>
      <c r="AQ92" s="24"/>
      <c r="AR92" s="3"/>
      <c r="AS92" s="3"/>
      <c r="AT92" s="3"/>
      <c r="AU92" s="3"/>
      <c r="AV92" s="3"/>
      <c r="AW92" s="3"/>
      <c r="AX92" s="4"/>
      <c r="AY92" s="24"/>
      <c r="AZ92" s="3"/>
      <c r="BA92" s="3"/>
      <c r="BB92" s="3"/>
      <c r="BC92" s="3"/>
      <c r="BD92" s="3"/>
      <c r="BE92" s="3"/>
      <c r="BF92" s="4"/>
      <c r="BG92" s="25"/>
      <c r="BH92" s="3"/>
      <c r="BI92" s="3"/>
      <c r="BJ92" s="3"/>
      <c r="BK92" s="3"/>
      <c r="BL92" s="3"/>
      <c r="BM92" s="3"/>
      <c r="BN92" s="4"/>
      <c r="BO92" s="25"/>
      <c r="BP92" s="3"/>
      <c r="BQ92" s="3"/>
      <c r="BR92" s="3"/>
      <c r="BS92" s="3"/>
      <c r="BT92" s="3"/>
      <c r="BU92" s="3"/>
      <c r="BV92" s="4"/>
      <c r="BW92" s="25"/>
      <c r="BX92" s="3"/>
      <c r="BY92" s="3"/>
      <c r="BZ92" s="3"/>
      <c r="CA92" s="3"/>
      <c r="CB92" s="3"/>
      <c r="CC92" s="3"/>
      <c r="CD92" s="4"/>
      <c r="CE92" s="59"/>
      <c r="CF92" s="3"/>
      <c r="CG92" s="3"/>
      <c r="CH92" s="3"/>
      <c r="CI92" s="22"/>
      <c r="CJ92" s="22"/>
      <c r="CK92" s="3"/>
      <c r="CL92" s="4"/>
    </row>
    <row r="93" spans="2:90">
      <c r="B93" s="459">
        <v>67</v>
      </c>
      <c r="C93" s="609">
        <f>'Input_Liability (USD)'!C99</f>
        <v>3.9961000000000003E-2</v>
      </c>
      <c r="D93" s="416"/>
      <c r="E93" s="612" t="s">
        <v>545</v>
      </c>
      <c r="F93" s="417"/>
      <c r="G93" s="17"/>
      <c r="H93" s="18"/>
      <c r="I93" s="18"/>
      <c r="J93" s="18"/>
      <c r="K93" s="83"/>
      <c r="L93" s="461">
        <f t="shared" si="3"/>
        <v>0</v>
      </c>
      <c r="M93" s="461">
        <f t="shared" si="3"/>
        <v>0</v>
      </c>
      <c r="N93" s="461">
        <f t="shared" si="3"/>
        <v>0</v>
      </c>
      <c r="O93" s="461">
        <f t="shared" si="3"/>
        <v>0</v>
      </c>
      <c r="P93" s="461">
        <f t="shared" si="2"/>
        <v>0</v>
      </c>
      <c r="Q93" s="461">
        <f t="shared" si="2"/>
        <v>0</v>
      </c>
      <c r="R93" s="461">
        <f t="shared" si="2"/>
        <v>0</v>
      </c>
      <c r="S93" s="345"/>
      <c r="T93" s="3"/>
      <c r="U93" s="3"/>
      <c r="V93" s="3"/>
      <c r="W93" s="3"/>
      <c r="X93" s="3"/>
      <c r="Y93" s="3"/>
      <c r="Z93" s="4"/>
      <c r="AA93" s="24"/>
      <c r="AB93" s="3"/>
      <c r="AC93" s="3"/>
      <c r="AD93" s="3"/>
      <c r="AE93" s="3"/>
      <c r="AF93" s="3"/>
      <c r="AG93" s="3"/>
      <c r="AH93" s="4"/>
      <c r="AI93" s="24"/>
      <c r="AJ93" s="3"/>
      <c r="AK93" s="3"/>
      <c r="AL93" s="3"/>
      <c r="AM93" s="3"/>
      <c r="AN93" s="3"/>
      <c r="AO93" s="3"/>
      <c r="AP93" s="4"/>
      <c r="AQ93" s="24"/>
      <c r="AR93" s="3"/>
      <c r="AS93" s="3"/>
      <c r="AT93" s="3"/>
      <c r="AU93" s="3"/>
      <c r="AV93" s="3"/>
      <c r="AW93" s="3"/>
      <c r="AX93" s="4"/>
      <c r="AY93" s="24"/>
      <c r="AZ93" s="3"/>
      <c r="BA93" s="3"/>
      <c r="BB93" s="3"/>
      <c r="BC93" s="3"/>
      <c r="BD93" s="3"/>
      <c r="BE93" s="3"/>
      <c r="BF93" s="4"/>
      <c r="BG93" s="25"/>
      <c r="BH93" s="3"/>
      <c r="BI93" s="3"/>
      <c r="BJ93" s="3"/>
      <c r="BK93" s="3"/>
      <c r="BL93" s="3"/>
      <c r="BM93" s="3"/>
      <c r="BN93" s="4"/>
      <c r="BO93" s="25"/>
      <c r="BP93" s="3"/>
      <c r="BQ93" s="3"/>
      <c r="BR93" s="3"/>
      <c r="BS93" s="3"/>
      <c r="BT93" s="3"/>
      <c r="BU93" s="3"/>
      <c r="BV93" s="4"/>
      <c r="BW93" s="25"/>
      <c r="BX93" s="3"/>
      <c r="BY93" s="3"/>
      <c r="BZ93" s="3"/>
      <c r="CA93" s="3"/>
      <c r="CB93" s="3"/>
      <c r="CC93" s="3"/>
      <c r="CD93" s="4"/>
      <c r="CE93" s="59"/>
      <c r="CF93" s="3"/>
      <c r="CG93" s="3"/>
      <c r="CH93" s="3"/>
      <c r="CI93" s="22"/>
      <c r="CJ93" s="22"/>
      <c r="CK93" s="3"/>
      <c r="CL93" s="4"/>
    </row>
    <row r="94" spans="2:90">
      <c r="B94" s="459">
        <v>68</v>
      </c>
      <c r="C94" s="609">
        <f>'Input_Liability (USD)'!C100</f>
        <v>3.9938000000000001E-2</v>
      </c>
      <c r="D94" s="416"/>
      <c r="E94" s="612" t="s">
        <v>546</v>
      </c>
      <c r="F94" s="417"/>
      <c r="G94" s="17"/>
      <c r="H94" s="18"/>
      <c r="I94" s="18"/>
      <c r="J94" s="18"/>
      <c r="K94" s="83"/>
      <c r="L94" s="461">
        <f t="shared" si="3"/>
        <v>0</v>
      </c>
      <c r="M94" s="461">
        <f t="shared" si="3"/>
        <v>0</v>
      </c>
      <c r="N94" s="461">
        <f t="shared" si="3"/>
        <v>0</v>
      </c>
      <c r="O94" s="461">
        <f t="shared" si="3"/>
        <v>0</v>
      </c>
      <c r="P94" s="461">
        <f t="shared" si="2"/>
        <v>0</v>
      </c>
      <c r="Q94" s="461">
        <f t="shared" si="2"/>
        <v>0</v>
      </c>
      <c r="R94" s="461">
        <f t="shared" si="2"/>
        <v>0</v>
      </c>
      <c r="S94" s="345"/>
      <c r="T94" s="3"/>
      <c r="U94" s="3"/>
      <c r="V94" s="3"/>
      <c r="W94" s="3"/>
      <c r="X94" s="3"/>
      <c r="Y94" s="3"/>
      <c r="Z94" s="4"/>
      <c r="AA94" s="24"/>
      <c r="AB94" s="3"/>
      <c r="AC94" s="3"/>
      <c r="AD94" s="3"/>
      <c r="AE94" s="3"/>
      <c r="AF94" s="3"/>
      <c r="AG94" s="3"/>
      <c r="AH94" s="4"/>
      <c r="AI94" s="24"/>
      <c r="AJ94" s="3"/>
      <c r="AK94" s="3"/>
      <c r="AL94" s="3"/>
      <c r="AM94" s="3"/>
      <c r="AN94" s="3"/>
      <c r="AO94" s="3"/>
      <c r="AP94" s="4"/>
      <c r="AQ94" s="24"/>
      <c r="AR94" s="3"/>
      <c r="AS94" s="3"/>
      <c r="AT94" s="3"/>
      <c r="AU94" s="3"/>
      <c r="AV94" s="3"/>
      <c r="AW94" s="3"/>
      <c r="AX94" s="4"/>
      <c r="AY94" s="24"/>
      <c r="AZ94" s="3"/>
      <c r="BA94" s="3"/>
      <c r="BB94" s="3"/>
      <c r="BC94" s="3"/>
      <c r="BD94" s="3"/>
      <c r="BE94" s="3"/>
      <c r="BF94" s="4"/>
      <c r="BG94" s="25"/>
      <c r="BH94" s="3"/>
      <c r="BI94" s="3"/>
      <c r="BJ94" s="3"/>
      <c r="BK94" s="3"/>
      <c r="BL94" s="3"/>
      <c r="BM94" s="3"/>
      <c r="BN94" s="4"/>
      <c r="BO94" s="25"/>
      <c r="BP94" s="3"/>
      <c r="BQ94" s="3"/>
      <c r="BR94" s="3"/>
      <c r="BS94" s="3"/>
      <c r="BT94" s="3"/>
      <c r="BU94" s="3"/>
      <c r="BV94" s="4"/>
      <c r="BW94" s="25"/>
      <c r="BX94" s="3"/>
      <c r="BY94" s="3"/>
      <c r="BZ94" s="3"/>
      <c r="CA94" s="3"/>
      <c r="CB94" s="3"/>
      <c r="CC94" s="3"/>
      <c r="CD94" s="4"/>
      <c r="CE94" s="59"/>
      <c r="CF94" s="3"/>
      <c r="CG94" s="3"/>
      <c r="CH94" s="3"/>
      <c r="CI94" s="22"/>
      <c r="CJ94" s="22"/>
      <c r="CK94" s="3"/>
      <c r="CL94" s="4"/>
    </row>
    <row r="95" spans="2:90">
      <c r="B95" s="459">
        <v>69</v>
      </c>
      <c r="C95" s="609">
        <f>'Input_Liability (USD)'!C101</f>
        <v>3.9961000000000003E-2</v>
      </c>
      <c r="D95" s="416"/>
      <c r="E95" s="612" t="s">
        <v>547</v>
      </c>
      <c r="F95" s="417"/>
      <c r="G95" s="17"/>
      <c r="H95" s="18"/>
      <c r="I95" s="18"/>
      <c r="J95" s="18"/>
      <c r="K95" s="83"/>
      <c r="L95" s="461">
        <f t="shared" si="3"/>
        <v>0</v>
      </c>
      <c r="M95" s="461">
        <f t="shared" si="3"/>
        <v>0</v>
      </c>
      <c r="N95" s="461">
        <f t="shared" si="3"/>
        <v>0</v>
      </c>
      <c r="O95" s="461">
        <f t="shared" si="3"/>
        <v>0</v>
      </c>
      <c r="P95" s="461">
        <f t="shared" si="2"/>
        <v>0</v>
      </c>
      <c r="Q95" s="461">
        <f t="shared" si="2"/>
        <v>0</v>
      </c>
      <c r="R95" s="461">
        <f t="shared" si="2"/>
        <v>0</v>
      </c>
      <c r="S95" s="345"/>
      <c r="T95" s="3"/>
      <c r="U95" s="3"/>
      <c r="V95" s="3"/>
      <c r="W95" s="3"/>
      <c r="X95" s="3"/>
      <c r="Y95" s="3"/>
      <c r="Z95" s="4"/>
      <c r="AA95" s="24"/>
      <c r="AB95" s="3"/>
      <c r="AC95" s="3"/>
      <c r="AD95" s="3"/>
      <c r="AE95" s="3"/>
      <c r="AF95" s="3"/>
      <c r="AG95" s="3"/>
      <c r="AH95" s="4"/>
      <c r="AI95" s="24"/>
      <c r="AJ95" s="3"/>
      <c r="AK95" s="3"/>
      <c r="AL95" s="3"/>
      <c r="AM95" s="3"/>
      <c r="AN95" s="3"/>
      <c r="AO95" s="3"/>
      <c r="AP95" s="4"/>
      <c r="AQ95" s="24"/>
      <c r="AR95" s="3"/>
      <c r="AS95" s="3"/>
      <c r="AT95" s="3"/>
      <c r="AU95" s="3"/>
      <c r="AV95" s="3"/>
      <c r="AW95" s="3"/>
      <c r="AX95" s="4"/>
      <c r="AY95" s="24"/>
      <c r="AZ95" s="3"/>
      <c r="BA95" s="3"/>
      <c r="BB95" s="3"/>
      <c r="BC95" s="3"/>
      <c r="BD95" s="3"/>
      <c r="BE95" s="3"/>
      <c r="BF95" s="4"/>
      <c r="BG95" s="25"/>
      <c r="BH95" s="3"/>
      <c r="BI95" s="3"/>
      <c r="BJ95" s="3"/>
      <c r="BK95" s="3"/>
      <c r="BL95" s="3"/>
      <c r="BM95" s="3"/>
      <c r="BN95" s="4"/>
      <c r="BO95" s="25"/>
      <c r="BP95" s="3"/>
      <c r="BQ95" s="3"/>
      <c r="BR95" s="3"/>
      <c r="BS95" s="3"/>
      <c r="BT95" s="3"/>
      <c r="BU95" s="3"/>
      <c r="BV95" s="4"/>
      <c r="BW95" s="25"/>
      <c r="BX95" s="3"/>
      <c r="BY95" s="3"/>
      <c r="BZ95" s="3"/>
      <c r="CA95" s="3"/>
      <c r="CB95" s="3"/>
      <c r="CC95" s="3"/>
      <c r="CD95" s="4"/>
      <c r="CE95" s="59"/>
      <c r="CF95" s="3"/>
      <c r="CG95" s="3"/>
      <c r="CH95" s="3"/>
      <c r="CI95" s="22"/>
      <c r="CJ95" s="22"/>
      <c r="CK95" s="3"/>
      <c r="CL95" s="4"/>
    </row>
    <row r="96" spans="2:90">
      <c r="B96" s="459">
        <v>70</v>
      </c>
      <c r="C96" s="609">
        <f>'Input_Liability (USD)'!C102</f>
        <v>3.9891999999999997E-2</v>
      </c>
      <c r="D96" s="416"/>
      <c r="E96" s="612" t="s">
        <v>548</v>
      </c>
      <c r="F96" s="417"/>
      <c r="G96" s="17"/>
      <c r="H96" s="18"/>
      <c r="I96" s="18"/>
      <c r="J96" s="18"/>
      <c r="K96" s="83"/>
      <c r="L96" s="461">
        <f t="shared" si="3"/>
        <v>0</v>
      </c>
      <c r="M96" s="461">
        <f t="shared" si="3"/>
        <v>0</v>
      </c>
      <c r="N96" s="461">
        <f t="shared" si="3"/>
        <v>0</v>
      </c>
      <c r="O96" s="461">
        <f t="shared" si="3"/>
        <v>0</v>
      </c>
      <c r="P96" s="461">
        <f t="shared" si="2"/>
        <v>0</v>
      </c>
      <c r="Q96" s="461">
        <f t="shared" si="2"/>
        <v>0</v>
      </c>
      <c r="R96" s="461">
        <f t="shared" si="2"/>
        <v>0</v>
      </c>
      <c r="S96" s="345"/>
      <c r="T96" s="3"/>
      <c r="U96" s="3"/>
      <c r="V96" s="3"/>
      <c r="W96" s="3"/>
      <c r="X96" s="3"/>
      <c r="Y96" s="3"/>
      <c r="Z96" s="4"/>
      <c r="AA96" s="24"/>
      <c r="AB96" s="3"/>
      <c r="AC96" s="3"/>
      <c r="AD96" s="3"/>
      <c r="AE96" s="3"/>
      <c r="AF96" s="3"/>
      <c r="AG96" s="3"/>
      <c r="AH96" s="4"/>
      <c r="AI96" s="24"/>
      <c r="AJ96" s="3"/>
      <c r="AK96" s="3"/>
      <c r="AL96" s="3"/>
      <c r="AM96" s="3"/>
      <c r="AN96" s="3"/>
      <c r="AO96" s="3"/>
      <c r="AP96" s="4"/>
      <c r="AQ96" s="24"/>
      <c r="AR96" s="3"/>
      <c r="AS96" s="3"/>
      <c r="AT96" s="3"/>
      <c r="AU96" s="3"/>
      <c r="AV96" s="3"/>
      <c r="AW96" s="3"/>
      <c r="AX96" s="4"/>
      <c r="AY96" s="24"/>
      <c r="AZ96" s="3"/>
      <c r="BA96" s="3"/>
      <c r="BB96" s="3"/>
      <c r="BC96" s="3"/>
      <c r="BD96" s="3"/>
      <c r="BE96" s="3"/>
      <c r="BF96" s="4"/>
      <c r="BG96" s="25"/>
      <c r="BH96" s="3"/>
      <c r="BI96" s="3"/>
      <c r="BJ96" s="3"/>
      <c r="BK96" s="3"/>
      <c r="BL96" s="3"/>
      <c r="BM96" s="3"/>
      <c r="BN96" s="4"/>
      <c r="BO96" s="25"/>
      <c r="BP96" s="3"/>
      <c r="BQ96" s="3"/>
      <c r="BR96" s="3"/>
      <c r="BS96" s="3"/>
      <c r="BT96" s="3"/>
      <c r="BU96" s="3"/>
      <c r="BV96" s="4"/>
      <c r="BW96" s="25"/>
      <c r="BX96" s="3"/>
      <c r="BY96" s="3"/>
      <c r="BZ96" s="3"/>
      <c r="CA96" s="3"/>
      <c r="CB96" s="3"/>
      <c r="CC96" s="3"/>
      <c r="CD96" s="4"/>
      <c r="CE96" s="59"/>
      <c r="CF96" s="3"/>
      <c r="CG96" s="3"/>
      <c r="CH96" s="3"/>
      <c r="CI96" s="22"/>
      <c r="CJ96" s="22"/>
      <c r="CK96" s="3"/>
      <c r="CL96" s="4"/>
    </row>
    <row r="97" spans="2:90">
      <c r="B97" s="459">
        <v>71</v>
      </c>
      <c r="C97" s="609">
        <f>'Input_Liability (USD)'!C103</f>
        <v>3.9870000000000003E-2</v>
      </c>
      <c r="D97" s="416"/>
      <c r="E97" s="612" t="s">
        <v>549</v>
      </c>
      <c r="F97" s="417"/>
      <c r="G97" s="17"/>
      <c r="H97" s="18"/>
      <c r="I97" s="18"/>
      <c r="J97" s="18"/>
      <c r="K97" s="83"/>
      <c r="L97" s="461">
        <f t="shared" si="3"/>
        <v>0</v>
      </c>
      <c r="M97" s="461">
        <f t="shared" si="3"/>
        <v>0</v>
      </c>
      <c r="N97" s="461">
        <f t="shared" si="3"/>
        <v>0</v>
      </c>
      <c r="O97" s="461">
        <f t="shared" si="3"/>
        <v>0</v>
      </c>
      <c r="P97" s="461">
        <f t="shared" si="2"/>
        <v>0</v>
      </c>
      <c r="Q97" s="461">
        <f t="shared" si="2"/>
        <v>0</v>
      </c>
      <c r="R97" s="461">
        <f t="shared" si="2"/>
        <v>0</v>
      </c>
      <c r="S97" s="345"/>
      <c r="T97" s="3"/>
      <c r="U97" s="3"/>
      <c r="V97" s="3"/>
      <c r="W97" s="3"/>
      <c r="X97" s="3"/>
      <c r="Y97" s="3"/>
      <c r="Z97" s="4"/>
      <c r="AA97" s="24"/>
      <c r="AB97" s="3"/>
      <c r="AC97" s="3"/>
      <c r="AD97" s="3"/>
      <c r="AE97" s="3"/>
      <c r="AF97" s="3"/>
      <c r="AG97" s="3"/>
      <c r="AH97" s="4"/>
      <c r="AI97" s="24"/>
      <c r="AJ97" s="3"/>
      <c r="AK97" s="3"/>
      <c r="AL97" s="3"/>
      <c r="AM97" s="3"/>
      <c r="AN97" s="3"/>
      <c r="AO97" s="3"/>
      <c r="AP97" s="4"/>
      <c r="AQ97" s="24"/>
      <c r="AR97" s="3"/>
      <c r="AS97" s="3"/>
      <c r="AT97" s="3"/>
      <c r="AU97" s="3"/>
      <c r="AV97" s="3"/>
      <c r="AW97" s="3"/>
      <c r="AX97" s="4"/>
      <c r="AY97" s="24"/>
      <c r="AZ97" s="3"/>
      <c r="BA97" s="3"/>
      <c r="BB97" s="3"/>
      <c r="BC97" s="3"/>
      <c r="BD97" s="3"/>
      <c r="BE97" s="3"/>
      <c r="BF97" s="4"/>
      <c r="BG97" s="25"/>
      <c r="BH97" s="3"/>
      <c r="BI97" s="3"/>
      <c r="BJ97" s="3"/>
      <c r="BK97" s="3"/>
      <c r="BL97" s="3"/>
      <c r="BM97" s="3"/>
      <c r="BN97" s="4"/>
      <c r="BO97" s="25"/>
      <c r="BP97" s="3"/>
      <c r="BQ97" s="3"/>
      <c r="BR97" s="3"/>
      <c r="BS97" s="3"/>
      <c r="BT97" s="3"/>
      <c r="BU97" s="3"/>
      <c r="BV97" s="4"/>
      <c r="BW97" s="25"/>
      <c r="BX97" s="3"/>
      <c r="BY97" s="3"/>
      <c r="BZ97" s="3"/>
      <c r="CA97" s="3"/>
      <c r="CB97" s="3"/>
      <c r="CC97" s="3"/>
      <c r="CD97" s="4"/>
      <c r="CE97" s="59"/>
      <c r="CF97" s="3"/>
      <c r="CG97" s="3"/>
      <c r="CH97" s="3"/>
      <c r="CI97" s="22"/>
      <c r="CJ97" s="22"/>
      <c r="CK97" s="3"/>
      <c r="CL97" s="4"/>
    </row>
    <row r="98" spans="2:90">
      <c r="B98" s="459">
        <v>72</v>
      </c>
      <c r="C98" s="609">
        <f>'Input_Liability (USD)'!C104</f>
        <v>3.9849000000000002E-2</v>
      </c>
      <c r="D98" s="416"/>
      <c r="E98" s="612" t="s">
        <v>550</v>
      </c>
      <c r="F98" s="417"/>
      <c r="G98" s="17"/>
      <c r="H98" s="18"/>
      <c r="I98" s="18"/>
      <c r="J98" s="18"/>
      <c r="K98" s="83"/>
      <c r="L98" s="461">
        <f t="shared" si="3"/>
        <v>0</v>
      </c>
      <c r="M98" s="461">
        <f t="shared" si="3"/>
        <v>0</v>
      </c>
      <c r="N98" s="461">
        <f t="shared" si="3"/>
        <v>0</v>
      </c>
      <c r="O98" s="461">
        <f t="shared" si="3"/>
        <v>0</v>
      </c>
      <c r="P98" s="461">
        <f t="shared" si="2"/>
        <v>0</v>
      </c>
      <c r="Q98" s="461">
        <f t="shared" si="2"/>
        <v>0</v>
      </c>
      <c r="R98" s="461">
        <f t="shared" si="2"/>
        <v>0</v>
      </c>
      <c r="S98" s="345"/>
      <c r="T98" s="3"/>
      <c r="U98" s="3"/>
      <c r="V98" s="3"/>
      <c r="W98" s="3"/>
      <c r="X98" s="3"/>
      <c r="Y98" s="3"/>
      <c r="Z98" s="4"/>
      <c r="AA98" s="24"/>
      <c r="AB98" s="3"/>
      <c r="AC98" s="3"/>
      <c r="AD98" s="3"/>
      <c r="AE98" s="3"/>
      <c r="AF98" s="3"/>
      <c r="AG98" s="3"/>
      <c r="AH98" s="4"/>
      <c r="AI98" s="24"/>
      <c r="AJ98" s="3"/>
      <c r="AK98" s="3"/>
      <c r="AL98" s="3"/>
      <c r="AM98" s="3"/>
      <c r="AN98" s="3"/>
      <c r="AO98" s="3"/>
      <c r="AP98" s="4"/>
      <c r="AQ98" s="24"/>
      <c r="AR98" s="3"/>
      <c r="AS98" s="3"/>
      <c r="AT98" s="3"/>
      <c r="AU98" s="3"/>
      <c r="AV98" s="3"/>
      <c r="AW98" s="3"/>
      <c r="AX98" s="4"/>
      <c r="AY98" s="24"/>
      <c r="AZ98" s="3"/>
      <c r="BA98" s="3"/>
      <c r="BB98" s="3"/>
      <c r="BC98" s="3"/>
      <c r="BD98" s="3"/>
      <c r="BE98" s="3"/>
      <c r="BF98" s="4"/>
      <c r="BG98" s="25"/>
      <c r="BH98" s="3"/>
      <c r="BI98" s="3"/>
      <c r="BJ98" s="3"/>
      <c r="BK98" s="3"/>
      <c r="BL98" s="3"/>
      <c r="BM98" s="3"/>
      <c r="BN98" s="4"/>
      <c r="BO98" s="25"/>
      <c r="BP98" s="3"/>
      <c r="BQ98" s="3"/>
      <c r="BR98" s="3"/>
      <c r="BS98" s="3"/>
      <c r="BT98" s="3"/>
      <c r="BU98" s="3"/>
      <c r="BV98" s="4"/>
      <c r="BW98" s="25"/>
      <c r="BX98" s="3"/>
      <c r="BY98" s="3"/>
      <c r="BZ98" s="3"/>
      <c r="CA98" s="3"/>
      <c r="CB98" s="3"/>
      <c r="CC98" s="3"/>
      <c r="CD98" s="4"/>
      <c r="CE98" s="59"/>
      <c r="CF98" s="3"/>
      <c r="CG98" s="3"/>
      <c r="CH98" s="3"/>
      <c r="CI98" s="22"/>
      <c r="CJ98" s="22"/>
      <c r="CK98" s="3"/>
      <c r="CL98" s="4"/>
    </row>
    <row r="99" spans="2:90">
      <c r="B99" s="459">
        <v>73</v>
      </c>
      <c r="C99" s="609">
        <f>'Input_Liability (USD)'!C105</f>
        <v>3.9829000000000003E-2</v>
      </c>
      <c r="D99" s="416"/>
      <c r="E99" s="612" t="s">
        <v>551</v>
      </c>
      <c r="F99" s="417"/>
      <c r="G99" s="17"/>
      <c r="H99" s="18"/>
      <c r="I99" s="18"/>
      <c r="J99" s="18"/>
      <c r="K99" s="83"/>
      <c r="L99" s="461">
        <f t="shared" si="3"/>
        <v>0</v>
      </c>
      <c r="M99" s="461">
        <f t="shared" si="3"/>
        <v>0</v>
      </c>
      <c r="N99" s="461">
        <f t="shared" si="3"/>
        <v>0</v>
      </c>
      <c r="O99" s="461">
        <f t="shared" si="3"/>
        <v>0</v>
      </c>
      <c r="P99" s="461">
        <f t="shared" si="2"/>
        <v>0</v>
      </c>
      <c r="Q99" s="461">
        <f t="shared" si="2"/>
        <v>0</v>
      </c>
      <c r="R99" s="461">
        <f t="shared" si="2"/>
        <v>0</v>
      </c>
      <c r="S99" s="345"/>
      <c r="T99" s="3"/>
      <c r="U99" s="3"/>
      <c r="V99" s="3"/>
      <c r="W99" s="3"/>
      <c r="X99" s="3"/>
      <c r="Y99" s="3"/>
      <c r="Z99" s="4"/>
      <c r="AA99" s="24"/>
      <c r="AB99" s="3"/>
      <c r="AC99" s="3"/>
      <c r="AD99" s="3"/>
      <c r="AE99" s="3"/>
      <c r="AF99" s="3"/>
      <c r="AG99" s="3"/>
      <c r="AH99" s="4"/>
      <c r="AI99" s="24"/>
      <c r="AJ99" s="3"/>
      <c r="AK99" s="3"/>
      <c r="AL99" s="3"/>
      <c r="AM99" s="3"/>
      <c r="AN99" s="3"/>
      <c r="AO99" s="3"/>
      <c r="AP99" s="4"/>
      <c r="AQ99" s="24"/>
      <c r="AR99" s="3"/>
      <c r="AS99" s="3"/>
      <c r="AT99" s="3"/>
      <c r="AU99" s="3"/>
      <c r="AV99" s="3"/>
      <c r="AW99" s="3"/>
      <c r="AX99" s="4"/>
      <c r="AY99" s="24"/>
      <c r="AZ99" s="3"/>
      <c r="BA99" s="3"/>
      <c r="BB99" s="3"/>
      <c r="BC99" s="3"/>
      <c r="BD99" s="3"/>
      <c r="BE99" s="3"/>
      <c r="BF99" s="4"/>
      <c r="BG99" s="25"/>
      <c r="BH99" s="3"/>
      <c r="BI99" s="3"/>
      <c r="BJ99" s="3"/>
      <c r="BK99" s="3"/>
      <c r="BL99" s="3"/>
      <c r="BM99" s="3"/>
      <c r="BN99" s="4"/>
      <c r="BO99" s="25"/>
      <c r="BP99" s="3"/>
      <c r="BQ99" s="3"/>
      <c r="BR99" s="3"/>
      <c r="BS99" s="3"/>
      <c r="BT99" s="3"/>
      <c r="BU99" s="3"/>
      <c r="BV99" s="4"/>
      <c r="BW99" s="25"/>
      <c r="BX99" s="3"/>
      <c r="BY99" s="3"/>
      <c r="BZ99" s="3"/>
      <c r="CA99" s="3"/>
      <c r="CB99" s="3"/>
      <c r="CC99" s="3"/>
      <c r="CD99" s="4"/>
      <c r="CE99" s="59"/>
      <c r="CF99" s="3"/>
      <c r="CG99" s="3"/>
      <c r="CH99" s="3"/>
      <c r="CI99" s="22"/>
      <c r="CJ99" s="22"/>
      <c r="CK99" s="3"/>
      <c r="CL99" s="4"/>
    </row>
    <row r="100" spans="2:90">
      <c r="B100" s="459">
        <v>74</v>
      </c>
      <c r="C100" s="609">
        <f>'Input_Liability (USD)'!C106</f>
        <v>3.9808999999999997E-2</v>
      </c>
      <c r="D100" s="416"/>
      <c r="E100" s="612" t="s">
        <v>552</v>
      </c>
      <c r="F100" s="417"/>
      <c r="G100" s="17"/>
      <c r="H100" s="18"/>
      <c r="I100" s="18"/>
      <c r="J100" s="18"/>
      <c r="K100" s="83"/>
      <c r="L100" s="461">
        <f t="shared" si="3"/>
        <v>0</v>
      </c>
      <c r="M100" s="461">
        <f t="shared" si="3"/>
        <v>0</v>
      </c>
      <c r="N100" s="461">
        <f t="shared" si="3"/>
        <v>0</v>
      </c>
      <c r="O100" s="461">
        <f t="shared" si="3"/>
        <v>0</v>
      </c>
      <c r="P100" s="461">
        <f t="shared" si="2"/>
        <v>0</v>
      </c>
      <c r="Q100" s="461">
        <f t="shared" si="2"/>
        <v>0</v>
      </c>
      <c r="R100" s="461">
        <f t="shared" si="2"/>
        <v>0</v>
      </c>
      <c r="S100" s="345"/>
      <c r="T100" s="3"/>
      <c r="U100" s="3"/>
      <c r="V100" s="3"/>
      <c r="W100" s="3"/>
      <c r="X100" s="3"/>
      <c r="Y100" s="3"/>
      <c r="Z100" s="4"/>
      <c r="AA100" s="24"/>
      <c r="AB100" s="3"/>
      <c r="AC100" s="3"/>
      <c r="AD100" s="3"/>
      <c r="AE100" s="3"/>
      <c r="AF100" s="3"/>
      <c r="AG100" s="3"/>
      <c r="AH100" s="4"/>
      <c r="AI100" s="24"/>
      <c r="AJ100" s="3"/>
      <c r="AK100" s="3"/>
      <c r="AL100" s="3"/>
      <c r="AM100" s="3"/>
      <c r="AN100" s="3"/>
      <c r="AO100" s="3"/>
      <c r="AP100" s="4"/>
      <c r="AQ100" s="24"/>
      <c r="AR100" s="3"/>
      <c r="AS100" s="3"/>
      <c r="AT100" s="3"/>
      <c r="AU100" s="3"/>
      <c r="AV100" s="3"/>
      <c r="AW100" s="3"/>
      <c r="AX100" s="4"/>
      <c r="AY100" s="24"/>
      <c r="AZ100" s="3"/>
      <c r="BA100" s="3"/>
      <c r="BB100" s="3"/>
      <c r="BC100" s="3"/>
      <c r="BD100" s="3"/>
      <c r="BE100" s="3"/>
      <c r="BF100" s="4"/>
      <c r="BG100" s="25"/>
      <c r="BH100" s="3"/>
      <c r="BI100" s="3"/>
      <c r="BJ100" s="3"/>
      <c r="BK100" s="3"/>
      <c r="BL100" s="3"/>
      <c r="BM100" s="3"/>
      <c r="BN100" s="4"/>
      <c r="BO100" s="25"/>
      <c r="BP100" s="3"/>
      <c r="BQ100" s="3"/>
      <c r="BR100" s="3"/>
      <c r="BS100" s="3"/>
      <c r="BT100" s="3"/>
      <c r="BU100" s="3"/>
      <c r="BV100" s="4"/>
      <c r="BW100" s="25"/>
      <c r="BX100" s="3"/>
      <c r="BY100" s="3"/>
      <c r="BZ100" s="3"/>
      <c r="CA100" s="3"/>
      <c r="CB100" s="3"/>
      <c r="CC100" s="3"/>
      <c r="CD100" s="4"/>
      <c r="CE100" s="59"/>
      <c r="CF100" s="3"/>
      <c r="CG100" s="3"/>
      <c r="CH100" s="3"/>
      <c r="CI100" s="22"/>
      <c r="CJ100" s="22"/>
      <c r="CK100" s="3"/>
      <c r="CL100" s="4"/>
    </row>
    <row r="101" spans="2:90">
      <c r="B101" s="459">
        <v>75</v>
      </c>
      <c r="C101" s="609">
        <f>'Input_Liability (USD)'!C107</f>
        <v>3.9788999999999998E-2</v>
      </c>
      <c r="D101" s="416"/>
      <c r="E101" s="612" t="s">
        <v>553</v>
      </c>
      <c r="F101" s="417"/>
      <c r="G101" s="17"/>
      <c r="H101" s="18"/>
      <c r="I101" s="18"/>
      <c r="J101" s="18"/>
      <c r="K101" s="83"/>
      <c r="L101" s="461">
        <f t="shared" si="3"/>
        <v>0</v>
      </c>
      <c r="M101" s="461">
        <f t="shared" si="3"/>
        <v>0</v>
      </c>
      <c r="N101" s="461">
        <f t="shared" si="3"/>
        <v>0</v>
      </c>
      <c r="O101" s="461">
        <f t="shared" si="3"/>
        <v>0</v>
      </c>
      <c r="P101" s="461">
        <f t="shared" si="2"/>
        <v>0</v>
      </c>
      <c r="Q101" s="461">
        <f t="shared" si="2"/>
        <v>0</v>
      </c>
      <c r="R101" s="461">
        <f t="shared" si="2"/>
        <v>0</v>
      </c>
      <c r="S101" s="345"/>
      <c r="T101" s="3"/>
      <c r="U101" s="3"/>
      <c r="V101" s="3"/>
      <c r="W101" s="3"/>
      <c r="X101" s="3"/>
      <c r="Y101" s="3"/>
      <c r="Z101" s="4"/>
      <c r="AA101" s="24"/>
      <c r="AB101" s="3"/>
      <c r="AC101" s="3"/>
      <c r="AD101" s="3"/>
      <c r="AE101" s="3"/>
      <c r="AF101" s="3"/>
      <c r="AG101" s="3"/>
      <c r="AH101" s="4"/>
      <c r="AI101" s="24"/>
      <c r="AJ101" s="3"/>
      <c r="AK101" s="3"/>
      <c r="AL101" s="3"/>
      <c r="AM101" s="3"/>
      <c r="AN101" s="3"/>
      <c r="AO101" s="3"/>
      <c r="AP101" s="4"/>
      <c r="AQ101" s="24"/>
      <c r="AR101" s="3"/>
      <c r="AS101" s="3"/>
      <c r="AT101" s="3"/>
      <c r="AU101" s="3"/>
      <c r="AV101" s="3"/>
      <c r="AW101" s="3"/>
      <c r="AX101" s="4"/>
      <c r="AY101" s="24"/>
      <c r="AZ101" s="3"/>
      <c r="BA101" s="3"/>
      <c r="BB101" s="3"/>
      <c r="BC101" s="3"/>
      <c r="BD101" s="3"/>
      <c r="BE101" s="3"/>
      <c r="BF101" s="4"/>
      <c r="BG101" s="25"/>
      <c r="BH101" s="3"/>
      <c r="BI101" s="3"/>
      <c r="BJ101" s="3"/>
      <c r="BK101" s="3"/>
      <c r="BL101" s="3"/>
      <c r="BM101" s="3"/>
      <c r="BN101" s="4"/>
      <c r="BO101" s="25"/>
      <c r="BP101" s="3"/>
      <c r="BQ101" s="3"/>
      <c r="BR101" s="3"/>
      <c r="BS101" s="3"/>
      <c r="BT101" s="3"/>
      <c r="BU101" s="3"/>
      <c r="BV101" s="4"/>
      <c r="BW101" s="25"/>
      <c r="BX101" s="3"/>
      <c r="BY101" s="3"/>
      <c r="BZ101" s="3"/>
      <c r="CA101" s="3"/>
      <c r="CB101" s="3"/>
      <c r="CC101" s="3"/>
      <c r="CD101" s="4"/>
      <c r="CE101" s="59"/>
      <c r="CF101" s="3"/>
      <c r="CG101" s="3"/>
      <c r="CH101" s="3"/>
      <c r="CI101" s="22"/>
      <c r="CJ101" s="22"/>
      <c r="CK101" s="3"/>
      <c r="CL101" s="4"/>
    </row>
    <row r="102" spans="2:90">
      <c r="B102" s="459">
        <v>76</v>
      </c>
      <c r="C102" s="609">
        <f>'Input_Liability (USD)'!C108</f>
        <v>3.977E-2</v>
      </c>
      <c r="D102" s="416"/>
      <c r="E102" s="612" t="s">
        <v>554</v>
      </c>
      <c r="F102" s="417"/>
      <c r="G102" s="17"/>
      <c r="H102" s="18"/>
      <c r="I102" s="18"/>
      <c r="J102" s="18"/>
      <c r="K102" s="83"/>
      <c r="L102" s="461">
        <f t="shared" si="3"/>
        <v>0</v>
      </c>
      <c r="M102" s="461">
        <f t="shared" si="3"/>
        <v>0</v>
      </c>
      <c r="N102" s="461">
        <f t="shared" si="3"/>
        <v>0</v>
      </c>
      <c r="O102" s="461">
        <f t="shared" si="3"/>
        <v>0</v>
      </c>
      <c r="P102" s="461">
        <f t="shared" si="2"/>
        <v>0</v>
      </c>
      <c r="Q102" s="461">
        <f t="shared" si="2"/>
        <v>0</v>
      </c>
      <c r="R102" s="461">
        <f t="shared" si="2"/>
        <v>0</v>
      </c>
      <c r="S102" s="345"/>
      <c r="T102" s="3"/>
      <c r="U102" s="3"/>
      <c r="V102" s="3"/>
      <c r="W102" s="3"/>
      <c r="X102" s="3"/>
      <c r="Y102" s="3"/>
      <c r="Z102" s="4"/>
      <c r="AA102" s="24"/>
      <c r="AB102" s="3"/>
      <c r="AC102" s="3"/>
      <c r="AD102" s="3"/>
      <c r="AE102" s="3"/>
      <c r="AF102" s="3"/>
      <c r="AG102" s="3"/>
      <c r="AH102" s="4"/>
      <c r="AI102" s="24"/>
      <c r="AJ102" s="3"/>
      <c r="AK102" s="3"/>
      <c r="AL102" s="3"/>
      <c r="AM102" s="3"/>
      <c r="AN102" s="3"/>
      <c r="AO102" s="3"/>
      <c r="AP102" s="4"/>
      <c r="AQ102" s="24"/>
      <c r="AR102" s="3"/>
      <c r="AS102" s="3"/>
      <c r="AT102" s="3"/>
      <c r="AU102" s="3"/>
      <c r="AV102" s="3"/>
      <c r="AW102" s="3"/>
      <c r="AX102" s="4"/>
      <c r="AY102" s="24"/>
      <c r="AZ102" s="3"/>
      <c r="BA102" s="3"/>
      <c r="BB102" s="3"/>
      <c r="BC102" s="3"/>
      <c r="BD102" s="3"/>
      <c r="BE102" s="3"/>
      <c r="BF102" s="4"/>
      <c r="BG102" s="25"/>
      <c r="BH102" s="3"/>
      <c r="BI102" s="3"/>
      <c r="BJ102" s="3"/>
      <c r="BK102" s="3"/>
      <c r="BL102" s="3"/>
      <c r="BM102" s="3"/>
      <c r="BN102" s="4"/>
      <c r="BO102" s="25"/>
      <c r="BP102" s="3"/>
      <c r="BQ102" s="3"/>
      <c r="BR102" s="3"/>
      <c r="BS102" s="3"/>
      <c r="BT102" s="3"/>
      <c r="BU102" s="3"/>
      <c r="BV102" s="4"/>
      <c r="BW102" s="25"/>
      <c r="BX102" s="3"/>
      <c r="BY102" s="3"/>
      <c r="BZ102" s="3"/>
      <c r="CA102" s="3"/>
      <c r="CB102" s="3"/>
      <c r="CC102" s="3"/>
      <c r="CD102" s="4"/>
      <c r="CE102" s="59"/>
      <c r="CF102" s="3"/>
      <c r="CG102" s="3"/>
      <c r="CH102" s="3"/>
      <c r="CI102" s="22"/>
      <c r="CJ102" s="22"/>
      <c r="CK102" s="3"/>
      <c r="CL102" s="4"/>
    </row>
    <row r="103" spans="2:90">
      <c r="B103" s="459">
        <v>77</v>
      </c>
      <c r="C103" s="609">
        <f>'Input_Liability (USD)'!C109</f>
        <v>3.9752000000000003E-2</v>
      </c>
      <c r="D103" s="416"/>
      <c r="E103" s="612" t="s">
        <v>555</v>
      </c>
      <c r="F103" s="417"/>
      <c r="G103" s="17"/>
      <c r="H103" s="18"/>
      <c r="I103" s="18"/>
      <c r="J103" s="18"/>
      <c r="K103" s="83"/>
      <c r="L103" s="461">
        <f t="shared" si="3"/>
        <v>0</v>
      </c>
      <c r="M103" s="461">
        <f t="shared" si="3"/>
        <v>0</v>
      </c>
      <c r="N103" s="461">
        <f t="shared" si="3"/>
        <v>0</v>
      </c>
      <c r="O103" s="461">
        <f t="shared" si="3"/>
        <v>0</v>
      </c>
      <c r="P103" s="461">
        <f t="shared" si="2"/>
        <v>0</v>
      </c>
      <c r="Q103" s="461">
        <f t="shared" si="2"/>
        <v>0</v>
      </c>
      <c r="R103" s="461">
        <f t="shared" si="2"/>
        <v>0</v>
      </c>
      <c r="S103" s="345"/>
      <c r="T103" s="3"/>
      <c r="U103" s="3"/>
      <c r="V103" s="3"/>
      <c r="W103" s="3"/>
      <c r="X103" s="3"/>
      <c r="Y103" s="3"/>
      <c r="Z103" s="4"/>
      <c r="AA103" s="24"/>
      <c r="AB103" s="3"/>
      <c r="AC103" s="3"/>
      <c r="AD103" s="3"/>
      <c r="AE103" s="3"/>
      <c r="AF103" s="3"/>
      <c r="AG103" s="3"/>
      <c r="AH103" s="4"/>
      <c r="AI103" s="24"/>
      <c r="AJ103" s="3"/>
      <c r="AK103" s="3"/>
      <c r="AL103" s="3"/>
      <c r="AM103" s="3"/>
      <c r="AN103" s="3"/>
      <c r="AO103" s="3"/>
      <c r="AP103" s="4"/>
      <c r="AQ103" s="24"/>
      <c r="AR103" s="3"/>
      <c r="AS103" s="3"/>
      <c r="AT103" s="3"/>
      <c r="AU103" s="3"/>
      <c r="AV103" s="3"/>
      <c r="AW103" s="3"/>
      <c r="AX103" s="4"/>
      <c r="AY103" s="24"/>
      <c r="AZ103" s="3"/>
      <c r="BA103" s="3"/>
      <c r="BB103" s="3"/>
      <c r="BC103" s="3"/>
      <c r="BD103" s="3"/>
      <c r="BE103" s="3"/>
      <c r="BF103" s="4"/>
      <c r="BG103" s="25"/>
      <c r="BH103" s="3"/>
      <c r="BI103" s="3"/>
      <c r="BJ103" s="3"/>
      <c r="BK103" s="3"/>
      <c r="BL103" s="3"/>
      <c r="BM103" s="3"/>
      <c r="BN103" s="4"/>
      <c r="BO103" s="25"/>
      <c r="BP103" s="3"/>
      <c r="BQ103" s="3"/>
      <c r="BR103" s="3"/>
      <c r="BS103" s="3"/>
      <c r="BT103" s="3"/>
      <c r="BU103" s="3"/>
      <c r="BV103" s="4"/>
      <c r="BW103" s="25"/>
      <c r="BX103" s="3"/>
      <c r="BY103" s="3"/>
      <c r="BZ103" s="3"/>
      <c r="CA103" s="3"/>
      <c r="CB103" s="3"/>
      <c r="CC103" s="3"/>
      <c r="CD103" s="4"/>
      <c r="CE103" s="59"/>
      <c r="CF103" s="3"/>
      <c r="CG103" s="3"/>
      <c r="CH103" s="3"/>
      <c r="CI103" s="22"/>
      <c r="CJ103" s="22"/>
      <c r="CK103" s="3"/>
      <c r="CL103" s="4"/>
    </row>
    <row r="104" spans="2:90">
      <c r="B104" s="459">
        <v>78</v>
      </c>
      <c r="C104" s="609">
        <f>'Input_Liability (USD)'!C110</f>
        <v>3.9733999999999998E-2</v>
      </c>
      <c r="D104" s="416"/>
      <c r="E104" s="612" t="s">
        <v>556</v>
      </c>
      <c r="F104" s="417"/>
      <c r="G104" s="17"/>
      <c r="H104" s="18"/>
      <c r="I104" s="18"/>
      <c r="J104" s="18"/>
      <c r="K104" s="83"/>
      <c r="L104" s="461">
        <f t="shared" si="3"/>
        <v>0</v>
      </c>
      <c r="M104" s="461">
        <f t="shared" si="3"/>
        <v>0</v>
      </c>
      <c r="N104" s="461">
        <f t="shared" si="3"/>
        <v>0</v>
      </c>
      <c r="O104" s="461">
        <f t="shared" si="3"/>
        <v>0</v>
      </c>
      <c r="P104" s="461">
        <f t="shared" si="2"/>
        <v>0</v>
      </c>
      <c r="Q104" s="461">
        <f t="shared" si="2"/>
        <v>0</v>
      </c>
      <c r="R104" s="461">
        <f t="shared" si="2"/>
        <v>0</v>
      </c>
      <c r="S104" s="345"/>
      <c r="T104" s="3"/>
      <c r="U104" s="3"/>
      <c r="V104" s="3"/>
      <c r="W104" s="3"/>
      <c r="X104" s="3"/>
      <c r="Y104" s="3"/>
      <c r="Z104" s="4"/>
      <c r="AA104" s="24"/>
      <c r="AB104" s="3"/>
      <c r="AC104" s="3"/>
      <c r="AD104" s="3"/>
      <c r="AE104" s="3"/>
      <c r="AF104" s="3"/>
      <c r="AG104" s="3"/>
      <c r="AH104" s="4"/>
      <c r="AI104" s="24"/>
      <c r="AJ104" s="3"/>
      <c r="AK104" s="3"/>
      <c r="AL104" s="3"/>
      <c r="AM104" s="3"/>
      <c r="AN104" s="3"/>
      <c r="AO104" s="3"/>
      <c r="AP104" s="4"/>
      <c r="AQ104" s="24"/>
      <c r="AR104" s="3"/>
      <c r="AS104" s="3"/>
      <c r="AT104" s="3"/>
      <c r="AU104" s="3"/>
      <c r="AV104" s="3"/>
      <c r="AW104" s="3"/>
      <c r="AX104" s="4"/>
      <c r="AY104" s="24"/>
      <c r="AZ104" s="3"/>
      <c r="BA104" s="3"/>
      <c r="BB104" s="3"/>
      <c r="BC104" s="3"/>
      <c r="BD104" s="3"/>
      <c r="BE104" s="3"/>
      <c r="BF104" s="4"/>
      <c r="BG104" s="25"/>
      <c r="BH104" s="3"/>
      <c r="BI104" s="3"/>
      <c r="BJ104" s="3"/>
      <c r="BK104" s="3"/>
      <c r="BL104" s="3"/>
      <c r="BM104" s="3"/>
      <c r="BN104" s="4"/>
      <c r="BO104" s="25"/>
      <c r="BP104" s="3"/>
      <c r="BQ104" s="3"/>
      <c r="BR104" s="3"/>
      <c r="BS104" s="3"/>
      <c r="BT104" s="3"/>
      <c r="BU104" s="3"/>
      <c r="BV104" s="4"/>
      <c r="BW104" s="25"/>
      <c r="BX104" s="3"/>
      <c r="BY104" s="3"/>
      <c r="BZ104" s="3"/>
      <c r="CA104" s="3"/>
      <c r="CB104" s="3"/>
      <c r="CC104" s="3"/>
      <c r="CD104" s="4"/>
      <c r="CE104" s="59"/>
      <c r="CF104" s="3"/>
      <c r="CG104" s="3"/>
      <c r="CH104" s="3"/>
      <c r="CI104" s="22"/>
      <c r="CJ104" s="22"/>
      <c r="CK104" s="3"/>
      <c r="CL104" s="4"/>
    </row>
    <row r="105" spans="2:90">
      <c r="B105" s="459">
        <v>79</v>
      </c>
      <c r="C105" s="609">
        <f>'Input_Liability (USD)'!C111</f>
        <v>3.9716000000000001E-2</v>
      </c>
      <c r="D105" s="416"/>
      <c r="E105" s="612" t="s">
        <v>557</v>
      </c>
      <c r="F105" s="417"/>
      <c r="G105" s="17"/>
      <c r="H105" s="18"/>
      <c r="I105" s="18"/>
      <c r="J105" s="18"/>
      <c r="K105" s="83"/>
      <c r="L105" s="461">
        <f t="shared" si="3"/>
        <v>0</v>
      </c>
      <c r="M105" s="461">
        <f t="shared" si="3"/>
        <v>0</v>
      </c>
      <c r="N105" s="461">
        <f t="shared" si="3"/>
        <v>0</v>
      </c>
      <c r="O105" s="461">
        <f t="shared" si="3"/>
        <v>0</v>
      </c>
      <c r="P105" s="461">
        <f t="shared" si="2"/>
        <v>0</v>
      </c>
      <c r="Q105" s="461">
        <f t="shared" si="2"/>
        <v>0</v>
      </c>
      <c r="R105" s="461">
        <f t="shared" si="2"/>
        <v>0</v>
      </c>
      <c r="S105" s="345"/>
      <c r="T105" s="3"/>
      <c r="U105" s="3"/>
      <c r="V105" s="3"/>
      <c r="W105" s="3"/>
      <c r="X105" s="3"/>
      <c r="Y105" s="3"/>
      <c r="Z105" s="4"/>
      <c r="AA105" s="24"/>
      <c r="AB105" s="3"/>
      <c r="AC105" s="3"/>
      <c r="AD105" s="3"/>
      <c r="AE105" s="3"/>
      <c r="AF105" s="3"/>
      <c r="AG105" s="3"/>
      <c r="AH105" s="4"/>
      <c r="AI105" s="24"/>
      <c r="AJ105" s="3"/>
      <c r="AK105" s="3"/>
      <c r="AL105" s="3"/>
      <c r="AM105" s="3"/>
      <c r="AN105" s="3"/>
      <c r="AO105" s="3"/>
      <c r="AP105" s="4"/>
      <c r="AQ105" s="24"/>
      <c r="AR105" s="3"/>
      <c r="AS105" s="3"/>
      <c r="AT105" s="3"/>
      <c r="AU105" s="3"/>
      <c r="AV105" s="3"/>
      <c r="AW105" s="3"/>
      <c r="AX105" s="4"/>
      <c r="AY105" s="24"/>
      <c r="AZ105" s="3"/>
      <c r="BA105" s="3"/>
      <c r="BB105" s="3"/>
      <c r="BC105" s="3"/>
      <c r="BD105" s="3"/>
      <c r="BE105" s="3"/>
      <c r="BF105" s="4"/>
      <c r="BG105" s="25"/>
      <c r="BH105" s="3"/>
      <c r="BI105" s="3"/>
      <c r="BJ105" s="3"/>
      <c r="BK105" s="3"/>
      <c r="BL105" s="3"/>
      <c r="BM105" s="3"/>
      <c r="BN105" s="4"/>
      <c r="BO105" s="25"/>
      <c r="BP105" s="3"/>
      <c r="BQ105" s="3"/>
      <c r="BR105" s="3"/>
      <c r="BS105" s="3"/>
      <c r="BT105" s="3"/>
      <c r="BU105" s="3"/>
      <c r="BV105" s="4"/>
      <c r="BW105" s="25"/>
      <c r="BX105" s="3"/>
      <c r="BY105" s="3"/>
      <c r="BZ105" s="3"/>
      <c r="CA105" s="3"/>
      <c r="CB105" s="3"/>
      <c r="CC105" s="3"/>
      <c r="CD105" s="4"/>
      <c r="CE105" s="59"/>
      <c r="CF105" s="3"/>
      <c r="CG105" s="3"/>
      <c r="CH105" s="3"/>
      <c r="CI105" s="22"/>
      <c r="CJ105" s="22"/>
      <c r="CK105" s="3"/>
      <c r="CL105" s="4"/>
    </row>
    <row r="106" spans="2:90">
      <c r="B106" s="459">
        <v>80</v>
      </c>
      <c r="C106" s="609">
        <f>'Input_Liability (USD)'!C112</f>
        <v>3.9698999999999998E-2</v>
      </c>
      <c r="D106" s="416"/>
      <c r="E106" s="612" t="s">
        <v>558</v>
      </c>
      <c r="F106" s="417"/>
      <c r="G106" s="17"/>
      <c r="H106" s="18"/>
      <c r="I106" s="18"/>
      <c r="J106" s="18"/>
      <c r="K106" s="83"/>
      <c r="L106" s="461">
        <f t="shared" si="3"/>
        <v>0</v>
      </c>
      <c r="M106" s="461">
        <f t="shared" si="3"/>
        <v>0</v>
      </c>
      <c r="N106" s="461">
        <f t="shared" si="3"/>
        <v>0</v>
      </c>
      <c r="O106" s="461">
        <f t="shared" si="3"/>
        <v>0</v>
      </c>
      <c r="P106" s="461">
        <f t="shared" si="2"/>
        <v>0</v>
      </c>
      <c r="Q106" s="461">
        <f t="shared" si="2"/>
        <v>0</v>
      </c>
      <c r="R106" s="461">
        <f t="shared" si="2"/>
        <v>0</v>
      </c>
      <c r="S106" s="345"/>
      <c r="T106" s="3"/>
      <c r="U106" s="3"/>
      <c r="V106" s="3"/>
      <c r="W106" s="3"/>
      <c r="X106" s="3"/>
      <c r="Y106" s="3"/>
      <c r="Z106" s="4"/>
      <c r="AA106" s="24"/>
      <c r="AB106" s="3"/>
      <c r="AC106" s="3"/>
      <c r="AD106" s="3"/>
      <c r="AE106" s="3"/>
      <c r="AF106" s="3"/>
      <c r="AG106" s="3"/>
      <c r="AH106" s="4"/>
      <c r="AI106" s="24"/>
      <c r="AJ106" s="3"/>
      <c r="AK106" s="3"/>
      <c r="AL106" s="3"/>
      <c r="AM106" s="3"/>
      <c r="AN106" s="3"/>
      <c r="AO106" s="3"/>
      <c r="AP106" s="4"/>
      <c r="AQ106" s="24"/>
      <c r="AR106" s="3"/>
      <c r="AS106" s="3"/>
      <c r="AT106" s="3"/>
      <c r="AU106" s="3"/>
      <c r="AV106" s="3"/>
      <c r="AW106" s="3"/>
      <c r="AX106" s="4"/>
      <c r="AY106" s="24"/>
      <c r="AZ106" s="3"/>
      <c r="BA106" s="3"/>
      <c r="BB106" s="3"/>
      <c r="BC106" s="3"/>
      <c r="BD106" s="3"/>
      <c r="BE106" s="3"/>
      <c r="BF106" s="4"/>
      <c r="BG106" s="25"/>
      <c r="BH106" s="3"/>
      <c r="BI106" s="3"/>
      <c r="BJ106" s="3"/>
      <c r="BK106" s="3"/>
      <c r="BL106" s="3"/>
      <c r="BM106" s="3"/>
      <c r="BN106" s="4"/>
      <c r="BO106" s="25"/>
      <c r="BP106" s="3"/>
      <c r="BQ106" s="3"/>
      <c r="BR106" s="3"/>
      <c r="BS106" s="3"/>
      <c r="BT106" s="3"/>
      <c r="BU106" s="3"/>
      <c r="BV106" s="4"/>
      <c r="BW106" s="25"/>
      <c r="BX106" s="3"/>
      <c r="BY106" s="3"/>
      <c r="BZ106" s="3"/>
      <c r="CA106" s="3"/>
      <c r="CB106" s="3"/>
      <c r="CC106" s="3"/>
      <c r="CD106" s="4"/>
      <c r="CE106" s="59"/>
      <c r="CF106" s="3"/>
      <c r="CG106" s="3"/>
      <c r="CH106" s="3"/>
      <c r="CI106" s="22"/>
      <c r="CJ106" s="22"/>
      <c r="CK106" s="3"/>
      <c r="CL106" s="4"/>
    </row>
    <row r="107" spans="2:90">
      <c r="B107" s="459">
        <v>81</v>
      </c>
      <c r="C107" s="609">
        <f>'Input_Liability (USD)'!C113</f>
        <v>3.9682000000000002E-2</v>
      </c>
      <c r="D107" s="416"/>
      <c r="E107" s="612" t="s">
        <v>559</v>
      </c>
      <c r="F107" s="417"/>
      <c r="G107" s="17"/>
      <c r="H107" s="18"/>
      <c r="I107" s="18"/>
      <c r="J107" s="18"/>
      <c r="K107" s="83"/>
      <c r="L107" s="461">
        <f t="shared" si="3"/>
        <v>0</v>
      </c>
      <c r="M107" s="461">
        <f t="shared" si="3"/>
        <v>0</v>
      </c>
      <c r="N107" s="461">
        <f t="shared" si="3"/>
        <v>0</v>
      </c>
      <c r="O107" s="461">
        <f t="shared" si="3"/>
        <v>0</v>
      </c>
      <c r="P107" s="461">
        <f t="shared" si="2"/>
        <v>0</v>
      </c>
      <c r="Q107" s="461">
        <f t="shared" si="2"/>
        <v>0</v>
      </c>
      <c r="R107" s="461">
        <f t="shared" si="2"/>
        <v>0</v>
      </c>
      <c r="S107" s="345"/>
      <c r="T107" s="3"/>
      <c r="U107" s="3"/>
      <c r="V107" s="3"/>
      <c r="W107" s="3"/>
      <c r="X107" s="3"/>
      <c r="Y107" s="3"/>
      <c r="Z107" s="4"/>
      <c r="AA107" s="24"/>
      <c r="AB107" s="3"/>
      <c r="AC107" s="3"/>
      <c r="AD107" s="3"/>
      <c r="AE107" s="3"/>
      <c r="AF107" s="3"/>
      <c r="AG107" s="3"/>
      <c r="AH107" s="4"/>
      <c r="AI107" s="24"/>
      <c r="AJ107" s="3"/>
      <c r="AK107" s="3"/>
      <c r="AL107" s="3"/>
      <c r="AM107" s="3"/>
      <c r="AN107" s="3"/>
      <c r="AO107" s="3"/>
      <c r="AP107" s="4"/>
      <c r="AQ107" s="24"/>
      <c r="AR107" s="3"/>
      <c r="AS107" s="3"/>
      <c r="AT107" s="3"/>
      <c r="AU107" s="3"/>
      <c r="AV107" s="3"/>
      <c r="AW107" s="3"/>
      <c r="AX107" s="4"/>
      <c r="AY107" s="24"/>
      <c r="AZ107" s="3"/>
      <c r="BA107" s="3"/>
      <c r="BB107" s="3"/>
      <c r="BC107" s="3"/>
      <c r="BD107" s="3"/>
      <c r="BE107" s="3"/>
      <c r="BF107" s="4"/>
      <c r="BG107" s="25"/>
      <c r="BH107" s="3"/>
      <c r="BI107" s="3"/>
      <c r="BJ107" s="3"/>
      <c r="BK107" s="3"/>
      <c r="BL107" s="3"/>
      <c r="BM107" s="3"/>
      <c r="BN107" s="4"/>
      <c r="BO107" s="25"/>
      <c r="BP107" s="3"/>
      <c r="BQ107" s="3"/>
      <c r="BR107" s="3"/>
      <c r="BS107" s="3"/>
      <c r="BT107" s="3"/>
      <c r="BU107" s="3"/>
      <c r="BV107" s="4"/>
      <c r="BW107" s="25"/>
      <c r="BX107" s="3"/>
      <c r="BY107" s="3"/>
      <c r="BZ107" s="3"/>
      <c r="CA107" s="3"/>
      <c r="CB107" s="3"/>
      <c r="CC107" s="3"/>
      <c r="CD107" s="4"/>
      <c r="CE107" s="59"/>
      <c r="CF107" s="3"/>
      <c r="CG107" s="3"/>
      <c r="CH107" s="3"/>
      <c r="CI107" s="22"/>
      <c r="CJ107" s="22"/>
      <c r="CK107" s="3"/>
      <c r="CL107" s="4"/>
    </row>
    <row r="108" spans="2:90">
      <c r="B108" s="459">
        <v>82</v>
      </c>
      <c r="C108" s="609">
        <f>'Input_Liability (USD)'!C114</f>
        <v>3.9666E-2</v>
      </c>
      <c r="D108" s="416"/>
      <c r="E108" s="612" t="s">
        <v>560</v>
      </c>
      <c r="F108" s="417"/>
      <c r="G108" s="17"/>
      <c r="H108" s="18"/>
      <c r="I108" s="18"/>
      <c r="J108" s="18"/>
      <c r="K108" s="83"/>
      <c r="L108" s="461">
        <f t="shared" si="3"/>
        <v>0</v>
      </c>
      <c r="M108" s="461">
        <f t="shared" si="3"/>
        <v>0</v>
      </c>
      <c r="N108" s="461">
        <f t="shared" si="3"/>
        <v>0</v>
      </c>
      <c r="O108" s="461">
        <f t="shared" si="3"/>
        <v>0</v>
      </c>
      <c r="P108" s="461">
        <f t="shared" si="2"/>
        <v>0</v>
      </c>
      <c r="Q108" s="461">
        <f t="shared" si="2"/>
        <v>0</v>
      </c>
      <c r="R108" s="461">
        <f t="shared" si="2"/>
        <v>0</v>
      </c>
      <c r="S108" s="345"/>
      <c r="T108" s="3"/>
      <c r="U108" s="3"/>
      <c r="V108" s="3"/>
      <c r="W108" s="3"/>
      <c r="X108" s="3"/>
      <c r="Y108" s="3"/>
      <c r="Z108" s="4"/>
      <c r="AA108" s="24"/>
      <c r="AB108" s="3"/>
      <c r="AC108" s="3"/>
      <c r="AD108" s="3"/>
      <c r="AE108" s="3"/>
      <c r="AF108" s="3"/>
      <c r="AG108" s="3"/>
      <c r="AH108" s="4"/>
      <c r="AI108" s="24"/>
      <c r="AJ108" s="3"/>
      <c r="AK108" s="3"/>
      <c r="AL108" s="3"/>
      <c r="AM108" s="3"/>
      <c r="AN108" s="3"/>
      <c r="AO108" s="3"/>
      <c r="AP108" s="4"/>
      <c r="AQ108" s="24"/>
      <c r="AR108" s="3"/>
      <c r="AS108" s="3"/>
      <c r="AT108" s="3"/>
      <c r="AU108" s="3"/>
      <c r="AV108" s="3"/>
      <c r="AW108" s="3"/>
      <c r="AX108" s="4"/>
      <c r="AY108" s="24"/>
      <c r="AZ108" s="3"/>
      <c r="BA108" s="3"/>
      <c r="BB108" s="3"/>
      <c r="BC108" s="3"/>
      <c r="BD108" s="3"/>
      <c r="BE108" s="3"/>
      <c r="BF108" s="4"/>
      <c r="BG108" s="25"/>
      <c r="BH108" s="3"/>
      <c r="BI108" s="3"/>
      <c r="BJ108" s="3"/>
      <c r="BK108" s="3"/>
      <c r="BL108" s="3"/>
      <c r="BM108" s="3"/>
      <c r="BN108" s="4"/>
      <c r="BO108" s="25"/>
      <c r="BP108" s="3"/>
      <c r="BQ108" s="3"/>
      <c r="BR108" s="3"/>
      <c r="BS108" s="3"/>
      <c r="BT108" s="3"/>
      <c r="BU108" s="3"/>
      <c r="BV108" s="4"/>
      <c r="BW108" s="25"/>
      <c r="BX108" s="3"/>
      <c r="BY108" s="3"/>
      <c r="BZ108" s="3"/>
      <c r="CA108" s="3"/>
      <c r="CB108" s="3"/>
      <c r="CC108" s="3"/>
      <c r="CD108" s="4"/>
      <c r="CE108" s="59"/>
      <c r="CF108" s="3"/>
      <c r="CG108" s="3"/>
      <c r="CH108" s="3"/>
      <c r="CI108" s="22"/>
      <c r="CJ108" s="22"/>
      <c r="CK108" s="3"/>
      <c r="CL108" s="4"/>
    </row>
    <row r="109" spans="2:90">
      <c r="B109" s="459">
        <v>83</v>
      </c>
      <c r="C109" s="609">
        <f>'Input_Liability (USD)'!C115</f>
        <v>3.9649999999999998E-2</v>
      </c>
      <c r="D109" s="416"/>
      <c r="E109" s="612" t="s">
        <v>561</v>
      </c>
      <c r="F109" s="417"/>
      <c r="G109" s="17"/>
      <c r="H109" s="18"/>
      <c r="I109" s="18"/>
      <c r="J109" s="18"/>
      <c r="K109" s="83"/>
      <c r="L109" s="461">
        <f t="shared" si="3"/>
        <v>0</v>
      </c>
      <c r="M109" s="461">
        <f t="shared" si="3"/>
        <v>0</v>
      </c>
      <c r="N109" s="461">
        <f t="shared" si="3"/>
        <v>0</v>
      </c>
      <c r="O109" s="461">
        <f t="shared" si="3"/>
        <v>0</v>
      </c>
      <c r="P109" s="461">
        <f t="shared" si="2"/>
        <v>0</v>
      </c>
      <c r="Q109" s="461">
        <f t="shared" si="2"/>
        <v>0</v>
      </c>
      <c r="R109" s="461">
        <f t="shared" si="2"/>
        <v>0</v>
      </c>
      <c r="S109" s="345"/>
      <c r="T109" s="3"/>
      <c r="U109" s="3"/>
      <c r="V109" s="3"/>
      <c r="W109" s="3"/>
      <c r="X109" s="3"/>
      <c r="Y109" s="3"/>
      <c r="Z109" s="4"/>
      <c r="AA109" s="24"/>
      <c r="AB109" s="3"/>
      <c r="AC109" s="3"/>
      <c r="AD109" s="3"/>
      <c r="AE109" s="3"/>
      <c r="AF109" s="3"/>
      <c r="AG109" s="3"/>
      <c r="AH109" s="4"/>
      <c r="AI109" s="24"/>
      <c r="AJ109" s="3"/>
      <c r="AK109" s="3"/>
      <c r="AL109" s="3"/>
      <c r="AM109" s="3"/>
      <c r="AN109" s="3"/>
      <c r="AO109" s="3"/>
      <c r="AP109" s="4"/>
      <c r="AQ109" s="24"/>
      <c r="AR109" s="3"/>
      <c r="AS109" s="3"/>
      <c r="AT109" s="3"/>
      <c r="AU109" s="3"/>
      <c r="AV109" s="3"/>
      <c r="AW109" s="3"/>
      <c r="AX109" s="4"/>
      <c r="AY109" s="24"/>
      <c r="AZ109" s="3"/>
      <c r="BA109" s="3"/>
      <c r="BB109" s="3"/>
      <c r="BC109" s="3"/>
      <c r="BD109" s="3"/>
      <c r="BE109" s="3"/>
      <c r="BF109" s="4"/>
      <c r="BG109" s="25"/>
      <c r="BH109" s="3"/>
      <c r="BI109" s="3"/>
      <c r="BJ109" s="3"/>
      <c r="BK109" s="3"/>
      <c r="BL109" s="3"/>
      <c r="BM109" s="3"/>
      <c r="BN109" s="4"/>
      <c r="BO109" s="25"/>
      <c r="BP109" s="3"/>
      <c r="BQ109" s="3"/>
      <c r="BR109" s="3"/>
      <c r="BS109" s="3"/>
      <c r="BT109" s="3"/>
      <c r="BU109" s="3"/>
      <c r="BV109" s="4"/>
      <c r="BW109" s="25"/>
      <c r="BX109" s="3"/>
      <c r="BY109" s="3"/>
      <c r="BZ109" s="3"/>
      <c r="CA109" s="3"/>
      <c r="CB109" s="3"/>
      <c r="CC109" s="3"/>
      <c r="CD109" s="4"/>
      <c r="CE109" s="59"/>
      <c r="CF109" s="3"/>
      <c r="CG109" s="3"/>
      <c r="CH109" s="3"/>
      <c r="CI109" s="22"/>
      <c r="CJ109" s="22"/>
      <c r="CK109" s="3"/>
      <c r="CL109" s="4"/>
    </row>
    <row r="110" spans="2:90">
      <c r="B110" s="459">
        <v>84</v>
      </c>
      <c r="C110" s="609">
        <f>'Input_Liability (USD)'!C116</f>
        <v>3.9634999999999997E-2</v>
      </c>
      <c r="D110" s="416"/>
      <c r="E110" s="612" t="s">
        <v>562</v>
      </c>
      <c r="F110" s="417"/>
      <c r="G110" s="17"/>
      <c r="H110" s="18"/>
      <c r="I110" s="18"/>
      <c r="J110" s="18"/>
      <c r="K110" s="83"/>
      <c r="L110" s="461">
        <f t="shared" si="3"/>
        <v>0</v>
      </c>
      <c r="M110" s="461">
        <f t="shared" si="3"/>
        <v>0</v>
      </c>
      <c r="N110" s="461">
        <f t="shared" si="3"/>
        <v>0</v>
      </c>
      <c r="O110" s="461">
        <f t="shared" si="3"/>
        <v>0</v>
      </c>
      <c r="P110" s="461">
        <f t="shared" si="2"/>
        <v>0</v>
      </c>
      <c r="Q110" s="461">
        <f t="shared" si="2"/>
        <v>0</v>
      </c>
      <c r="R110" s="461">
        <f t="shared" si="2"/>
        <v>0</v>
      </c>
      <c r="S110" s="345"/>
      <c r="T110" s="3"/>
      <c r="U110" s="3"/>
      <c r="V110" s="3"/>
      <c r="W110" s="3"/>
      <c r="X110" s="3"/>
      <c r="Y110" s="3"/>
      <c r="Z110" s="4"/>
      <c r="AA110" s="24"/>
      <c r="AB110" s="3"/>
      <c r="AC110" s="3"/>
      <c r="AD110" s="3"/>
      <c r="AE110" s="3"/>
      <c r="AF110" s="3"/>
      <c r="AG110" s="3"/>
      <c r="AH110" s="4"/>
      <c r="AI110" s="24"/>
      <c r="AJ110" s="3"/>
      <c r="AK110" s="3"/>
      <c r="AL110" s="3"/>
      <c r="AM110" s="3"/>
      <c r="AN110" s="3"/>
      <c r="AO110" s="3"/>
      <c r="AP110" s="4"/>
      <c r="AQ110" s="24"/>
      <c r="AR110" s="3"/>
      <c r="AS110" s="3"/>
      <c r="AT110" s="3"/>
      <c r="AU110" s="3"/>
      <c r="AV110" s="3"/>
      <c r="AW110" s="3"/>
      <c r="AX110" s="4"/>
      <c r="AY110" s="24"/>
      <c r="AZ110" s="3"/>
      <c r="BA110" s="3"/>
      <c r="BB110" s="3"/>
      <c r="BC110" s="3"/>
      <c r="BD110" s="3"/>
      <c r="BE110" s="3"/>
      <c r="BF110" s="4"/>
      <c r="BG110" s="25"/>
      <c r="BH110" s="3"/>
      <c r="BI110" s="3"/>
      <c r="BJ110" s="3"/>
      <c r="BK110" s="3"/>
      <c r="BL110" s="3"/>
      <c r="BM110" s="3"/>
      <c r="BN110" s="4"/>
      <c r="BO110" s="25"/>
      <c r="BP110" s="3"/>
      <c r="BQ110" s="3"/>
      <c r="BR110" s="3"/>
      <c r="BS110" s="3"/>
      <c r="BT110" s="3"/>
      <c r="BU110" s="3"/>
      <c r="BV110" s="4"/>
      <c r="BW110" s="25"/>
      <c r="BX110" s="3"/>
      <c r="BY110" s="3"/>
      <c r="BZ110" s="3"/>
      <c r="CA110" s="3"/>
      <c r="CB110" s="3"/>
      <c r="CC110" s="3"/>
      <c r="CD110" s="4"/>
      <c r="CE110" s="59"/>
      <c r="CF110" s="3"/>
      <c r="CG110" s="3"/>
      <c r="CH110" s="3"/>
      <c r="CI110" s="22"/>
      <c r="CJ110" s="22"/>
      <c r="CK110" s="3"/>
      <c r="CL110" s="4"/>
    </row>
    <row r="111" spans="2:90">
      <c r="B111" s="459">
        <v>85</v>
      </c>
      <c r="C111" s="609">
        <f>'Input_Liability (USD)'!C117</f>
        <v>3.9620000000000002E-2</v>
      </c>
      <c r="D111" s="416"/>
      <c r="E111" s="612" t="s">
        <v>563</v>
      </c>
      <c r="F111" s="417"/>
      <c r="G111" s="17"/>
      <c r="H111" s="18"/>
      <c r="I111" s="18"/>
      <c r="J111" s="18"/>
      <c r="K111" s="83"/>
      <c r="L111" s="461">
        <f t="shared" si="3"/>
        <v>0</v>
      </c>
      <c r="M111" s="461">
        <f t="shared" si="3"/>
        <v>0</v>
      </c>
      <c r="N111" s="461">
        <f t="shared" si="3"/>
        <v>0</v>
      </c>
      <c r="O111" s="461">
        <f t="shared" si="3"/>
        <v>0</v>
      </c>
      <c r="P111" s="461">
        <f t="shared" si="2"/>
        <v>0</v>
      </c>
      <c r="Q111" s="461">
        <f t="shared" si="2"/>
        <v>0</v>
      </c>
      <c r="R111" s="461">
        <f t="shared" si="2"/>
        <v>0</v>
      </c>
      <c r="S111" s="345"/>
      <c r="T111" s="3"/>
      <c r="U111" s="3"/>
      <c r="V111" s="3"/>
      <c r="W111" s="3"/>
      <c r="X111" s="3"/>
      <c r="Y111" s="3"/>
      <c r="Z111" s="4"/>
      <c r="AA111" s="24"/>
      <c r="AB111" s="3"/>
      <c r="AC111" s="3"/>
      <c r="AD111" s="3"/>
      <c r="AE111" s="3"/>
      <c r="AF111" s="3"/>
      <c r="AG111" s="3"/>
      <c r="AH111" s="4"/>
      <c r="AI111" s="24"/>
      <c r="AJ111" s="3"/>
      <c r="AK111" s="3"/>
      <c r="AL111" s="3"/>
      <c r="AM111" s="3"/>
      <c r="AN111" s="3"/>
      <c r="AO111" s="3"/>
      <c r="AP111" s="4"/>
      <c r="AQ111" s="24"/>
      <c r="AR111" s="3"/>
      <c r="AS111" s="3"/>
      <c r="AT111" s="3"/>
      <c r="AU111" s="3"/>
      <c r="AV111" s="3"/>
      <c r="AW111" s="3"/>
      <c r="AX111" s="4"/>
      <c r="AY111" s="24"/>
      <c r="AZ111" s="3"/>
      <c r="BA111" s="3"/>
      <c r="BB111" s="3"/>
      <c r="BC111" s="3"/>
      <c r="BD111" s="3"/>
      <c r="BE111" s="3"/>
      <c r="BF111" s="4"/>
      <c r="BG111" s="25"/>
      <c r="BH111" s="3"/>
      <c r="BI111" s="3"/>
      <c r="BJ111" s="3"/>
      <c r="BK111" s="3"/>
      <c r="BL111" s="3"/>
      <c r="BM111" s="3"/>
      <c r="BN111" s="4"/>
      <c r="BO111" s="25"/>
      <c r="BP111" s="3"/>
      <c r="BQ111" s="3"/>
      <c r="BR111" s="3"/>
      <c r="BS111" s="3"/>
      <c r="BT111" s="3"/>
      <c r="BU111" s="3"/>
      <c r="BV111" s="4"/>
      <c r="BW111" s="25"/>
      <c r="BX111" s="3"/>
      <c r="BY111" s="3"/>
      <c r="BZ111" s="3"/>
      <c r="CA111" s="3"/>
      <c r="CB111" s="3"/>
      <c r="CC111" s="3"/>
      <c r="CD111" s="4"/>
      <c r="CE111" s="59"/>
      <c r="CF111" s="3"/>
      <c r="CG111" s="3"/>
      <c r="CH111" s="3"/>
      <c r="CI111" s="22"/>
      <c r="CJ111" s="22"/>
      <c r="CK111" s="3"/>
      <c r="CL111" s="4"/>
    </row>
    <row r="112" spans="2:90">
      <c r="B112" s="463">
        <v>86</v>
      </c>
      <c r="C112" s="629">
        <f>'Input_Liability (USD)'!C118</f>
        <v>3.9605000000000001E-2</v>
      </c>
      <c r="D112" s="420"/>
      <c r="E112" s="615" t="s">
        <v>564</v>
      </c>
      <c r="F112" s="421"/>
      <c r="G112" s="19"/>
      <c r="H112" s="20"/>
      <c r="I112" s="20"/>
      <c r="J112" s="20"/>
      <c r="K112" s="83"/>
      <c r="L112" s="465">
        <f t="shared" si="3"/>
        <v>0</v>
      </c>
      <c r="M112" s="465">
        <f t="shared" si="3"/>
        <v>0</v>
      </c>
      <c r="N112" s="465">
        <f t="shared" si="3"/>
        <v>0</v>
      </c>
      <c r="O112" s="465">
        <f t="shared" si="3"/>
        <v>0</v>
      </c>
      <c r="P112" s="465">
        <f t="shared" si="2"/>
        <v>0</v>
      </c>
      <c r="Q112" s="465">
        <f t="shared" si="2"/>
        <v>0</v>
      </c>
      <c r="R112" s="465">
        <f t="shared" si="2"/>
        <v>0</v>
      </c>
      <c r="S112" s="345"/>
      <c r="T112" s="5"/>
      <c r="U112" s="5"/>
      <c r="V112" s="5"/>
      <c r="W112" s="5"/>
      <c r="X112" s="5"/>
      <c r="Y112" s="5"/>
      <c r="Z112" s="6"/>
      <c r="AA112" s="24"/>
      <c r="AB112" s="5"/>
      <c r="AC112" s="5"/>
      <c r="AD112" s="5"/>
      <c r="AE112" s="5"/>
      <c r="AF112" s="5"/>
      <c r="AG112" s="5"/>
      <c r="AH112" s="6"/>
      <c r="AI112" s="24"/>
      <c r="AJ112" s="5"/>
      <c r="AK112" s="5"/>
      <c r="AL112" s="5"/>
      <c r="AM112" s="5"/>
      <c r="AN112" s="5"/>
      <c r="AO112" s="5"/>
      <c r="AP112" s="6"/>
      <c r="AQ112" s="24"/>
      <c r="AR112" s="5"/>
      <c r="AS112" s="5"/>
      <c r="AT112" s="5"/>
      <c r="AU112" s="5"/>
      <c r="AV112" s="5"/>
      <c r="AW112" s="5"/>
      <c r="AX112" s="6"/>
      <c r="AY112" s="24"/>
      <c r="AZ112" s="5"/>
      <c r="BA112" s="5"/>
      <c r="BB112" s="5"/>
      <c r="BC112" s="5"/>
      <c r="BD112" s="5"/>
      <c r="BE112" s="5"/>
      <c r="BF112" s="6"/>
      <c r="BG112" s="25"/>
      <c r="BH112" s="5"/>
      <c r="BI112" s="5"/>
      <c r="BJ112" s="5"/>
      <c r="BK112" s="5"/>
      <c r="BL112" s="5"/>
      <c r="BM112" s="5"/>
      <c r="BN112" s="6"/>
      <c r="BO112" s="25"/>
      <c r="BP112" s="5"/>
      <c r="BQ112" s="5"/>
      <c r="BR112" s="5"/>
      <c r="BS112" s="5"/>
      <c r="BT112" s="5"/>
      <c r="BU112" s="5"/>
      <c r="BV112" s="6"/>
      <c r="BW112" s="25"/>
      <c r="BX112" s="5"/>
      <c r="BY112" s="5"/>
      <c r="BZ112" s="5"/>
      <c r="CA112" s="5"/>
      <c r="CB112" s="5"/>
      <c r="CC112" s="5"/>
      <c r="CD112" s="6"/>
      <c r="CE112" s="59"/>
      <c r="CF112" s="5"/>
      <c r="CG112" s="5"/>
      <c r="CH112" s="5"/>
      <c r="CI112" s="23"/>
      <c r="CJ112" s="23"/>
      <c r="CK112" s="5"/>
      <c r="CL112" s="6"/>
    </row>
    <row r="113" spans="2:25" ht="14.45" customHeight="1"/>
    <row r="114" spans="2:25" ht="14.45" customHeight="1">
      <c r="B114" s="195" t="s">
        <v>565</v>
      </c>
      <c r="M114" s="617"/>
    </row>
    <row r="115" spans="2:25" ht="14.45" customHeight="1">
      <c r="B115" s="195"/>
      <c r="G115" s="752" t="s">
        <v>451</v>
      </c>
      <c r="H115" s="753"/>
      <c r="I115" s="753"/>
      <c r="J115" s="754"/>
      <c r="L115" s="752" t="s">
        <v>566</v>
      </c>
      <c r="M115" s="753"/>
      <c r="N115" s="753"/>
      <c r="O115" s="754"/>
    </row>
    <row r="116" spans="2:25" ht="42.75" customHeight="1">
      <c r="B116" s="406" t="s">
        <v>584</v>
      </c>
      <c r="C116" s="406" t="s">
        <v>568</v>
      </c>
      <c r="D116" s="406" t="s">
        <v>569</v>
      </c>
      <c r="E116" s="406" t="s">
        <v>570</v>
      </c>
      <c r="F116" s="406" t="s">
        <v>571</v>
      </c>
      <c r="G116" s="406" t="s">
        <v>572</v>
      </c>
      <c r="H116" s="406" t="s">
        <v>573</v>
      </c>
      <c r="I116" s="406" t="s">
        <v>574</v>
      </c>
      <c r="J116" s="406" t="s">
        <v>575</v>
      </c>
      <c r="L116" s="406" t="s">
        <v>572</v>
      </c>
      <c r="M116" s="406" t="s">
        <v>573</v>
      </c>
      <c r="N116" s="406" t="s">
        <v>574</v>
      </c>
      <c r="O116" s="406" t="s">
        <v>575</v>
      </c>
    </row>
    <row r="117" spans="2:25">
      <c r="B117" s="407" t="s">
        <v>576</v>
      </c>
      <c r="C117" s="469"/>
      <c r="D117" s="469"/>
      <c r="E117" s="469"/>
      <c r="F117" s="618"/>
      <c r="G117" s="353"/>
      <c r="H117" s="353">
        <f>SUM(H118:H206)</f>
        <v>0</v>
      </c>
      <c r="I117" s="353">
        <f>SUM(I118:I206)</f>
        <v>0</v>
      </c>
      <c r="J117" s="353">
        <f>SUM(J118:J206)</f>
        <v>0</v>
      </c>
      <c r="K117" s="619"/>
      <c r="L117" s="353"/>
      <c r="M117" s="353">
        <f>SUM(M118:M206)</f>
        <v>0</v>
      </c>
      <c r="N117" s="353">
        <f>SUM(N118:N206)</f>
        <v>0</v>
      </c>
      <c r="O117" s="353">
        <f>SUM(O118:O206)</f>
        <v>0</v>
      </c>
      <c r="R117" s="140"/>
      <c r="S117" s="140"/>
      <c r="T117" s="140"/>
      <c r="U117" s="140"/>
      <c r="V117" s="140"/>
      <c r="W117" s="140"/>
      <c r="X117" s="140"/>
      <c r="Y117" s="140"/>
    </row>
    <row r="118" spans="2:25">
      <c r="B118" s="455">
        <v>0.25</v>
      </c>
      <c r="C118" s="621">
        <v>0.88</v>
      </c>
      <c r="D118" s="621">
        <v>0.88</v>
      </c>
      <c r="E118" s="600">
        <f t="shared" ref="E118:E181" si="4">C24*(1+C118)</f>
        <v>2.7499699999999998E-2</v>
      </c>
      <c r="F118" s="600">
        <f t="shared" ref="F118:F181" si="5">C24*(1-D118)</f>
        <v>1.7553E-3</v>
      </c>
      <c r="G118" s="622">
        <f>SUM(G24:J24)</f>
        <v>0</v>
      </c>
      <c r="H118" s="622">
        <f>$G118*((1+C24)^(-(B118)/2))</f>
        <v>0</v>
      </c>
      <c r="I118" s="622">
        <f>$G118*((1+E118)^(-B118/2))</f>
        <v>0</v>
      </c>
      <c r="J118" s="622">
        <f>$G118*((1+F118)^(-B118/2))</f>
        <v>0</v>
      </c>
      <c r="L118" s="622">
        <f>SUM(M24:Q24)-L24-R24</f>
        <v>0</v>
      </c>
      <c r="M118" s="622">
        <f>L118*((1+$C24)^(-$B118/2))</f>
        <v>0</v>
      </c>
      <c r="N118" s="622">
        <f>L118*((1+$E118)^(-$B118/2))</f>
        <v>0</v>
      </c>
      <c r="O118" s="622">
        <f>L118*((1+$F118)^(-$B118/2))</f>
        <v>0</v>
      </c>
      <c r="R118" s="140"/>
      <c r="S118" s="140"/>
      <c r="T118" s="140"/>
      <c r="U118" s="140"/>
      <c r="V118" s="140"/>
      <c r="W118" s="140"/>
      <c r="X118" s="140"/>
      <c r="Y118" s="140"/>
    </row>
    <row r="119" spans="2:25">
      <c r="B119" s="459">
        <v>0.5</v>
      </c>
      <c r="C119" s="521">
        <v>0.88</v>
      </c>
      <c r="D119" s="521">
        <v>0.88</v>
      </c>
      <c r="E119" s="602">
        <f t="shared" si="4"/>
        <v>2.7919879999999998E-2</v>
      </c>
      <c r="F119" s="602">
        <f t="shared" si="5"/>
        <v>1.7821199999999999E-3</v>
      </c>
      <c r="G119" s="623">
        <f>SUM(G25:J25)</f>
        <v>0</v>
      </c>
      <c r="H119" s="623">
        <f>G119*((1+C25)^(-(B118+B119)/2))</f>
        <v>0</v>
      </c>
      <c r="I119" s="623">
        <f>$G119*((1+E119)^(-(B118+B119)/2))</f>
        <v>0</v>
      </c>
      <c r="J119" s="623">
        <f>$G119*((1+F119)^(-(B118+B119)/2))</f>
        <v>0</v>
      </c>
      <c r="L119" s="623">
        <f>SUM(M25:Q25)-L25-R25</f>
        <v>0</v>
      </c>
      <c r="M119" s="623">
        <f>L119*((1+$C25)^(-($B118+$B119)/2))</f>
        <v>0</v>
      </c>
      <c r="N119" s="623">
        <f>L119*((1+$E119)^(-($B118+$B119)/2))</f>
        <v>0</v>
      </c>
      <c r="O119" s="623">
        <f>L119*((1+$F119)^(-($B118+$B119)/2))</f>
        <v>0</v>
      </c>
    </row>
    <row r="120" spans="2:25">
      <c r="B120" s="459">
        <v>0.75</v>
      </c>
      <c r="C120" s="521">
        <v>0.88</v>
      </c>
      <c r="D120" s="521">
        <v>0.88</v>
      </c>
      <c r="E120" s="602">
        <f t="shared" si="4"/>
        <v>2.834006E-2</v>
      </c>
      <c r="F120" s="602">
        <f t="shared" si="5"/>
        <v>1.80894E-3</v>
      </c>
      <c r="G120" s="623">
        <f t="shared" ref="G120:G183" si="6">SUM(G26:J26)</f>
        <v>0</v>
      </c>
      <c r="H120" s="623">
        <f t="shared" ref="H120:H183" si="7">G120*((1+C26)^(-(B119+B120)/2))</f>
        <v>0</v>
      </c>
      <c r="I120" s="623">
        <f t="shared" ref="I120:I183" si="8">$G120*((1+E120)^(-(B119+B120)/2))</f>
        <v>0</v>
      </c>
      <c r="J120" s="623">
        <f t="shared" ref="J120:J183" si="9">$G120*((1+F120)^(-(B119+B120)/2))</f>
        <v>0</v>
      </c>
      <c r="L120" s="623">
        <f t="shared" ref="L120:L183" si="10">SUM(M26:Q26)-L26-R26</f>
        <v>0</v>
      </c>
      <c r="M120" s="623">
        <f t="shared" ref="M120:M183" si="11">L120*((1+$C26)^(-($B119+$B120)/2))</f>
        <v>0</v>
      </c>
      <c r="N120" s="623">
        <f t="shared" ref="N120:N183" si="12">L120*((1+$E120)^(-($B119+$B120)/2))</f>
        <v>0</v>
      </c>
      <c r="O120" s="623">
        <f t="shared" ref="O120:O183" si="13">L120*((1+$F120)^(-($B119+$B120)/2))</f>
        <v>0</v>
      </c>
    </row>
    <row r="121" spans="2:25">
      <c r="B121" s="459">
        <v>1</v>
      </c>
      <c r="C121" s="521">
        <v>0.88</v>
      </c>
      <c r="D121" s="521">
        <v>0.88</v>
      </c>
      <c r="E121" s="602">
        <f t="shared" si="4"/>
        <v>2.8760239999999999E-2</v>
      </c>
      <c r="F121" s="602">
        <f t="shared" si="5"/>
        <v>1.8357600000000001E-3</v>
      </c>
      <c r="G121" s="623">
        <f t="shared" si="6"/>
        <v>0</v>
      </c>
      <c r="H121" s="623">
        <f t="shared" si="7"/>
        <v>0</v>
      </c>
      <c r="I121" s="623">
        <f t="shared" si="8"/>
        <v>0</v>
      </c>
      <c r="J121" s="623">
        <f t="shared" si="9"/>
        <v>0</v>
      </c>
      <c r="L121" s="623">
        <f t="shared" si="10"/>
        <v>0</v>
      </c>
      <c r="M121" s="623">
        <f t="shared" si="11"/>
        <v>0</v>
      </c>
      <c r="N121" s="623">
        <f t="shared" si="12"/>
        <v>0</v>
      </c>
      <c r="O121" s="623">
        <f t="shared" si="13"/>
        <v>0</v>
      </c>
    </row>
    <row r="122" spans="2:25">
      <c r="B122" s="459">
        <v>2</v>
      </c>
      <c r="C122" s="521">
        <v>0.82</v>
      </c>
      <c r="D122" s="521">
        <v>0.82</v>
      </c>
      <c r="E122" s="602">
        <f t="shared" si="4"/>
        <v>2.946944E-2</v>
      </c>
      <c r="F122" s="602">
        <f t="shared" si="5"/>
        <v>2.9145600000000009E-3</v>
      </c>
      <c r="G122" s="623">
        <f t="shared" si="6"/>
        <v>0</v>
      </c>
      <c r="H122" s="623">
        <f t="shared" si="7"/>
        <v>0</v>
      </c>
      <c r="I122" s="623">
        <f t="shared" si="8"/>
        <v>0</v>
      </c>
      <c r="J122" s="623">
        <f t="shared" si="9"/>
        <v>0</v>
      </c>
      <c r="L122" s="623">
        <f t="shared" si="10"/>
        <v>0</v>
      </c>
      <c r="M122" s="623">
        <f t="shared" si="11"/>
        <v>0</v>
      </c>
      <c r="N122" s="623">
        <f t="shared" si="12"/>
        <v>0</v>
      </c>
      <c r="O122" s="623">
        <f t="shared" si="13"/>
        <v>0</v>
      </c>
      <c r="R122" s="140"/>
      <c r="S122" s="140"/>
      <c r="T122" s="140"/>
      <c r="U122" s="140"/>
      <c r="V122" s="140"/>
      <c r="W122" s="140"/>
      <c r="X122" s="140"/>
      <c r="Y122" s="140"/>
    </row>
    <row r="123" spans="2:25">
      <c r="B123" s="459">
        <v>3</v>
      </c>
      <c r="C123" s="521">
        <v>0.75</v>
      </c>
      <c r="D123" s="521">
        <v>0.75</v>
      </c>
      <c r="E123" s="602">
        <f t="shared" si="4"/>
        <v>3.0343250000000002E-2</v>
      </c>
      <c r="F123" s="602">
        <f t="shared" si="5"/>
        <v>4.3347500000000001E-3</v>
      </c>
      <c r="G123" s="623">
        <f t="shared" si="6"/>
        <v>0</v>
      </c>
      <c r="H123" s="623">
        <f t="shared" si="7"/>
        <v>0</v>
      </c>
      <c r="I123" s="623">
        <f t="shared" si="8"/>
        <v>0</v>
      </c>
      <c r="J123" s="623">
        <f t="shared" si="9"/>
        <v>0</v>
      </c>
      <c r="L123" s="623">
        <f t="shared" si="10"/>
        <v>0</v>
      </c>
      <c r="M123" s="623">
        <f t="shared" si="11"/>
        <v>0</v>
      </c>
      <c r="N123" s="623">
        <f t="shared" si="12"/>
        <v>0</v>
      </c>
      <c r="O123" s="623">
        <f t="shared" si="13"/>
        <v>0</v>
      </c>
      <c r="R123" s="140"/>
      <c r="S123" s="140"/>
      <c r="T123" s="140"/>
      <c r="U123" s="140"/>
      <c r="V123" s="140"/>
      <c r="W123" s="140"/>
      <c r="X123" s="140"/>
      <c r="Y123" s="140"/>
    </row>
    <row r="124" spans="2:25">
      <c r="B124" s="459">
        <v>4</v>
      </c>
      <c r="C124" s="521">
        <v>0.63</v>
      </c>
      <c r="D124" s="521">
        <v>0.63</v>
      </c>
      <c r="E124" s="602">
        <f t="shared" si="4"/>
        <v>3.0453290000000001E-2</v>
      </c>
      <c r="F124" s="602">
        <f t="shared" si="5"/>
        <v>6.9127100000000007E-3</v>
      </c>
      <c r="G124" s="623">
        <f t="shared" si="6"/>
        <v>0</v>
      </c>
      <c r="H124" s="623">
        <f t="shared" si="7"/>
        <v>0</v>
      </c>
      <c r="I124" s="623">
        <f t="shared" si="8"/>
        <v>0</v>
      </c>
      <c r="J124" s="623">
        <f t="shared" si="9"/>
        <v>0</v>
      </c>
      <c r="L124" s="623">
        <f t="shared" si="10"/>
        <v>0</v>
      </c>
      <c r="M124" s="623">
        <f t="shared" si="11"/>
        <v>0</v>
      </c>
      <c r="N124" s="623">
        <f t="shared" si="12"/>
        <v>0</v>
      </c>
      <c r="O124" s="623">
        <f t="shared" si="13"/>
        <v>0</v>
      </c>
      <c r="R124" s="140"/>
      <c r="S124" s="140"/>
      <c r="T124" s="140"/>
      <c r="U124" s="140"/>
      <c r="V124" s="140"/>
      <c r="W124" s="140"/>
      <c r="X124" s="140"/>
      <c r="Y124" s="140"/>
    </row>
    <row r="125" spans="2:25">
      <c r="B125" s="459">
        <v>5</v>
      </c>
      <c r="C125" s="521">
        <v>0.56000000000000005</v>
      </c>
      <c r="D125" s="521">
        <v>0.56000000000000005</v>
      </c>
      <c r="E125" s="602">
        <f t="shared" si="4"/>
        <v>3.1660199999999999E-2</v>
      </c>
      <c r="F125" s="602">
        <f t="shared" si="5"/>
        <v>8.9297999999999999E-3</v>
      </c>
      <c r="G125" s="623">
        <f t="shared" si="6"/>
        <v>0</v>
      </c>
      <c r="H125" s="623">
        <f t="shared" si="7"/>
        <v>0</v>
      </c>
      <c r="I125" s="623">
        <f t="shared" si="8"/>
        <v>0</v>
      </c>
      <c r="J125" s="623">
        <f t="shared" si="9"/>
        <v>0</v>
      </c>
      <c r="L125" s="623">
        <f t="shared" si="10"/>
        <v>0</v>
      </c>
      <c r="M125" s="623">
        <f t="shared" si="11"/>
        <v>0</v>
      </c>
      <c r="N125" s="623">
        <f t="shared" si="12"/>
        <v>0</v>
      </c>
      <c r="O125" s="623">
        <f t="shared" si="13"/>
        <v>0</v>
      </c>
      <c r="R125" s="140"/>
      <c r="S125" s="140"/>
      <c r="T125" s="140"/>
      <c r="U125" s="140"/>
      <c r="V125" s="140"/>
      <c r="W125" s="140"/>
      <c r="X125" s="140"/>
      <c r="Y125" s="140"/>
    </row>
    <row r="126" spans="2:25">
      <c r="B126" s="459">
        <v>6</v>
      </c>
      <c r="C126" s="521">
        <v>0.49</v>
      </c>
      <c r="D126" s="521">
        <v>0.49</v>
      </c>
      <c r="E126" s="602">
        <f t="shared" si="4"/>
        <v>3.2495409999999995E-2</v>
      </c>
      <c r="F126" s="602">
        <f t="shared" si="5"/>
        <v>1.112259E-2</v>
      </c>
      <c r="G126" s="623">
        <f t="shared" si="6"/>
        <v>0</v>
      </c>
      <c r="H126" s="623">
        <f t="shared" si="7"/>
        <v>0</v>
      </c>
      <c r="I126" s="623">
        <f t="shared" si="8"/>
        <v>0</v>
      </c>
      <c r="J126" s="623">
        <f t="shared" si="9"/>
        <v>0</v>
      </c>
      <c r="L126" s="623">
        <f t="shared" si="10"/>
        <v>0</v>
      </c>
      <c r="M126" s="623">
        <f t="shared" si="11"/>
        <v>0</v>
      </c>
      <c r="N126" s="623">
        <f t="shared" si="12"/>
        <v>0</v>
      </c>
      <c r="O126" s="623">
        <f t="shared" si="13"/>
        <v>0</v>
      </c>
      <c r="R126" s="140"/>
      <c r="S126" s="140"/>
      <c r="T126" s="140"/>
      <c r="U126" s="140"/>
      <c r="V126" s="140"/>
      <c r="W126" s="140"/>
      <c r="X126" s="140"/>
      <c r="Y126" s="140"/>
    </row>
    <row r="127" spans="2:25">
      <c r="B127" s="459">
        <v>7</v>
      </c>
      <c r="C127" s="521">
        <v>0.43</v>
      </c>
      <c r="D127" s="521">
        <v>0.43</v>
      </c>
      <c r="E127" s="602">
        <f t="shared" si="4"/>
        <v>3.3384779999999996E-2</v>
      </c>
      <c r="F127" s="602">
        <f t="shared" si="5"/>
        <v>1.3307220000000002E-2</v>
      </c>
      <c r="G127" s="623">
        <f t="shared" si="6"/>
        <v>0</v>
      </c>
      <c r="H127" s="623">
        <f t="shared" si="7"/>
        <v>0</v>
      </c>
      <c r="I127" s="623">
        <f t="shared" si="8"/>
        <v>0</v>
      </c>
      <c r="J127" s="623">
        <f t="shared" si="9"/>
        <v>0</v>
      </c>
      <c r="L127" s="623">
        <f t="shared" si="10"/>
        <v>0</v>
      </c>
      <c r="M127" s="623">
        <f t="shared" si="11"/>
        <v>0</v>
      </c>
      <c r="N127" s="623">
        <f t="shared" si="12"/>
        <v>0</v>
      </c>
      <c r="O127" s="623">
        <f t="shared" si="13"/>
        <v>0</v>
      </c>
      <c r="R127" s="140"/>
      <c r="S127" s="140"/>
      <c r="T127" s="140"/>
      <c r="U127" s="140"/>
      <c r="V127" s="140"/>
      <c r="W127" s="140"/>
      <c r="X127" s="140"/>
      <c r="Y127" s="140"/>
    </row>
    <row r="128" spans="2:25">
      <c r="B128" s="459">
        <v>8</v>
      </c>
      <c r="C128" s="521">
        <v>0.37</v>
      </c>
      <c r="D128" s="521">
        <v>0.37</v>
      </c>
      <c r="E128" s="602">
        <f t="shared" si="4"/>
        <v>3.3815710000000006E-2</v>
      </c>
      <c r="F128" s="602">
        <f t="shared" si="5"/>
        <v>1.555029E-2</v>
      </c>
      <c r="G128" s="623">
        <f t="shared" si="6"/>
        <v>0</v>
      </c>
      <c r="H128" s="623">
        <f t="shared" si="7"/>
        <v>0</v>
      </c>
      <c r="I128" s="623">
        <f t="shared" si="8"/>
        <v>0</v>
      </c>
      <c r="J128" s="623">
        <f t="shared" si="9"/>
        <v>0</v>
      </c>
      <c r="L128" s="623">
        <f t="shared" si="10"/>
        <v>0</v>
      </c>
      <c r="M128" s="623">
        <f t="shared" si="11"/>
        <v>0</v>
      </c>
      <c r="N128" s="623">
        <f t="shared" si="12"/>
        <v>0</v>
      </c>
      <c r="O128" s="623">
        <f t="shared" si="13"/>
        <v>0</v>
      </c>
      <c r="R128" s="140"/>
      <c r="S128" s="140"/>
      <c r="T128" s="140"/>
      <c r="U128" s="140"/>
      <c r="V128" s="140"/>
      <c r="W128" s="140"/>
      <c r="X128" s="140"/>
      <c r="Y128" s="140"/>
    </row>
    <row r="129" spans="2:25">
      <c r="B129" s="459">
        <v>9</v>
      </c>
      <c r="C129" s="521">
        <v>0.31</v>
      </c>
      <c r="D129" s="521">
        <v>0.31</v>
      </c>
      <c r="E129" s="602">
        <f t="shared" si="4"/>
        <v>3.3982709999999999E-2</v>
      </c>
      <c r="F129" s="602">
        <f t="shared" si="5"/>
        <v>1.7899289999999998E-2</v>
      </c>
      <c r="G129" s="623">
        <f t="shared" si="6"/>
        <v>0</v>
      </c>
      <c r="H129" s="623">
        <f t="shared" si="7"/>
        <v>0</v>
      </c>
      <c r="I129" s="623">
        <f t="shared" si="8"/>
        <v>0</v>
      </c>
      <c r="J129" s="623">
        <f t="shared" si="9"/>
        <v>0</v>
      </c>
      <c r="L129" s="623">
        <f t="shared" si="10"/>
        <v>0</v>
      </c>
      <c r="M129" s="623">
        <f t="shared" si="11"/>
        <v>0</v>
      </c>
      <c r="N129" s="623">
        <f t="shared" si="12"/>
        <v>0</v>
      </c>
      <c r="O129" s="623">
        <f t="shared" si="13"/>
        <v>0</v>
      </c>
      <c r="R129" s="140"/>
      <c r="S129" s="140"/>
      <c r="T129" s="140"/>
      <c r="U129" s="140"/>
      <c r="V129" s="140"/>
      <c r="W129" s="140"/>
      <c r="X129" s="140"/>
      <c r="Y129" s="140"/>
    </row>
    <row r="130" spans="2:25">
      <c r="B130" s="459">
        <v>10</v>
      </c>
      <c r="C130" s="521">
        <v>0.32</v>
      </c>
      <c r="D130" s="521">
        <v>0.32</v>
      </c>
      <c r="E130" s="602">
        <f t="shared" si="4"/>
        <v>3.5981880000000001E-2</v>
      </c>
      <c r="F130" s="602">
        <f t="shared" si="5"/>
        <v>1.8536119999999996E-2</v>
      </c>
      <c r="G130" s="623">
        <f t="shared" si="6"/>
        <v>0</v>
      </c>
      <c r="H130" s="623">
        <f t="shared" si="7"/>
        <v>0</v>
      </c>
      <c r="I130" s="623">
        <f t="shared" si="8"/>
        <v>0</v>
      </c>
      <c r="J130" s="623">
        <f t="shared" si="9"/>
        <v>0</v>
      </c>
      <c r="L130" s="623">
        <f t="shared" si="10"/>
        <v>0</v>
      </c>
      <c r="M130" s="623">
        <f t="shared" si="11"/>
        <v>0</v>
      </c>
      <c r="N130" s="623">
        <f t="shared" si="12"/>
        <v>0</v>
      </c>
      <c r="O130" s="623">
        <f t="shared" si="13"/>
        <v>0</v>
      </c>
      <c r="R130" s="140"/>
      <c r="S130" s="140"/>
      <c r="T130" s="140"/>
      <c r="U130" s="140"/>
      <c r="V130" s="140"/>
      <c r="W130" s="140"/>
      <c r="X130" s="140"/>
      <c r="Y130" s="140"/>
    </row>
    <row r="131" spans="2:25">
      <c r="B131" s="459">
        <v>11</v>
      </c>
      <c r="C131" s="521">
        <v>0.33</v>
      </c>
      <c r="D131" s="521">
        <v>0.33</v>
      </c>
      <c r="E131" s="602">
        <f t="shared" si="4"/>
        <v>3.779594E-2</v>
      </c>
      <c r="F131" s="602">
        <f t="shared" si="5"/>
        <v>1.9040059999999998E-2</v>
      </c>
      <c r="G131" s="623">
        <f t="shared" si="6"/>
        <v>0</v>
      </c>
      <c r="H131" s="623">
        <f t="shared" si="7"/>
        <v>0</v>
      </c>
      <c r="I131" s="623">
        <f t="shared" si="8"/>
        <v>0</v>
      </c>
      <c r="J131" s="623">
        <f t="shared" si="9"/>
        <v>0</v>
      </c>
      <c r="L131" s="623">
        <f t="shared" si="10"/>
        <v>0</v>
      </c>
      <c r="M131" s="623">
        <f t="shared" si="11"/>
        <v>0</v>
      </c>
      <c r="N131" s="623">
        <f t="shared" si="12"/>
        <v>0</v>
      </c>
      <c r="O131" s="623">
        <f t="shared" si="13"/>
        <v>0</v>
      </c>
      <c r="R131" s="140"/>
      <c r="S131" s="140"/>
      <c r="T131" s="140"/>
      <c r="U131" s="140"/>
      <c r="V131" s="140"/>
      <c r="W131" s="140"/>
      <c r="X131" s="140"/>
      <c r="Y131" s="140"/>
    </row>
    <row r="132" spans="2:25">
      <c r="B132" s="459">
        <v>12</v>
      </c>
      <c r="C132" s="521">
        <v>0.33</v>
      </c>
      <c r="D132" s="521">
        <v>0.33</v>
      </c>
      <c r="E132" s="602">
        <f t="shared" si="4"/>
        <v>3.9371990000000003E-2</v>
      </c>
      <c r="F132" s="602">
        <f t="shared" si="5"/>
        <v>1.9834009999999999E-2</v>
      </c>
      <c r="G132" s="623">
        <f t="shared" si="6"/>
        <v>0</v>
      </c>
      <c r="H132" s="623">
        <f t="shared" si="7"/>
        <v>0</v>
      </c>
      <c r="I132" s="623">
        <f t="shared" si="8"/>
        <v>0</v>
      </c>
      <c r="J132" s="623">
        <f t="shared" si="9"/>
        <v>0</v>
      </c>
      <c r="L132" s="623">
        <f t="shared" si="10"/>
        <v>0</v>
      </c>
      <c r="M132" s="623">
        <f t="shared" si="11"/>
        <v>0</v>
      </c>
      <c r="N132" s="623">
        <f t="shared" si="12"/>
        <v>0</v>
      </c>
      <c r="O132" s="623">
        <f t="shared" si="13"/>
        <v>0</v>
      </c>
      <c r="R132" s="140"/>
      <c r="S132" s="140"/>
      <c r="T132" s="140"/>
      <c r="U132" s="140"/>
      <c r="V132" s="140"/>
      <c r="W132" s="140"/>
      <c r="X132" s="140"/>
      <c r="Y132" s="140"/>
    </row>
    <row r="133" spans="2:25">
      <c r="B133" s="459">
        <v>13</v>
      </c>
      <c r="C133" s="521">
        <v>0.33</v>
      </c>
      <c r="D133" s="521">
        <v>0.33</v>
      </c>
      <c r="E133" s="602">
        <f t="shared" si="4"/>
        <v>4.0983949999999998E-2</v>
      </c>
      <c r="F133" s="602">
        <f t="shared" si="5"/>
        <v>2.0646049999999996E-2</v>
      </c>
      <c r="G133" s="623">
        <f t="shared" si="6"/>
        <v>0</v>
      </c>
      <c r="H133" s="623">
        <f t="shared" si="7"/>
        <v>0</v>
      </c>
      <c r="I133" s="623">
        <f t="shared" si="8"/>
        <v>0</v>
      </c>
      <c r="J133" s="623">
        <f t="shared" si="9"/>
        <v>0</v>
      </c>
      <c r="L133" s="623">
        <f t="shared" si="10"/>
        <v>0</v>
      </c>
      <c r="M133" s="623">
        <f t="shared" si="11"/>
        <v>0</v>
      </c>
      <c r="N133" s="623">
        <f t="shared" si="12"/>
        <v>0</v>
      </c>
      <c r="O133" s="623">
        <f t="shared" si="13"/>
        <v>0</v>
      </c>
      <c r="R133" s="140"/>
      <c r="S133" s="140"/>
      <c r="T133" s="140"/>
      <c r="U133" s="140"/>
      <c r="V133" s="140"/>
      <c r="W133" s="140"/>
      <c r="X133" s="140"/>
      <c r="Y133" s="140"/>
    </row>
    <row r="134" spans="2:25">
      <c r="B134" s="459">
        <v>14</v>
      </c>
      <c r="C134" s="521">
        <v>0.33</v>
      </c>
      <c r="D134" s="521">
        <v>0.33</v>
      </c>
      <c r="E134" s="602">
        <f t="shared" si="4"/>
        <v>4.2637140000000004E-2</v>
      </c>
      <c r="F134" s="602">
        <f t="shared" si="5"/>
        <v>2.1478859999999999E-2</v>
      </c>
      <c r="G134" s="623">
        <f t="shared" si="6"/>
        <v>0</v>
      </c>
      <c r="H134" s="623">
        <f t="shared" si="7"/>
        <v>0</v>
      </c>
      <c r="I134" s="623">
        <f t="shared" si="8"/>
        <v>0</v>
      </c>
      <c r="J134" s="623">
        <f t="shared" si="9"/>
        <v>0</v>
      </c>
      <c r="L134" s="623">
        <f t="shared" si="10"/>
        <v>0</v>
      </c>
      <c r="M134" s="623">
        <f t="shared" si="11"/>
        <v>0</v>
      </c>
      <c r="N134" s="623">
        <f t="shared" si="12"/>
        <v>0</v>
      </c>
      <c r="O134" s="623">
        <f t="shared" si="13"/>
        <v>0</v>
      </c>
      <c r="R134" s="140"/>
      <c r="S134" s="140"/>
      <c r="T134" s="140"/>
      <c r="U134" s="140"/>
      <c r="V134" s="140"/>
      <c r="W134" s="140"/>
      <c r="X134" s="140"/>
      <c r="Y134" s="140"/>
    </row>
    <row r="135" spans="2:25">
      <c r="B135" s="459">
        <v>15</v>
      </c>
      <c r="C135" s="521">
        <v>0.33</v>
      </c>
      <c r="D135" s="521">
        <v>0.33</v>
      </c>
      <c r="E135" s="602">
        <f t="shared" si="4"/>
        <v>4.4336880000000002E-2</v>
      </c>
      <c r="F135" s="602">
        <f t="shared" si="5"/>
        <v>2.2335119999999997E-2</v>
      </c>
      <c r="G135" s="623">
        <f t="shared" si="6"/>
        <v>0</v>
      </c>
      <c r="H135" s="623">
        <f t="shared" si="7"/>
        <v>0</v>
      </c>
      <c r="I135" s="623">
        <f t="shared" si="8"/>
        <v>0</v>
      </c>
      <c r="J135" s="623">
        <f t="shared" si="9"/>
        <v>0</v>
      </c>
      <c r="L135" s="623">
        <f t="shared" si="10"/>
        <v>0</v>
      </c>
      <c r="M135" s="623">
        <f t="shared" si="11"/>
        <v>0</v>
      </c>
      <c r="N135" s="623">
        <f t="shared" si="12"/>
        <v>0</v>
      </c>
      <c r="O135" s="623">
        <f t="shared" si="13"/>
        <v>0</v>
      </c>
      <c r="R135" s="140"/>
      <c r="S135" s="140"/>
      <c r="T135" s="140"/>
      <c r="U135" s="140"/>
      <c r="V135" s="140"/>
      <c r="W135" s="140"/>
      <c r="X135" s="140"/>
      <c r="Y135" s="140"/>
    </row>
    <row r="136" spans="2:25">
      <c r="B136" s="459">
        <v>16</v>
      </c>
      <c r="C136" s="521">
        <v>0.33</v>
      </c>
      <c r="D136" s="521">
        <v>0.33</v>
      </c>
      <c r="E136" s="602">
        <f t="shared" si="4"/>
        <v>4.4173290000000004E-2</v>
      </c>
      <c r="F136" s="602">
        <f t="shared" si="5"/>
        <v>2.2252709999999998E-2</v>
      </c>
      <c r="G136" s="623">
        <f t="shared" si="6"/>
        <v>0</v>
      </c>
      <c r="H136" s="623">
        <f t="shared" si="7"/>
        <v>0</v>
      </c>
      <c r="I136" s="623">
        <f t="shared" si="8"/>
        <v>0</v>
      </c>
      <c r="J136" s="623">
        <f t="shared" si="9"/>
        <v>0</v>
      </c>
      <c r="L136" s="623">
        <f t="shared" si="10"/>
        <v>0</v>
      </c>
      <c r="M136" s="623">
        <f t="shared" si="11"/>
        <v>0</v>
      </c>
      <c r="N136" s="623">
        <f t="shared" si="12"/>
        <v>0</v>
      </c>
      <c r="O136" s="623">
        <f t="shared" si="13"/>
        <v>0</v>
      </c>
      <c r="R136" s="140"/>
      <c r="S136" s="140"/>
      <c r="T136" s="140"/>
      <c r="U136" s="140"/>
      <c r="V136" s="140"/>
      <c r="W136" s="140"/>
      <c r="X136" s="140"/>
      <c r="Y136" s="140"/>
    </row>
    <row r="137" spans="2:25">
      <c r="B137" s="459">
        <v>17</v>
      </c>
      <c r="C137" s="521">
        <v>0.33</v>
      </c>
      <c r="D137" s="521">
        <v>0.33</v>
      </c>
      <c r="E137" s="602">
        <f t="shared" si="4"/>
        <v>4.402433E-2</v>
      </c>
      <c r="F137" s="602">
        <f t="shared" si="5"/>
        <v>2.2177669999999997E-2</v>
      </c>
      <c r="G137" s="623">
        <f t="shared" si="6"/>
        <v>0</v>
      </c>
      <c r="H137" s="623">
        <f t="shared" si="7"/>
        <v>0</v>
      </c>
      <c r="I137" s="623">
        <f t="shared" si="8"/>
        <v>0</v>
      </c>
      <c r="J137" s="623">
        <f t="shared" si="9"/>
        <v>0</v>
      </c>
      <c r="L137" s="623">
        <f t="shared" si="10"/>
        <v>0</v>
      </c>
      <c r="M137" s="623">
        <f t="shared" si="11"/>
        <v>0</v>
      </c>
      <c r="N137" s="623">
        <f t="shared" si="12"/>
        <v>0</v>
      </c>
      <c r="O137" s="623">
        <f t="shared" si="13"/>
        <v>0</v>
      </c>
      <c r="R137" s="140"/>
      <c r="S137" s="140"/>
      <c r="T137" s="140"/>
      <c r="U137" s="140"/>
      <c r="V137" s="140"/>
      <c r="W137" s="140"/>
      <c r="X137" s="140"/>
      <c r="Y137" s="140"/>
    </row>
    <row r="138" spans="2:25">
      <c r="B138" s="459">
        <v>18</v>
      </c>
      <c r="C138" s="521">
        <v>0.33</v>
      </c>
      <c r="D138" s="521">
        <v>0.33</v>
      </c>
      <c r="E138" s="602">
        <f t="shared" si="4"/>
        <v>4.3888670000000005E-2</v>
      </c>
      <c r="F138" s="602">
        <f t="shared" si="5"/>
        <v>2.2109329999999996E-2</v>
      </c>
      <c r="G138" s="623">
        <f t="shared" si="6"/>
        <v>0</v>
      </c>
      <c r="H138" s="623">
        <f t="shared" si="7"/>
        <v>0</v>
      </c>
      <c r="I138" s="623">
        <f t="shared" si="8"/>
        <v>0</v>
      </c>
      <c r="J138" s="623">
        <f t="shared" si="9"/>
        <v>0</v>
      </c>
      <c r="L138" s="623">
        <f t="shared" si="10"/>
        <v>0</v>
      </c>
      <c r="M138" s="623">
        <f t="shared" si="11"/>
        <v>0</v>
      </c>
      <c r="N138" s="623">
        <f t="shared" si="12"/>
        <v>0</v>
      </c>
      <c r="O138" s="623">
        <f t="shared" si="13"/>
        <v>0</v>
      </c>
      <c r="R138" s="140"/>
      <c r="S138" s="140"/>
      <c r="T138" s="140"/>
      <c r="U138" s="140"/>
      <c r="V138" s="140"/>
      <c r="W138" s="140"/>
      <c r="X138" s="140"/>
      <c r="Y138" s="140"/>
    </row>
    <row r="139" spans="2:25">
      <c r="B139" s="459">
        <v>19</v>
      </c>
      <c r="C139" s="521">
        <v>0.33</v>
      </c>
      <c r="D139" s="521">
        <v>0.33</v>
      </c>
      <c r="E139" s="602">
        <f t="shared" si="4"/>
        <v>4.3762320000000007E-2</v>
      </c>
      <c r="F139" s="602">
        <f t="shared" si="5"/>
        <v>2.2045679999999998E-2</v>
      </c>
      <c r="G139" s="623">
        <f t="shared" si="6"/>
        <v>0</v>
      </c>
      <c r="H139" s="623">
        <f t="shared" si="7"/>
        <v>0</v>
      </c>
      <c r="I139" s="623">
        <f t="shared" si="8"/>
        <v>0</v>
      </c>
      <c r="J139" s="623">
        <f t="shared" si="9"/>
        <v>0</v>
      </c>
      <c r="L139" s="623">
        <f t="shared" si="10"/>
        <v>0</v>
      </c>
      <c r="M139" s="623">
        <f t="shared" si="11"/>
        <v>0</v>
      </c>
      <c r="N139" s="623">
        <f t="shared" si="12"/>
        <v>0</v>
      </c>
      <c r="O139" s="623">
        <f t="shared" si="13"/>
        <v>0</v>
      </c>
      <c r="R139" s="140"/>
      <c r="S139" s="140"/>
      <c r="T139" s="140"/>
      <c r="U139" s="140"/>
      <c r="V139" s="140"/>
      <c r="W139" s="140"/>
      <c r="X139" s="140"/>
      <c r="Y139" s="140"/>
    </row>
    <row r="140" spans="2:25">
      <c r="B140" s="459">
        <v>20</v>
      </c>
      <c r="C140" s="521">
        <v>0.33</v>
      </c>
      <c r="D140" s="521">
        <v>0.33</v>
      </c>
      <c r="E140" s="602">
        <f t="shared" si="4"/>
        <v>4.3645280000000002E-2</v>
      </c>
      <c r="F140" s="602">
        <f t="shared" si="5"/>
        <v>2.1986719999999998E-2</v>
      </c>
      <c r="G140" s="623">
        <f t="shared" si="6"/>
        <v>0</v>
      </c>
      <c r="H140" s="623">
        <f t="shared" si="7"/>
        <v>0</v>
      </c>
      <c r="I140" s="623">
        <f t="shared" si="8"/>
        <v>0</v>
      </c>
      <c r="J140" s="623">
        <f t="shared" si="9"/>
        <v>0</v>
      </c>
      <c r="L140" s="623">
        <f t="shared" si="10"/>
        <v>0</v>
      </c>
      <c r="M140" s="623">
        <f t="shared" si="11"/>
        <v>0</v>
      </c>
      <c r="N140" s="623">
        <f t="shared" si="12"/>
        <v>0</v>
      </c>
      <c r="O140" s="623">
        <f t="shared" si="13"/>
        <v>0</v>
      </c>
      <c r="R140" s="140"/>
      <c r="S140" s="140"/>
      <c r="T140" s="140"/>
      <c r="U140" s="140"/>
      <c r="V140" s="140"/>
      <c r="W140" s="140"/>
      <c r="X140" s="140"/>
      <c r="Y140" s="140"/>
    </row>
    <row r="141" spans="2:25">
      <c r="B141" s="459">
        <v>21</v>
      </c>
      <c r="C141" s="521">
        <v>0.3</v>
      </c>
      <c r="D141" s="521">
        <v>0.3</v>
      </c>
      <c r="E141" s="602">
        <f t="shared" si="4"/>
        <v>5.6552600000000001E-2</v>
      </c>
      <c r="F141" s="602">
        <f t="shared" si="5"/>
        <v>3.0451399999999997E-2</v>
      </c>
      <c r="G141" s="623">
        <f t="shared" si="6"/>
        <v>0</v>
      </c>
      <c r="H141" s="623">
        <f t="shared" si="7"/>
        <v>0</v>
      </c>
      <c r="I141" s="623">
        <f t="shared" si="8"/>
        <v>0</v>
      </c>
      <c r="J141" s="623">
        <f t="shared" si="9"/>
        <v>0</v>
      </c>
      <c r="L141" s="623">
        <f t="shared" si="10"/>
        <v>0</v>
      </c>
      <c r="M141" s="623">
        <f t="shared" si="11"/>
        <v>0</v>
      </c>
      <c r="N141" s="623">
        <f t="shared" si="12"/>
        <v>0</v>
      </c>
      <c r="O141" s="623">
        <f t="shared" si="13"/>
        <v>0</v>
      </c>
      <c r="R141" s="140"/>
      <c r="S141" s="140"/>
      <c r="T141" s="140"/>
      <c r="U141" s="140"/>
      <c r="V141" s="140"/>
      <c r="W141" s="140"/>
      <c r="X141" s="140"/>
      <c r="Y141" s="140"/>
    </row>
    <row r="142" spans="2:25">
      <c r="B142" s="459">
        <v>22</v>
      </c>
      <c r="C142" s="521">
        <v>0.3</v>
      </c>
      <c r="D142" s="521">
        <v>0.3</v>
      </c>
      <c r="E142" s="602">
        <f t="shared" si="4"/>
        <v>5.6247100000000001E-2</v>
      </c>
      <c r="F142" s="602">
        <f t="shared" si="5"/>
        <v>3.0286899999999999E-2</v>
      </c>
      <c r="G142" s="623">
        <f t="shared" si="6"/>
        <v>0</v>
      </c>
      <c r="H142" s="623">
        <f t="shared" si="7"/>
        <v>0</v>
      </c>
      <c r="I142" s="623">
        <f t="shared" si="8"/>
        <v>0</v>
      </c>
      <c r="J142" s="623">
        <f t="shared" si="9"/>
        <v>0</v>
      </c>
      <c r="L142" s="623">
        <f t="shared" si="10"/>
        <v>0</v>
      </c>
      <c r="M142" s="623">
        <f t="shared" si="11"/>
        <v>0</v>
      </c>
      <c r="N142" s="623">
        <f t="shared" si="12"/>
        <v>0</v>
      </c>
      <c r="O142" s="623">
        <f t="shared" si="13"/>
        <v>0</v>
      </c>
      <c r="R142" s="140"/>
      <c r="S142" s="140"/>
      <c r="T142" s="140"/>
      <c r="U142" s="140"/>
      <c r="V142" s="140"/>
      <c r="W142" s="140"/>
      <c r="X142" s="140"/>
      <c r="Y142" s="140"/>
    </row>
    <row r="143" spans="2:25">
      <c r="B143" s="459">
        <v>23</v>
      </c>
      <c r="C143" s="521">
        <v>0.3</v>
      </c>
      <c r="D143" s="521">
        <v>0.3</v>
      </c>
      <c r="E143" s="602">
        <f t="shared" si="4"/>
        <v>5.5968900000000002E-2</v>
      </c>
      <c r="F143" s="602">
        <f t="shared" si="5"/>
        <v>3.01371E-2</v>
      </c>
      <c r="G143" s="623">
        <f t="shared" si="6"/>
        <v>0</v>
      </c>
      <c r="H143" s="623">
        <f t="shared" si="7"/>
        <v>0</v>
      </c>
      <c r="I143" s="623">
        <f t="shared" si="8"/>
        <v>0</v>
      </c>
      <c r="J143" s="623">
        <f t="shared" si="9"/>
        <v>0</v>
      </c>
      <c r="L143" s="623">
        <f t="shared" si="10"/>
        <v>0</v>
      </c>
      <c r="M143" s="623">
        <f t="shared" si="11"/>
        <v>0</v>
      </c>
      <c r="N143" s="623">
        <f t="shared" si="12"/>
        <v>0</v>
      </c>
      <c r="O143" s="623">
        <f t="shared" si="13"/>
        <v>0</v>
      </c>
      <c r="R143" s="140"/>
      <c r="S143" s="140"/>
      <c r="T143" s="140"/>
      <c r="U143" s="140"/>
      <c r="V143" s="140"/>
      <c r="W143" s="140"/>
      <c r="X143" s="140"/>
      <c r="Y143" s="140"/>
    </row>
    <row r="144" spans="2:25">
      <c r="B144" s="459">
        <v>24</v>
      </c>
      <c r="C144" s="521">
        <v>0.3</v>
      </c>
      <c r="D144" s="521">
        <v>0.3</v>
      </c>
      <c r="E144" s="602">
        <f t="shared" si="4"/>
        <v>5.5714100000000003E-2</v>
      </c>
      <c r="F144" s="602">
        <f t="shared" si="5"/>
        <v>2.9999899999999996E-2</v>
      </c>
      <c r="G144" s="623">
        <f t="shared" si="6"/>
        <v>0</v>
      </c>
      <c r="H144" s="623">
        <f t="shared" si="7"/>
        <v>0</v>
      </c>
      <c r="I144" s="623">
        <f t="shared" si="8"/>
        <v>0</v>
      </c>
      <c r="J144" s="623">
        <f t="shared" si="9"/>
        <v>0</v>
      </c>
      <c r="L144" s="623">
        <f t="shared" si="10"/>
        <v>0</v>
      </c>
      <c r="M144" s="623">
        <f t="shared" si="11"/>
        <v>0</v>
      </c>
      <c r="N144" s="623">
        <f t="shared" si="12"/>
        <v>0</v>
      </c>
      <c r="O144" s="623">
        <f t="shared" si="13"/>
        <v>0</v>
      </c>
      <c r="R144" s="140"/>
      <c r="S144" s="140"/>
      <c r="T144" s="140"/>
      <c r="U144" s="140"/>
      <c r="V144" s="140"/>
      <c r="W144" s="140"/>
      <c r="X144" s="140"/>
      <c r="Y144" s="140"/>
    </row>
    <row r="145" spans="2:25">
      <c r="B145" s="459">
        <v>25</v>
      </c>
      <c r="C145" s="521">
        <v>0.3</v>
      </c>
      <c r="D145" s="521">
        <v>0.3</v>
      </c>
      <c r="E145" s="602">
        <f t="shared" si="4"/>
        <v>5.5478800000000002E-2</v>
      </c>
      <c r="F145" s="602">
        <f t="shared" si="5"/>
        <v>2.9873199999999996E-2</v>
      </c>
      <c r="G145" s="623">
        <f t="shared" si="6"/>
        <v>0</v>
      </c>
      <c r="H145" s="623">
        <f t="shared" si="7"/>
        <v>0</v>
      </c>
      <c r="I145" s="623">
        <f t="shared" si="8"/>
        <v>0</v>
      </c>
      <c r="J145" s="623">
        <f t="shared" si="9"/>
        <v>0</v>
      </c>
      <c r="L145" s="623">
        <f t="shared" si="10"/>
        <v>0</v>
      </c>
      <c r="M145" s="623">
        <f t="shared" si="11"/>
        <v>0</v>
      </c>
      <c r="N145" s="623">
        <f t="shared" si="12"/>
        <v>0</v>
      </c>
      <c r="O145" s="623">
        <f t="shared" si="13"/>
        <v>0</v>
      </c>
      <c r="R145" s="140"/>
      <c r="S145" s="140"/>
      <c r="T145" s="140"/>
      <c r="U145" s="140"/>
      <c r="V145" s="140"/>
      <c r="W145" s="140"/>
      <c r="X145" s="140"/>
      <c r="Y145" s="140"/>
    </row>
    <row r="146" spans="2:25">
      <c r="B146" s="459">
        <v>26</v>
      </c>
      <c r="C146" s="521">
        <v>0.3</v>
      </c>
      <c r="D146" s="521">
        <v>0.3</v>
      </c>
      <c r="E146" s="602">
        <f t="shared" si="4"/>
        <v>5.5261699999999997E-2</v>
      </c>
      <c r="F146" s="602">
        <f t="shared" si="5"/>
        <v>2.9756299999999996E-2</v>
      </c>
      <c r="G146" s="623">
        <f t="shared" si="6"/>
        <v>0</v>
      </c>
      <c r="H146" s="623">
        <f t="shared" si="7"/>
        <v>0</v>
      </c>
      <c r="I146" s="623">
        <f t="shared" si="8"/>
        <v>0</v>
      </c>
      <c r="J146" s="623">
        <f t="shared" si="9"/>
        <v>0</v>
      </c>
      <c r="L146" s="623">
        <f t="shared" si="10"/>
        <v>0</v>
      </c>
      <c r="M146" s="623">
        <f t="shared" si="11"/>
        <v>0</v>
      </c>
      <c r="N146" s="623">
        <f t="shared" si="12"/>
        <v>0</v>
      </c>
      <c r="O146" s="623">
        <f t="shared" si="13"/>
        <v>0</v>
      </c>
      <c r="R146" s="140"/>
      <c r="S146" s="140"/>
      <c r="T146" s="140"/>
      <c r="U146" s="140"/>
      <c r="V146" s="140"/>
      <c r="W146" s="140"/>
      <c r="X146" s="140"/>
      <c r="Y146" s="140"/>
    </row>
    <row r="147" spans="2:25">
      <c r="B147" s="459">
        <v>27</v>
      </c>
      <c r="C147" s="521">
        <v>0.3</v>
      </c>
      <c r="D147" s="521">
        <v>0.3</v>
      </c>
      <c r="E147" s="602">
        <f t="shared" si="4"/>
        <v>5.5061499999999999E-2</v>
      </c>
      <c r="F147" s="602">
        <f t="shared" si="5"/>
        <v>2.9648499999999994E-2</v>
      </c>
      <c r="G147" s="623">
        <f t="shared" si="6"/>
        <v>0</v>
      </c>
      <c r="H147" s="623">
        <f t="shared" si="7"/>
        <v>0</v>
      </c>
      <c r="I147" s="623">
        <f t="shared" si="8"/>
        <v>0</v>
      </c>
      <c r="J147" s="623">
        <f t="shared" si="9"/>
        <v>0</v>
      </c>
      <c r="L147" s="623">
        <f t="shared" si="10"/>
        <v>0</v>
      </c>
      <c r="M147" s="623">
        <f t="shared" si="11"/>
        <v>0</v>
      </c>
      <c r="N147" s="623">
        <f t="shared" si="12"/>
        <v>0</v>
      </c>
      <c r="O147" s="623">
        <f t="shared" si="13"/>
        <v>0</v>
      </c>
      <c r="R147" s="140"/>
      <c r="S147" s="140"/>
      <c r="T147" s="140"/>
      <c r="U147" s="140"/>
      <c r="V147" s="140"/>
      <c r="W147" s="140"/>
      <c r="X147" s="140"/>
      <c r="Y147" s="140"/>
    </row>
    <row r="148" spans="2:25">
      <c r="B148" s="459">
        <v>28</v>
      </c>
      <c r="C148" s="521">
        <v>0.3</v>
      </c>
      <c r="D148" s="521">
        <v>0.3</v>
      </c>
      <c r="E148" s="602">
        <f t="shared" si="4"/>
        <v>5.4874300000000001E-2</v>
      </c>
      <c r="F148" s="602">
        <f t="shared" si="5"/>
        <v>2.9547699999999996E-2</v>
      </c>
      <c r="G148" s="623">
        <f t="shared" si="6"/>
        <v>0</v>
      </c>
      <c r="H148" s="623">
        <f t="shared" si="7"/>
        <v>0</v>
      </c>
      <c r="I148" s="623">
        <f t="shared" si="8"/>
        <v>0</v>
      </c>
      <c r="J148" s="623">
        <f t="shared" si="9"/>
        <v>0</v>
      </c>
      <c r="L148" s="623">
        <f t="shared" si="10"/>
        <v>0</v>
      </c>
      <c r="M148" s="623">
        <f t="shared" si="11"/>
        <v>0</v>
      </c>
      <c r="N148" s="623">
        <f t="shared" si="12"/>
        <v>0</v>
      </c>
      <c r="O148" s="623">
        <f t="shared" si="13"/>
        <v>0</v>
      </c>
      <c r="R148" s="140"/>
      <c r="S148" s="140"/>
      <c r="T148" s="140"/>
      <c r="U148" s="140"/>
      <c r="V148" s="140"/>
      <c r="W148" s="140"/>
      <c r="X148" s="140"/>
      <c r="Y148" s="140"/>
    </row>
    <row r="149" spans="2:25">
      <c r="B149" s="459">
        <v>29</v>
      </c>
      <c r="C149" s="521">
        <v>0.3</v>
      </c>
      <c r="D149" s="521">
        <v>0.3</v>
      </c>
      <c r="E149" s="602">
        <f t="shared" si="4"/>
        <v>5.4701399999999997E-2</v>
      </c>
      <c r="F149" s="602">
        <f t="shared" si="5"/>
        <v>2.9454599999999997E-2</v>
      </c>
      <c r="G149" s="623">
        <f t="shared" si="6"/>
        <v>0</v>
      </c>
      <c r="H149" s="623">
        <f t="shared" si="7"/>
        <v>0</v>
      </c>
      <c r="I149" s="623">
        <f t="shared" si="8"/>
        <v>0</v>
      </c>
      <c r="J149" s="623">
        <f t="shared" si="9"/>
        <v>0</v>
      </c>
      <c r="L149" s="623">
        <f t="shared" si="10"/>
        <v>0</v>
      </c>
      <c r="M149" s="623">
        <f t="shared" si="11"/>
        <v>0</v>
      </c>
      <c r="N149" s="623">
        <f t="shared" si="12"/>
        <v>0</v>
      </c>
      <c r="O149" s="623">
        <f t="shared" si="13"/>
        <v>0</v>
      </c>
      <c r="R149" s="140"/>
      <c r="S149" s="140"/>
      <c r="T149" s="140"/>
      <c r="U149" s="140"/>
      <c r="V149" s="140"/>
      <c r="W149" s="140"/>
      <c r="X149" s="140"/>
      <c r="Y149" s="140"/>
    </row>
    <row r="150" spans="2:25">
      <c r="B150" s="459">
        <v>30</v>
      </c>
      <c r="C150" s="521">
        <v>0.3</v>
      </c>
      <c r="D150" s="521">
        <v>0.3</v>
      </c>
      <c r="E150" s="602">
        <f t="shared" si="4"/>
        <v>5.4540199999999997E-2</v>
      </c>
      <c r="F150" s="602">
        <f t="shared" si="5"/>
        <v>2.9367799999999996E-2</v>
      </c>
      <c r="G150" s="623">
        <f t="shared" si="6"/>
        <v>0</v>
      </c>
      <c r="H150" s="623">
        <f t="shared" si="7"/>
        <v>0</v>
      </c>
      <c r="I150" s="623">
        <f t="shared" si="8"/>
        <v>0</v>
      </c>
      <c r="J150" s="623">
        <f t="shared" si="9"/>
        <v>0</v>
      </c>
      <c r="L150" s="623">
        <f t="shared" si="10"/>
        <v>0</v>
      </c>
      <c r="M150" s="623">
        <f t="shared" si="11"/>
        <v>0</v>
      </c>
      <c r="N150" s="623">
        <f t="shared" si="12"/>
        <v>0</v>
      </c>
      <c r="O150" s="623">
        <f t="shared" si="13"/>
        <v>0</v>
      </c>
      <c r="R150" s="140"/>
      <c r="S150" s="140"/>
      <c r="T150" s="140"/>
      <c r="U150" s="140"/>
      <c r="V150" s="140"/>
      <c r="W150" s="140"/>
      <c r="X150" s="140"/>
      <c r="Y150" s="140"/>
    </row>
    <row r="151" spans="2:25">
      <c r="B151" s="459">
        <v>31</v>
      </c>
      <c r="C151" s="521">
        <v>0.3</v>
      </c>
      <c r="D151" s="521">
        <v>0.3</v>
      </c>
      <c r="E151" s="602">
        <f t="shared" si="4"/>
        <v>5.4388100000000002E-2</v>
      </c>
      <c r="F151" s="602">
        <f t="shared" si="5"/>
        <v>2.9285899999999997E-2</v>
      </c>
      <c r="G151" s="623">
        <f t="shared" si="6"/>
        <v>0</v>
      </c>
      <c r="H151" s="623">
        <f t="shared" si="7"/>
        <v>0</v>
      </c>
      <c r="I151" s="623">
        <f t="shared" si="8"/>
        <v>0</v>
      </c>
      <c r="J151" s="623">
        <f t="shared" si="9"/>
        <v>0</v>
      </c>
      <c r="L151" s="623">
        <f t="shared" si="10"/>
        <v>0</v>
      </c>
      <c r="M151" s="623">
        <f t="shared" si="11"/>
        <v>0</v>
      </c>
      <c r="N151" s="623">
        <f t="shared" si="12"/>
        <v>0</v>
      </c>
      <c r="O151" s="623">
        <f t="shared" si="13"/>
        <v>0</v>
      </c>
      <c r="R151" s="140"/>
      <c r="S151" s="140"/>
      <c r="T151" s="140"/>
      <c r="U151" s="140"/>
      <c r="V151" s="140"/>
      <c r="W151" s="140"/>
      <c r="X151" s="140"/>
      <c r="Y151" s="140"/>
    </row>
    <row r="152" spans="2:25">
      <c r="B152" s="459">
        <v>32</v>
      </c>
      <c r="C152" s="521">
        <v>0.3</v>
      </c>
      <c r="D152" s="521">
        <v>0.3</v>
      </c>
      <c r="E152" s="602">
        <f t="shared" si="4"/>
        <v>5.42464E-2</v>
      </c>
      <c r="F152" s="602">
        <f t="shared" si="5"/>
        <v>2.9209599999999999E-2</v>
      </c>
      <c r="G152" s="623">
        <f t="shared" si="6"/>
        <v>0</v>
      </c>
      <c r="H152" s="623">
        <f t="shared" si="7"/>
        <v>0</v>
      </c>
      <c r="I152" s="623">
        <f t="shared" si="8"/>
        <v>0</v>
      </c>
      <c r="J152" s="623">
        <f t="shared" si="9"/>
        <v>0</v>
      </c>
      <c r="L152" s="623">
        <f t="shared" si="10"/>
        <v>0</v>
      </c>
      <c r="M152" s="623">
        <f t="shared" si="11"/>
        <v>0</v>
      </c>
      <c r="N152" s="623">
        <f t="shared" si="12"/>
        <v>0</v>
      </c>
      <c r="O152" s="623">
        <f t="shared" si="13"/>
        <v>0</v>
      </c>
      <c r="R152" s="140"/>
      <c r="S152" s="140"/>
      <c r="T152" s="140"/>
      <c r="U152" s="140"/>
      <c r="V152" s="140"/>
      <c r="W152" s="140"/>
      <c r="X152" s="140"/>
      <c r="Y152" s="140"/>
    </row>
    <row r="153" spans="2:25">
      <c r="B153" s="459">
        <v>33</v>
      </c>
      <c r="C153" s="521">
        <v>0.3</v>
      </c>
      <c r="D153" s="521">
        <v>0.3</v>
      </c>
      <c r="E153" s="602">
        <f t="shared" si="4"/>
        <v>5.4112500000000008E-2</v>
      </c>
      <c r="F153" s="602">
        <f t="shared" si="5"/>
        <v>2.91375E-2</v>
      </c>
      <c r="G153" s="623">
        <f t="shared" si="6"/>
        <v>0</v>
      </c>
      <c r="H153" s="623">
        <f t="shared" si="7"/>
        <v>0</v>
      </c>
      <c r="I153" s="623">
        <f t="shared" si="8"/>
        <v>0</v>
      </c>
      <c r="J153" s="623">
        <f t="shared" si="9"/>
        <v>0</v>
      </c>
      <c r="L153" s="623">
        <f t="shared" si="10"/>
        <v>0</v>
      </c>
      <c r="M153" s="623">
        <f t="shared" si="11"/>
        <v>0</v>
      </c>
      <c r="N153" s="623">
        <f t="shared" si="12"/>
        <v>0</v>
      </c>
      <c r="O153" s="623">
        <f t="shared" si="13"/>
        <v>0</v>
      </c>
      <c r="R153" s="140"/>
      <c r="S153" s="140"/>
      <c r="T153" s="140"/>
      <c r="U153" s="140"/>
      <c r="V153" s="140"/>
      <c r="W153" s="140"/>
      <c r="X153" s="140"/>
      <c r="Y153" s="140"/>
    </row>
    <row r="154" spans="2:25">
      <c r="B154" s="459">
        <v>34</v>
      </c>
      <c r="C154" s="521">
        <v>0.3</v>
      </c>
      <c r="D154" s="521">
        <v>0.3</v>
      </c>
      <c r="E154" s="602">
        <f t="shared" si="4"/>
        <v>5.3987700000000007E-2</v>
      </c>
      <c r="F154" s="602">
        <f t="shared" si="5"/>
        <v>2.90703E-2</v>
      </c>
      <c r="G154" s="623">
        <f t="shared" si="6"/>
        <v>0</v>
      </c>
      <c r="H154" s="623">
        <f t="shared" si="7"/>
        <v>0</v>
      </c>
      <c r="I154" s="623">
        <f t="shared" si="8"/>
        <v>0</v>
      </c>
      <c r="J154" s="623">
        <f t="shared" si="9"/>
        <v>0</v>
      </c>
      <c r="L154" s="623">
        <f t="shared" si="10"/>
        <v>0</v>
      </c>
      <c r="M154" s="623">
        <f t="shared" si="11"/>
        <v>0</v>
      </c>
      <c r="N154" s="623">
        <f t="shared" si="12"/>
        <v>0</v>
      </c>
      <c r="O154" s="623">
        <f t="shared" si="13"/>
        <v>0</v>
      </c>
      <c r="R154" s="140"/>
      <c r="S154" s="140"/>
      <c r="T154" s="140"/>
      <c r="U154" s="140"/>
      <c r="V154" s="140"/>
      <c r="W154" s="140"/>
      <c r="X154" s="140"/>
      <c r="Y154" s="140"/>
    </row>
    <row r="155" spans="2:25">
      <c r="B155" s="459">
        <v>35</v>
      </c>
      <c r="C155" s="521">
        <v>0.3</v>
      </c>
      <c r="D155" s="521">
        <v>0.3</v>
      </c>
      <c r="E155" s="602">
        <f t="shared" si="4"/>
        <v>5.3869400000000005E-2</v>
      </c>
      <c r="F155" s="602">
        <f t="shared" si="5"/>
        <v>2.90066E-2</v>
      </c>
      <c r="G155" s="623">
        <f t="shared" si="6"/>
        <v>0</v>
      </c>
      <c r="H155" s="623">
        <f t="shared" si="7"/>
        <v>0</v>
      </c>
      <c r="I155" s="623">
        <f t="shared" si="8"/>
        <v>0</v>
      </c>
      <c r="J155" s="623">
        <f t="shared" si="9"/>
        <v>0</v>
      </c>
      <c r="L155" s="623">
        <f t="shared" si="10"/>
        <v>0</v>
      </c>
      <c r="M155" s="623">
        <f t="shared" si="11"/>
        <v>0</v>
      </c>
      <c r="N155" s="623">
        <f t="shared" si="12"/>
        <v>0</v>
      </c>
      <c r="O155" s="623">
        <f t="shared" si="13"/>
        <v>0</v>
      </c>
      <c r="R155" s="140"/>
      <c r="S155" s="140"/>
      <c r="T155" s="140"/>
      <c r="U155" s="140"/>
      <c r="V155" s="140"/>
      <c r="W155" s="140"/>
      <c r="X155" s="140"/>
      <c r="Y155" s="140"/>
    </row>
    <row r="156" spans="2:25">
      <c r="B156" s="459">
        <v>36</v>
      </c>
      <c r="C156" s="521">
        <v>0.3</v>
      </c>
      <c r="D156" s="521">
        <v>0.3</v>
      </c>
      <c r="E156" s="602">
        <f t="shared" si="4"/>
        <v>5.3757600000000003E-2</v>
      </c>
      <c r="F156" s="602">
        <f t="shared" si="5"/>
        <v>2.8946399999999997E-2</v>
      </c>
      <c r="G156" s="623">
        <f t="shared" si="6"/>
        <v>0</v>
      </c>
      <c r="H156" s="623">
        <f t="shared" si="7"/>
        <v>0</v>
      </c>
      <c r="I156" s="623">
        <f t="shared" si="8"/>
        <v>0</v>
      </c>
      <c r="J156" s="623">
        <f t="shared" si="9"/>
        <v>0</v>
      </c>
      <c r="L156" s="623">
        <f t="shared" si="10"/>
        <v>0</v>
      </c>
      <c r="M156" s="623">
        <f t="shared" si="11"/>
        <v>0</v>
      </c>
      <c r="N156" s="623">
        <f t="shared" si="12"/>
        <v>0</v>
      </c>
      <c r="O156" s="623">
        <f t="shared" si="13"/>
        <v>0</v>
      </c>
      <c r="R156" s="140"/>
      <c r="S156" s="140"/>
      <c r="T156" s="140"/>
      <c r="U156" s="140"/>
      <c r="V156" s="140"/>
      <c r="W156" s="140"/>
      <c r="X156" s="140"/>
      <c r="Y156" s="140"/>
    </row>
    <row r="157" spans="2:25">
      <c r="B157" s="459">
        <v>37</v>
      </c>
      <c r="C157" s="521">
        <v>0.3</v>
      </c>
      <c r="D157" s="521">
        <v>0.3</v>
      </c>
      <c r="E157" s="602">
        <f t="shared" si="4"/>
        <v>5.3652300000000007E-2</v>
      </c>
      <c r="F157" s="602">
        <f t="shared" si="5"/>
        <v>2.8889700000000001E-2</v>
      </c>
      <c r="G157" s="623">
        <f t="shared" si="6"/>
        <v>0</v>
      </c>
      <c r="H157" s="623">
        <f t="shared" si="7"/>
        <v>0</v>
      </c>
      <c r="I157" s="623">
        <f t="shared" si="8"/>
        <v>0</v>
      </c>
      <c r="J157" s="623">
        <f t="shared" si="9"/>
        <v>0</v>
      </c>
      <c r="L157" s="623">
        <f t="shared" si="10"/>
        <v>0</v>
      </c>
      <c r="M157" s="623">
        <f t="shared" si="11"/>
        <v>0</v>
      </c>
      <c r="N157" s="623">
        <f t="shared" si="12"/>
        <v>0</v>
      </c>
      <c r="O157" s="623">
        <f t="shared" si="13"/>
        <v>0</v>
      </c>
      <c r="R157" s="140"/>
      <c r="S157" s="140"/>
      <c r="T157" s="140"/>
      <c r="U157" s="140"/>
      <c r="V157" s="140"/>
      <c r="W157" s="140"/>
      <c r="X157" s="140"/>
      <c r="Y157" s="140"/>
    </row>
    <row r="158" spans="2:25">
      <c r="B158" s="459">
        <v>38</v>
      </c>
      <c r="C158" s="521">
        <v>0.3</v>
      </c>
      <c r="D158" s="521">
        <v>0.3</v>
      </c>
      <c r="E158" s="602">
        <f t="shared" si="4"/>
        <v>5.3552200000000001E-2</v>
      </c>
      <c r="F158" s="602">
        <f t="shared" si="5"/>
        <v>2.8835799999999998E-2</v>
      </c>
      <c r="G158" s="623">
        <f t="shared" si="6"/>
        <v>0</v>
      </c>
      <c r="H158" s="623">
        <f t="shared" si="7"/>
        <v>0</v>
      </c>
      <c r="I158" s="623">
        <f t="shared" si="8"/>
        <v>0</v>
      </c>
      <c r="J158" s="623">
        <f t="shared" si="9"/>
        <v>0</v>
      </c>
      <c r="L158" s="623">
        <f t="shared" si="10"/>
        <v>0</v>
      </c>
      <c r="M158" s="623">
        <f t="shared" si="11"/>
        <v>0</v>
      </c>
      <c r="N158" s="623">
        <f t="shared" si="12"/>
        <v>0</v>
      </c>
      <c r="O158" s="623">
        <f t="shared" si="13"/>
        <v>0</v>
      </c>
      <c r="R158" s="140"/>
      <c r="S158" s="140"/>
      <c r="T158" s="140"/>
      <c r="U158" s="140"/>
      <c r="V158" s="140"/>
      <c r="W158" s="140"/>
      <c r="X158" s="140"/>
      <c r="Y158" s="140"/>
    </row>
    <row r="159" spans="2:25">
      <c r="B159" s="459">
        <v>39</v>
      </c>
      <c r="C159" s="521">
        <v>0.3</v>
      </c>
      <c r="D159" s="521">
        <v>0.3</v>
      </c>
      <c r="E159" s="602">
        <f t="shared" si="4"/>
        <v>5.3457299999999999E-2</v>
      </c>
      <c r="F159" s="602">
        <f t="shared" si="5"/>
        <v>2.8784699999999996E-2</v>
      </c>
      <c r="G159" s="623">
        <f t="shared" si="6"/>
        <v>0</v>
      </c>
      <c r="H159" s="623">
        <f t="shared" si="7"/>
        <v>0</v>
      </c>
      <c r="I159" s="623">
        <f t="shared" si="8"/>
        <v>0</v>
      </c>
      <c r="J159" s="623">
        <f t="shared" si="9"/>
        <v>0</v>
      </c>
      <c r="L159" s="623">
        <f t="shared" si="10"/>
        <v>0</v>
      </c>
      <c r="M159" s="623">
        <f t="shared" si="11"/>
        <v>0</v>
      </c>
      <c r="N159" s="623">
        <f t="shared" si="12"/>
        <v>0</v>
      </c>
      <c r="O159" s="623">
        <f t="shared" si="13"/>
        <v>0</v>
      </c>
      <c r="R159" s="140"/>
      <c r="S159" s="140"/>
      <c r="T159" s="140"/>
      <c r="U159" s="140"/>
      <c r="V159" s="140"/>
      <c r="W159" s="140"/>
      <c r="X159" s="140"/>
      <c r="Y159" s="140"/>
    </row>
    <row r="160" spans="2:25">
      <c r="B160" s="459">
        <v>40</v>
      </c>
      <c r="C160" s="521">
        <v>0.3</v>
      </c>
      <c r="D160" s="521">
        <v>0.3</v>
      </c>
      <c r="E160" s="602">
        <f t="shared" si="4"/>
        <v>5.3366299999999998E-2</v>
      </c>
      <c r="F160" s="602">
        <f t="shared" si="5"/>
        <v>2.8735699999999996E-2</v>
      </c>
      <c r="G160" s="623">
        <f t="shared" si="6"/>
        <v>0</v>
      </c>
      <c r="H160" s="623">
        <f t="shared" si="7"/>
        <v>0</v>
      </c>
      <c r="I160" s="623">
        <f t="shared" si="8"/>
        <v>0</v>
      </c>
      <c r="J160" s="623">
        <f t="shared" si="9"/>
        <v>0</v>
      </c>
      <c r="L160" s="623">
        <f t="shared" si="10"/>
        <v>0</v>
      </c>
      <c r="M160" s="623">
        <f t="shared" si="11"/>
        <v>0</v>
      </c>
      <c r="N160" s="623">
        <f t="shared" si="12"/>
        <v>0</v>
      </c>
      <c r="O160" s="623">
        <f t="shared" si="13"/>
        <v>0</v>
      </c>
      <c r="R160" s="140"/>
      <c r="S160" s="140"/>
      <c r="T160" s="140"/>
      <c r="U160" s="140"/>
      <c r="V160" s="140"/>
      <c r="W160" s="140"/>
      <c r="X160" s="140"/>
      <c r="Y160" s="140"/>
    </row>
    <row r="161" spans="2:25">
      <c r="B161" s="459">
        <v>41</v>
      </c>
      <c r="C161" s="521">
        <v>0.3</v>
      </c>
      <c r="D161" s="521">
        <v>0.3</v>
      </c>
      <c r="E161" s="602">
        <f t="shared" si="4"/>
        <v>5.3280500000000001E-2</v>
      </c>
      <c r="F161" s="602">
        <f t="shared" si="5"/>
        <v>2.86895E-2</v>
      </c>
      <c r="G161" s="623">
        <f t="shared" si="6"/>
        <v>0</v>
      </c>
      <c r="H161" s="623">
        <f t="shared" si="7"/>
        <v>0</v>
      </c>
      <c r="I161" s="623">
        <f t="shared" si="8"/>
        <v>0</v>
      </c>
      <c r="J161" s="623">
        <f t="shared" si="9"/>
        <v>0</v>
      </c>
      <c r="L161" s="623">
        <f t="shared" si="10"/>
        <v>0</v>
      </c>
      <c r="M161" s="623">
        <f t="shared" si="11"/>
        <v>0</v>
      </c>
      <c r="N161" s="623">
        <f t="shared" si="12"/>
        <v>0</v>
      </c>
      <c r="O161" s="623">
        <f t="shared" si="13"/>
        <v>0</v>
      </c>
      <c r="R161" s="140"/>
      <c r="S161" s="140"/>
      <c r="T161" s="140"/>
      <c r="U161" s="140"/>
      <c r="V161" s="140"/>
      <c r="W161" s="140"/>
      <c r="X161" s="140"/>
      <c r="Y161" s="140"/>
    </row>
    <row r="162" spans="2:25">
      <c r="B162" s="459">
        <v>42</v>
      </c>
      <c r="C162" s="521">
        <v>0.3</v>
      </c>
      <c r="D162" s="521">
        <v>0.3</v>
      </c>
      <c r="E162" s="602">
        <f t="shared" si="4"/>
        <v>5.3198599999999999E-2</v>
      </c>
      <c r="F162" s="602">
        <f t="shared" si="5"/>
        <v>2.8645399999999998E-2</v>
      </c>
      <c r="G162" s="623">
        <f t="shared" si="6"/>
        <v>0</v>
      </c>
      <c r="H162" s="623">
        <f t="shared" si="7"/>
        <v>0</v>
      </c>
      <c r="I162" s="623">
        <f t="shared" si="8"/>
        <v>0</v>
      </c>
      <c r="J162" s="623">
        <f t="shared" si="9"/>
        <v>0</v>
      </c>
      <c r="L162" s="623">
        <f t="shared" si="10"/>
        <v>0</v>
      </c>
      <c r="M162" s="623">
        <f t="shared" si="11"/>
        <v>0</v>
      </c>
      <c r="N162" s="623">
        <f t="shared" si="12"/>
        <v>0</v>
      </c>
      <c r="O162" s="623">
        <f t="shared" si="13"/>
        <v>0</v>
      </c>
      <c r="R162" s="140"/>
      <c r="S162" s="140"/>
      <c r="T162" s="140"/>
      <c r="U162" s="140"/>
      <c r="V162" s="140"/>
      <c r="W162" s="140"/>
      <c r="X162" s="140"/>
      <c r="Y162" s="140"/>
    </row>
    <row r="163" spans="2:25">
      <c r="B163" s="459">
        <v>43</v>
      </c>
      <c r="C163" s="521">
        <v>0.3</v>
      </c>
      <c r="D163" s="521">
        <v>0.3</v>
      </c>
      <c r="E163" s="602">
        <f t="shared" si="4"/>
        <v>5.3118000000000005E-2</v>
      </c>
      <c r="F163" s="602">
        <f t="shared" si="5"/>
        <v>2.8601999999999999E-2</v>
      </c>
      <c r="G163" s="623">
        <f t="shared" si="6"/>
        <v>0</v>
      </c>
      <c r="H163" s="623">
        <f t="shared" si="7"/>
        <v>0</v>
      </c>
      <c r="I163" s="623">
        <f t="shared" si="8"/>
        <v>0</v>
      </c>
      <c r="J163" s="623">
        <f t="shared" si="9"/>
        <v>0</v>
      </c>
      <c r="L163" s="623">
        <f t="shared" si="10"/>
        <v>0</v>
      </c>
      <c r="M163" s="623">
        <f t="shared" si="11"/>
        <v>0</v>
      </c>
      <c r="N163" s="623">
        <f t="shared" si="12"/>
        <v>0</v>
      </c>
      <c r="O163" s="623">
        <f t="shared" si="13"/>
        <v>0</v>
      </c>
      <c r="R163" s="140"/>
      <c r="S163" s="140"/>
      <c r="T163" s="140"/>
      <c r="U163" s="140"/>
      <c r="V163" s="140"/>
      <c r="W163" s="140"/>
      <c r="X163" s="140"/>
      <c r="Y163" s="140"/>
    </row>
    <row r="164" spans="2:25">
      <c r="B164" s="459">
        <v>44</v>
      </c>
      <c r="C164" s="521">
        <v>0.3</v>
      </c>
      <c r="D164" s="521">
        <v>0.3</v>
      </c>
      <c r="E164" s="602">
        <f t="shared" si="4"/>
        <v>5.3046500000000003E-2</v>
      </c>
      <c r="F164" s="602">
        <f t="shared" si="5"/>
        <v>2.8563499999999999E-2</v>
      </c>
      <c r="G164" s="623">
        <f t="shared" si="6"/>
        <v>0</v>
      </c>
      <c r="H164" s="623">
        <f t="shared" si="7"/>
        <v>0</v>
      </c>
      <c r="I164" s="623">
        <f t="shared" si="8"/>
        <v>0</v>
      </c>
      <c r="J164" s="623">
        <f t="shared" si="9"/>
        <v>0</v>
      </c>
      <c r="L164" s="623">
        <f t="shared" si="10"/>
        <v>0</v>
      </c>
      <c r="M164" s="623">
        <f t="shared" si="11"/>
        <v>0</v>
      </c>
      <c r="N164" s="623">
        <f t="shared" si="12"/>
        <v>0</v>
      </c>
      <c r="O164" s="623">
        <f t="shared" si="13"/>
        <v>0</v>
      </c>
      <c r="R164" s="140"/>
      <c r="S164" s="140"/>
      <c r="T164" s="140"/>
      <c r="U164" s="140"/>
      <c r="V164" s="140"/>
      <c r="W164" s="140"/>
      <c r="X164" s="140"/>
      <c r="Y164" s="140"/>
    </row>
    <row r="165" spans="2:25">
      <c r="B165" s="459">
        <v>45</v>
      </c>
      <c r="C165" s="521">
        <v>0.3</v>
      </c>
      <c r="D165" s="521">
        <v>0.3</v>
      </c>
      <c r="E165" s="602">
        <f t="shared" si="4"/>
        <v>5.2976300000000004E-2</v>
      </c>
      <c r="F165" s="602">
        <f t="shared" si="5"/>
        <v>2.8525700000000001E-2</v>
      </c>
      <c r="G165" s="623">
        <f t="shared" si="6"/>
        <v>0</v>
      </c>
      <c r="H165" s="623">
        <f t="shared" si="7"/>
        <v>0</v>
      </c>
      <c r="I165" s="623">
        <f t="shared" si="8"/>
        <v>0</v>
      </c>
      <c r="J165" s="623">
        <f t="shared" si="9"/>
        <v>0</v>
      </c>
      <c r="L165" s="623">
        <f t="shared" si="10"/>
        <v>0</v>
      </c>
      <c r="M165" s="623">
        <f t="shared" si="11"/>
        <v>0</v>
      </c>
      <c r="N165" s="623">
        <f t="shared" si="12"/>
        <v>0</v>
      </c>
      <c r="O165" s="623">
        <f t="shared" si="13"/>
        <v>0</v>
      </c>
      <c r="R165" s="140"/>
      <c r="S165" s="140"/>
      <c r="T165" s="140"/>
      <c r="U165" s="140"/>
      <c r="V165" s="140"/>
      <c r="W165" s="140"/>
      <c r="X165" s="140"/>
      <c r="Y165" s="140"/>
    </row>
    <row r="166" spans="2:25">
      <c r="B166" s="459">
        <v>46</v>
      </c>
      <c r="C166" s="521">
        <v>0.3</v>
      </c>
      <c r="D166" s="521">
        <v>0.3</v>
      </c>
      <c r="E166" s="602">
        <f t="shared" si="4"/>
        <v>5.29074E-2</v>
      </c>
      <c r="F166" s="602">
        <f t="shared" si="5"/>
        <v>2.8488599999999996E-2</v>
      </c>
      <c r="G166" s="623">
        <f t="shared" si="6"/>
        <v>0</v>
      </c>
      <c r="H166" s="623">
        <f t="shared" si="7"/>
        <v>0</v>
      </c>
      <c r="I166" s="623">
        <f t="shared" si="8"/>
        <v>0</v>
      </c>
      <c r="J166" s="623">
        <f t="shared" si="9"/>
        <v>0</v>
      </c>
      <c r="L166" s="623">
        <f t="shared" si="10"/>
        <v>0</v>
      </c>
      <c r="M166" s="623">
        <f t="shared" si="11"/>
        <v>0</v>
      </c>
      <c r="N166" s="623">
        <f t="shared" si="12"/>
        <v>0</v>
      </c>
      <c r="O166" s="623">
        <f t="shared" si="13"/>
        <v>0</v>
      </c>
      <c r="R166" s="140"/>
      <c r="S166" s="140"/>
      <c r="T166" s="140"/>
      <c r="U166" s="140"/>
      <c r="V166" s="140"/>
      <c r="W166" s="140"/>
      <c r="X166" s="140"/>
      <c r="Y166" s="140"/>
    </row>
    <row r="167" spans="2:25">
      <c r="B167" s="459">
        <v>47</v>
      </c>
      <c r="C167" s="521">
        <v>0.3</v>
      </c>
      <c r="D167" s="521">
        <v>0.3</v>
      </c>
      <c r="E167" s="602">
        <f t="shared" si="4"/>
        <v>5.2842399999999998E-2</v>
      </c>
      <c r="F167" s="602">
        <f t="shared" si="5"/>
        <v>2.8453599999999996E-2</v>
      </c>
      <c r="G167" s="623">
        <f t="shared" si="6"/>
        <v>0</v>
      </c>
      <c r="H167" s="623">
        <f t="shared" si="7"/>
        <v>0</v>
      </c>
      <c r="I167" s="623">
        <f t="shared" si="8"/>
        <v>0</v>
      </c>
      <c r="J167" s="623">
        <f t="shared" si="9"/>
        <v>0</v>
      </c>
      <c r="L167" s="623">
        <f t="shared" si="10"/>
        <v>0</v>
      </c>
      <c r="M167" s="623">
        <f t="shared" si="11"/>
        <v>0</v>
      </c>
      <c r="N167" s="623">
        <f t="shared" si="12"/>
        <v>0</v>
      </c>
      <c r="O167" s="623">
        <f t="shared" si="13"/>
        <v>0</v>
      </c>
      <c r="R167" s="140"/>
      <c r="S167" s="140"/>
      <c r="T167" s="140"/>
      <c r="U167" s="140"/>
      <c r="V167" s="140"/>
      <c r="W167" s="140"/>
      <c r="X167" s="140"/>
      <c r="Y167" s="140"/>
    </row>
    <row r="168" spans="2:25">
      <c r="B168" s="459">
        <v>48</v>
      </c>
      <c r="C168" s="521">
        <v>0.3</v>
      </c>
      <c r="D168" s="521">
        <v>0.3</v>
      </c>
      <c r="E168" s="602">
        <f t="shared" si="4"/>
        <v>5.2780000000000001E-2</v>
      </c>
      <c r="F168" s="602">
        <f t="shared" si="5"/>
        <v>2.8419999999999997E-2</v>
      </c>
      <c r="G168" s="623">
        <f t="shared" si="6"/>
        <v>0</v>
      </c>
      <c r="H168" s="623">
        <f t="shared" si="7"/>
        <v>0</v>
      </c>
      <c r="I168" s="623">
        <f t="shared" si="8"/>
        <v>0</v>
      </c>
      <c r="J168" s="623">
        <f t="shared" si="9"/>
        <v>0</v>
      </c>
      <c r="L168" s="623">
        <f t="shared" si="10"/>
        <v>0</v>
      </c>
      <c r="M168" s="623">
        <f t="shared" si="11"/>
        <v>0</v>
      </c>
      <c r="N168" s="623">
        <f t="shared" si="12"/>
        <v>0</v>
      </c>
      <c r="O168" s="623">
        <f t="shared" si="13"/>
        <v>0</v>
      </c>
      <c r="R168" s="140"/>
      <c r="S168" s="140"/>
      <c r="T168" s="140"/>
      <c r="U168" s="140"/>
      <c r="V168" s="140"/>
      <c r="W168" s="140"/>
      <c r="X168" s="140"/>
      <c r="Y168" s="140"/>
    </row>
    <row r="169" spans="2:25">
      <c r="B169" s="459">
        <v>49</v>
      </c>
      <c r="C169" s="521">
        <v>0.3</v>
      </c>
      <c r="D169" s="521">
        <v>0.3</v>
      </c>
      <c r="E169" s="602">
        <f t="shared" si="4"/>
        <v>5.2720200000000002E-2</v>
      </c>
      <c r="F169" s="602">
        <f t="shared" si="5"/>
        <v>2.8387799999999998E-2</v>
      </c>
      <c r="G169" s="623">
        <f t="shared" si="6"/>
        <v>0</v>
      </c>
      <c r="H169" s="623">
        <f t="shared" si="7"/>
        <v>0</v>
      </c>
      <c r="I169" s="623">
        <f t="shared" si="8"/>
        <v>0</v>
      </c>
      <c r="J169" s="623">
        <f t="shared" si="9"/>
        <v>0</v>
      </c>
      <c r="L169" s="623">
        <f t="shared" si="10"/>
        <v>0</v>
      </c>
      <c r="M169" s="623">
        <f t="shared" si="11"/>
        <v>0</v>
      </c>
      <c r="N169" s="623">
        <f t="shared" si="12"/>
        <v>0</v>
      </c>
      <c r="O169" s="623">
        <f t="shared" si="13"/>
        <v>0</v>
      </c>
      <c r="R169" s="140"/>
      <c r="S169" s="140"/>
      <c r="T169" s="140"/>
      <c r="U169" s="140"/>
      <c r="V169" s="140"/>
      <c r="W169" s="140"/>
      <c r="X169" s="140"/>
      <c r="Y169" s="140"/>
    </row>
    <row r="170" spans="2:25">
      <c r="B170" s="459">
        <v>50</v>
      </c>
      <c r="C170" s="521">
        <v>0.3</v>
      </c>
      <c r="D170" s="521">
        <v>0.3</v>
      </c>
      <c r="E170" s="602">
        <f t="shared" si="4"/>
        <v>5.2663000000000001E-2</v>
      </c>
      <c r="F170" s="602">
        <f t="shared" si="5"/>
        <v>2.8356999999999997E-2</v>
      </c>
      <c r="G170" s="623">
        <f t="shared" si="6"/>
        <v>0</v>
      </c>
      <c r="H170" s="623">
        <f t="shared" si="7"/>
        <v>0</v>
      </c>
      <c r="I170" s="623">
        <f t="shared" si="8"/>
        <v>0</v>
      </c>
      <c r="J170" s="623">
        <f t="shared" si="9"/>
        <v>0</v>
      </c>
      <c r="L170" s="623">
        <f t="shared" si="10"/>
        <v>0</v>
      </c>
      <c r="M170" s="623">
        <f t="shared" si="11"/>
        <v>0</v>
      </c>
      <c r="N170" s="623">
        <f t="shared" si="12"/>
        <v>0</v>
      </c>
      <c r="O170" s="623">
        <f t="shared" si="13"/>
        <v>0</v>
      </c>
      <c r="R170" s="140"/>
      <c r="S170" s="140"/>
      <c r="T170" s="140"/>
      <c r="U170" s="140"/>
      <c r="V170" s="140"/>
      <c r="W170" s="140"/>
      <c r="X170" s="140"/>
      <c r="Y170" s="140"/>
    </row>
    <row r="171" spans="2:25">
      <c r="B171" s="459">
        <v>51</v>
      </c>
      <c r="C171" s="521">
        <v>0.3</v>
      </c>
      <c r="D171" s="521">
        <v>0.3</v>
      </c>
      <c r="E171" s="602">
        <f t="shared" si="4"/>
        <v>5.26084E-2</v>
      </c>
      <c r="F171" s="602">
        <f t="shared" si="5"/>
        <v>2.8327599999999994E-2</v>
      </c>
      <c r="G171" s="623">
        <f t="shared" si="6"/>
        <v>0</v>
      </c>
      <c r="H171" s="623">
        <f t="shared" si="7"/>
        <v>0</v>
      </c>
      <c r="I171" s="623">
        <f t="shared" si="8"/>
        <v>0</v>
      </c>
      <c r="J171" s="623">
        <f t="shared" si="9"/>
        <v>0</v>
      </c>
      <c r="L171" s="623">
        <f t="shared" si="10"/>
        <v>0</v>
      </c>
      <c r="M171" s="623">
        <f t="shared" si="11"/>
        <v>0</v>
      </c>
      <c r="N171" s="623">
        <f t="shared" si="12"/>
        <v>0</v>
      </c>
      <c r="O171" s="623">
        <f t="shared" si="13"/>
        <v>0</v>
      </c>
      <c r="R171" s="140"/>
      <c r="S171" s="140"/>
      <c r="T171" s="140"/>
      <c r="U171" s="140"/>
      <c r="V171" s="140"/>
      <c r="W171" s="140"/>
      <c r="X171" s="140"/>
      <c r="Y171" s="140"/>
    </row>
    <row r="172" spans="2:25">
      <c r="B172" s="459">
        <v>52</v>
      </c>
      <c r="C172" s="521">
        <v>0.3</v>
      </c>
      <c r="D172" s="521">
        <v>0.3</v>
      </c>
      <c r="E172" s="602">
        <f t="shared" si="4"/>
        <v>5.25551E-2</v>
      </c>
      <c r="F172" s="602">
        <f t="shared" si="5"/>
        <v>2.8298899999999995E-2</v>
      </c>
      <c r="G172" s="623">
        <f t="shared" si="6"/>
        <v>0</v>
      </c>
      <c r="H172" s="623">
        <f t="shared" si="7"/>
        <v>0</v>
      </c>
      <c r="I172" s="623">
        <f t="shared" si="8"/>
        <v>0</v>
      </c>
      <c r="J172" s="623">
        <f t="shared" si="9"/>
        <v>0</v>
      </c>
      <c r="L172" s="623">
        <f t="shared" si="10"/>
        <v>0</v>
      </c>
      <c r="M172" s="623">
        <f t="shared" si="11"/>
        <v>0</v>
      </c>
      <c r="N172" s="623">
        <f t="shared" si="12"/>
        <v>0</v>
      </c>
      <c r="O172" s="623">
        <f t="shared" si="13"/>
        <v>0</v>
      </c>
      <c r="R172" s="140"/>
      <c r="S172" s="140"/>
      <c r="T172" s="140"/>
      <c r="U172" s="140"/>
      <c r="V172" s="140"/>
      <c r="W172" s="140"/>
      <c r="X172" s="140"/>
      <c r="Y172" s="140"/>
    </row>
    <row r="173" spans="2:25">
      <c r="B173" s="459">
        <v>53</v>
      </c>
      <c r="C173" s="521">
        <v>0.3</v>
      </c>
      <c r="D173" s="521">
        <v>0.3</v>
      </c>
      <c r="E173" s="602">
        <f t="shared" si="4"/>
        <v>5.25044E-2</v>
      </c>
      <c r="F173" s="602">
        <f t="shared" si="5"/>
        <v>2.8271599999999997E-2</v>
      </c>
      <c r="G173" s="623">
        <f t="shared" si="6"/>
        <v>0</v>
      </c>
      <c r="H173" s="623">
        <f t="shared" si="7"/>
        <v>0</v>
      </c>
      <c r="I173" s="623">
        <f t="shared" si="8"/>
        <v>0</v>
      </c>
      <c r="J173" s="623">
        <f t="shared" si="9"/>
        <v>0</v>
      </c>
      <c r="L173" s="623">
        <f t="shared" si="10"/>
        <v>0</v>
      </c>
      <c r="M173" s="623">
        <f t="shared" si="11"/>
        <v>0</v>
      </c>
      <c r="N173" s="623">
        <f t="shared" si="12"/>
        <v>0</v>
      </c>
      <c r="O173" s="623">
        <f t="shared" si="13"/>
        <v>0</v>
      </c>
      <c r="R173" s="140"/>
      <c r="S173" s="140"/>
      <c r="T173" s="140"/>
      <c r="U173" s="140"/>
      <c r="V173" s="140"/>
      <c r="W173" s="140"/>
      <c r="X173" s="140"/>
      <c r="Y173" s="140"/>
    </row>
    <row r="174" spans="2:25">
      <c r="B174" s="459">
        <v>54</v>
      </c>
      <c r="C174" s="521">
        <v>0.3</v>
      </c>
      <c r="D174" s="521">
        <v>0.3</v>
      </c>
      <c r="E174" s="602">
        <f t="shared" si="4"/>
        <v>5.2454999999999995E-2</v>
      </c>
      <c r="F174" s="602">
        <f t="shared" si="5"/>
        <v>2.8244999999999996E-2</v>
      </c>
      <c r="G174" s="623">
        <f t="shared" si="6"/>
        <v>0</v>
      </c>
      <c r="H174" s="623">
        <f t="shared" si="7"/>
        <v>0</v>
      </c>
      <c r="I174" s="623">
        <f t="shared" si="8"/>
        <v>0</v>
      </c>
      <c r="J174" s="623">
        <f t="shared" si="9"/>
        <v>0</v>
      </c>
      <c r="L174" s="623">
        <f t="shared" si="10"/>
        <v>0</v>
      </c>
      <c r="M174" s="623">
        <f t="shared" si="11"/>
        <v>0</v>
      </c>
      <c r="N174" s="623">
        <f t="shared" si="12"/>
        <v>0</v>
      </c>
      <c r="O174" s="623">
        <f t="shared" si="13"/>
        <v>0</v>
      </c>
      <c r="R174" s="140"/>
      <c r="S174" s="140"/>
      <c r="T174" s="140"/>
      <c r="U174" s="140"/>
      <c r="V174" s="140"/>
      <c r="W174" s="140"/>
      <c r="X174" s="140"/>
      <c r="Y174" s="140"/>
    </row>
    <row r="175" spans="2:25">
      <c r="B175" s="459">
        <v>55</v>
      </c>
      <c r="C175" s="521">
        <v>0.3</v>
      </c>
      <c r="D175" s="521">
        <v>0.3</v>
      </c>
      <c r="E175" s="602">
        <f t="shared" si="4"/>
        <v>5.2406900000000006E-2</v>
      </c>
      <c r="F175" s="602">
        <f t="shared" si="5"/>
        <v>2.82191E-2</v>
      </c>
      <c r="G175" s="623">
        <f t="shared" si="6"/>
        <v>0</v>
      </c>
      <c r="H175" s="623">
        <f t="shared" si="7"/>
        <v>0</v>
      </c>
      <c r="I175" s="623">
        <f t="shared" si="8"/>
        <v>0</v>
      </c>
      <c r="J175" s="623">
        <f t="shared" si="9"/>
        <v>0</v>
      </c>
      <c r="L175" s="623">
        <f t="shared" si="10"/>
        <v>0</v>
      </c>
      <c r="M175" s="623">
        <f t="shared" si="11"/>
        <v>0</v>
      </c>
      <c r="N175" s="623">
        <f t="shared" si="12"/>
        <v>0</v>
      </c>
      <c r="O175" s="623">
        <f t="shared" si="13"/>
        <v>0</v>
      </c>
      <c r="R175" s="140"/>
      <c r="S175" s="140"/>
      <c r="T175" s="140"/>
      <c r="U175" s="140"/>
      <c r="V175" s="140"/>
      <c r="W175" s="140"/>
      <c r="X175" s="140"/>
      <c r="Y175" s="140"/>
    </row>
    <row r="176" spans="2:25">
      <c r="B176" s="459">
        <v>56</v>
      </c>
      <c r="C176" s="521">
        <v>0.3</v>
      </c>
      <c r="D176" s="521">
        <v>0.3</v>
      </c>
      <c r="E176" s="602">
        <f t="shared" si="4"/>
        <v>5.2361400000000002E-2</v>
      </c>
      <c r="F176" s="602">
        <f t="shared" si="5"/>
        <v>2.81946E-2</v>
      </c>
      <c r="G176" s="623">
        <f t="shared" si="6"/>
        <v>0</v>
      </c>
      <c r="H176" s="623">
        <f t="shared" si="7"/>
        <v>0</v>
      </c>
      <c r="I176" s="623">
        <f t="shared" si="8"/>
        <v>0</v>
      </c>
      <c r="J176" s="623">
        <f t="shared" si="9"/>
        <v>0</v>
      </c>
      <c r="L176" s="623">
        <f t="shared" si="10"/>
        <v>0</v>
      </c>
      <c r="M176" s="623">
        <f t="shared" si="11"/>
        <v>0</v>
      </c>
      <c r="N176" s="623">
        <f t="shared" si="12"/>
        <v>0</v>
      </c>
      <c r="O176" s="623">
        <f t="shared" si="13"/>
        <v>0</v>
      </c>
      <c r="R176" s="140"/>
      <c r="S176" s="140"/>
      <c r="T176" s="140"/>
      <c r="U176" s="140"/>
      <c r="V176" s="140"/>
      <c r="W176" s="140"/>
      <c r="X176" s="140"/>
      <c r="Y176" s="140"/>
    </row>
    <row r="177" spans="2:25">
      <c r="B177" s="459">
        <v>57</v>
      </c>
      <c r="C177" s="521">
        <v>0.3</v>
      </c>
      <c r="D177" s="521">
        <v>0.3</v>
      </c>
      <c r="E177" s="602">
        <f t="shared" si="4"/>
        <v>5.2317200000000001E-2</v>
      </c>
      <c r="F177" s="602">
        <f t="shared" si="5"/>
        <v>2.8170799999999999E-2</v>
      </c>
      <c r="G177" s="623">
        <f t="shared" si="6"/>
        <v>0</v>
      </c>
      <c r="H177" s="623">
        <f t="shared" si="7"/>
        <v>0</v>
      </c>
      <c r="I177" s="623">
        <f t="shared" si="8"/>
        <v>0</v>
      </c>
      <c r="J177" s="623">
        <f t="shared" si="9"/>
        <v>0</v>
      </c>
      <c r="L177" s="623">
        <f t="shared" si="10"/>
        <v>0</v>
      </c>
      <c r="M177" s="623">
        <f t="shared" si="11"/>
        <v>0</v>
      </c>
      <c r="N177" s="623">
        <f t="shared" si="12"/>
        <v>0</v>
      </c>
      <c r="O177" s="623">
        <f t="shared" si="13"/>
        <v>0</v>
      </c>
      <c r="R177" s="140"/>
      <c r="S177" s="140"/>
      <c r="T177" s="140"/>
      <c r="U177" s="140"/>
      <c r="V177" s="140"/>
      <c r="W177" s="140"/>
      <c r="X177" s="140"/>
      <c r="Y177" s="140"/>
    </row>
    <row r="178" spans="2:25">
      <c r="B178" s="459">
        <v>58</v>
      </c>
      <c r="C178" s="521">
        <v>0.3</v>
      </c>
      <c r="D178" s="521">
        <v>0.3</v>
      </c>
      <c r="E178" s="602">
        <f t="shared" si="4"/>
        <v>5.2275599999999998E-2</v>
      </c>
      <c r="F178" s="602">
        <f t="shared" si="5"/>
        <v>2.8148399999999997E-2</v>
      </c>
      <c r="G178" s="623">
        <f t="shared" si="6"/>
        <v>0</v>
      </c>
      <c r="H178" s="623">
        <f t="shared" si="7"/>
        <v>0</v>
      </c>
      <c r="I178" s="623">
        <f t="shared" si="8"/>
        <v>0</v>
      </c>
      <c r="J178" s="623">
        <f t="shared" si="9"/>
        <v>0</v>
      </c>
      <c r="L178" s="623">
        <f t="shared" si="10"/>
        <v>0</v>
      </c>
      <c r="M178" s="623">
        <f t="shared" si="11"/>
        <v>0</v>
      </c>
      <c r="N178" s="623">
        <f t="shared" si="12"/>
        <v>0</v>
      </c>
      <c r="O178" s="623">
        <f t="shared" si="13"/>
        <v>0</v>
      </c>
      <c r="R178" s="140"/>
      <c r="S178" s="140"/>
      <c r="T178" s="140"/>
      <c r="U178" s="140"/>
      <c r="V178" s="140"/>
      <c r="W178" s="140"/>
      <c r="X178" s="140"/>
      <c r="Y178" s="140"/>
    </row>
    <row r="179" spans="2:25">
      <c r="B179" s="459">
        <v>59</v>
      </c>
      <c r="C179" s="521">
        <v>0.3</v>
      </c>
      <c r="D179" s="521">
        <v>0.3</v>
      </c>
      <c r="E179" s="602">
        <f t="shared" si="4"/>
        <v>5.2234000000000003E-2</v>
      </c>
      <c r="F179" s="602">
        <f t="shared" si="5"/>
        <v>2.8125999999999998E-2</v>
      </c>
      <c r="G179" s="623">
        <f t="shared" si="6"/>
        <v>0</v>
      </c>
      <c r="H179" s="623">
        <f t="shared" si="7"/>
        <v>0</v>
      </c>
      <c r="I179" s="623">
        <f t="shared" si="8"/>
        <v>0</v>
      </c>
      <c r="J179" s="623">
        <f t="shared" si="9"/>
        <v>0</v>
      </c>
      <c r="L179" s="623">
        <f t="shared" si="10"/>
        <v>0</v>
      </c>
      <c r="M179" s="623">
        <f t="shared" si="11"/>
        <v>0</v>
      </c>
      <c r="N179" s="623">
        <f t="shared" si="12"/>
        <v>0</v>
      </c>
      <c r="O179" s="623">
        <f t="shared" si="13"/>
        <v>0</v>
      </c>
      <c r="R179" s="140"/>
      <c r="S179" s="140"/>
      <c r="T179" s="140"/>
      <c r="U179" s="140"/>
      <c r="V179" s="140"/>
      <c r="W179" s="140"/>
      <c r="X179" s="140"/>
      <c r="Y179" s="140"/>
    </row>
    <row r="180" spans="2:25">
      <c r="B180" s="459">
        <v>60</v>
      </c>
      <c r="C180" s="521">
        <v>0.3</v>
      </c>
      <c r="D180" s="521">
        <v>0.3</v>
      </c>
      <c r="E180" s="602">
        <f t="shared" si="4"/>
        <v>5.2194999999999998E-2</v>
      </c>
      <c r="F180" s="602">
        <f t="shared" si="5"/>
        <v>2.8104999999999998E-2</v>
      </c>
      <c r="G180" s="623">
        <f t="shared" si="6"/>
        <v>0</v>
      </c>
      <c r="H180" s="623">
        <f t="shared" si="7"/>
        <v>0</v>
      </c>
      <c r="I180" s="623">
        <f t="shared" si="8"/>
        <v>0</v>
      </c>
      <c r="J180" s="623">
        <f t="shared" si="9"/>
        <v>0</v>
      </c>
      <c r="L180" s="623">
        <f t="shared" si="10"/>
        <v>0</v>
      </c>
      <c r="M180" s="623">
        <f t="shared" si="11"/>
        <v>0</v>
      </c>
      <c r="N180" s="623">
        <f t="shared" si="12"/>
        <v>0</v>
      </c>
      <c r="O180" s="623">
        <f t="shared" si="13"/>
        <v>0</v>
      </c>
      <c r="R180" s="140"/>
      <c r="S180" s="140"/>
      <c r="T180" s="140"/>
      <c r="U180" s="140"/>
      <c r="V180" s="140"/>
      <c r="W180" s="140"/>
      <c r="X180" s="140"/>
      <c r="Y180" s="140"/>
    </row>
    <row r="181" spans="2:25">
      <c r="B181" s="459">
        <v>61</v>
      </c>
      <c r="C181" s="521">
        <v>0.3</v>
      </c>
      <c r="D181" s="521">
        <v>0.3</v>
      </c>
      <c r="E181" s="602">
        <f t="shared" si="4"/>
        <v>5.2156000000000008E-2</v>
      </c>
      <c r="F181" s="602">
        <f t="shared" si="5"/>
        <v>2.8084000000000001E-2</v>
      </c>
      <c r="G181" s="623">
        <f t="shared" si="6"/>
        <v>0</v>
      </c>
      <c r="H181" s="623">
        <f t="shared" si="7"/>
        <v>0</v>
      </c>
      <c r="I181" s="623">
        <f t="shared" si="8"/>
        <v>0</v>
      </c>
      <c r="J181" s="623">
        <f t="shared" si="9"/>
        <v>0</v>
      </c>
      <c r="L181" s="623">
        <f t="shared" si="10"/>
        <v>0</v>
      </c>
      <c r="M181" s="623">
        <f t="shared" si="11"/>
        <v>0</v>
      </c>
      <c r="N181" s="623">
        <f t="shared" si="12"/>
        <v>0</v>
      </c>
      <c r="O181" s="623">
        <f t="shared" si="13"/>
        <v>0</v>
      </c>
      <c r="R181" s="140"/>
      <c r="S181" s="140"/>
      <c r="T181" s="140"/>
      <c r="U181" s="140"/>
      <c r="V181" s="140"/>
      <c r="W181" s="140"/>
      <c r="X181" s="140"/>
      <c r="Y181" s="140"/>
    </row>
    <row r="182" spans="2:25">
      <c r="B182" s="459">
        <v>62</v>
      </c>
      <c r="C182" s="521">
        <v>0.3</v>
      </c>
      <c r="D182" s="521">
        <v>0.3</v>
      </c>
      <c r="E182" s="602">
        <f t="shared" ref="E182:E206" si="14">C88*(1+C182)</f>
        <v>5.2118300000000006E-2</v>
      </c>
      <c r="F182" s="602">
        <f t="shared" ref="F182:F206" si="15">C88*(1-D182)</f>
        <v>2.80637E-2</v>
      </c>
      <c r="G182" s="623">
        <f t="shared" si="6"/>
        <v>0</v>
      </c>
      <c r="H182" s="623">
        <f t="shared" si="7"/>
        <v>0</v>
      </c>
      <c r="I182" s="623">
        <f t="shared" si="8"/>
        <v>0</v>
      </c>
      <c r="J182" s="623">
        <f t="shared" si="9"/>
        <v>0</v>
      </c>
      <c r="L182" s="623">
        <f t="shared" si="10"/>
        <v>0</v>
      </c>
      <c r="M182" s="623">
        <f t="shared" si="11"/>
        <v>0</v>
      </c>
      <c r="N182" s="623">
        <f t="shared" si="12"/>
        <v>0</v>
      </c>
      <c r="O182" s="623">
        <f t="shared" si="13"/>
        <v>0</v>
      </c>
      <c r="R182" s="140"/>
      <c r="S182" s="140"/>
      <c r="T182" s="140"/>
      <c r="U182" s="140"/>
      <c r="V182" s="140"/>
      <c r="W182" s="140"/>
      <c r="X182" s="140"/>
      <c r="Y182" s="140"/>
    </row>
    <row r="183" spans="2:25">
      <c r="B183" s="459">
        <v>63</v>
      </c>
      <c r="C183" s="521">
        <v>0.3</v>
      </c>
      <c r="D183" s="521">
        <v>0.3</v>
      </c>
      <c r="E183" s="602">
        <f t="shared" si="14"/>
        <v>5.2083200000000003E-2</v>
      </c>
      <c r="F183" s="602">
        <f t="shared" si="15"/>
        <v>2.8044799999999998E-2</v>
      </c>
      <c r="G183" s="623">
        <f t="shared" si="6"/>
        <v>0</v>
      </c>
      <c r="H183" s="623">
        <f t="shared" si="7"/>
        <v>0</v>
      </c>
      <c r="I183" s="623">
        <f t="shared" si="8"/>
        <v>0</v>
      </c>
      <c r="J183" s="623">
        <f t="shared" si="9"/>
        <v>0</v>
      </c>
      <c r="L183" s="623">
        <f t="shared" si="10"/>
        <v>0</v>
      </c>
      <c r="M183" s="623">
        <f t="shared" si="11"/>
        <v>0</v>
      </c>
      <c r="N183" s="623">
        <f t="shared" si="12"/>
        <v>0</v>
      </c>
      <c r="O183" s="623">
        <f t="shared" si="13"/>
        <v>0</v>
      </c>
      <c r="R183" s="140"/>
      <c r="S183" s="140"/>
      <c r="T183" s="140"/>
      <c r="U183" s="140"/>
      <c r="V183" s="140"/>
      <c r="W183" s="140"/>
      <c r="X183" s="140"/>
      <c r="Y183" s="140"/>
    </row>
    <row r="184" spans="2:25">
      <c r="B184" s="459">
        <v>64</v>
      </c>
      <c r="C184" s="521">
        <v>0.3</v>
      </c>
      <c r="D184" s="521">
        <v>0.3</v>
      </c>
      <c r="E184" s="602">
        <f t="shared" si="14"/>
        <v>5.2048100000000007E-2</v>
      </c>
      <c r="F184" s="602">
        <f t="shared" si="15"/>
        <v>2.8025899999999999E-2</v>
      </c>
      <c r="G184" s="623">
        <f t="shared" ref="G184:G206" si="16">SUM(G90:J90)</f>
        <v>0</v>
      </c>
      <c r="H184" s="623">
        <f t="shared" ref="H184:H206" si="17">G184*((1+C90)^(-(B183+B184)/2))</f>
        <v>0</v>
      </c>
      <c r="I184" s="623">
        <f t="shared" ref="I184:I206" si="18">$G184*((1+E184)^(-(B183+B184)/2))</f>
        <v>0</v>
      </c>
      <c r="J184" s="623">
        <f t="shared" ref="J184:J206" si="19">$G184*((1+F184)^(-(B183+B184)/2))</f>
        <v>0</v>
      </c>
      <c r="L184" s="623">
        <f t="shared" ref="L184:L206" si="20">SUM(M90:Q90)-L90-R90</f>
        <v>0</v>
      </c>
      <c r="M184" s="623">
        <f t="shared" ref="M184:M206" si="21">L184*((1+$C90)^(-($B183+$B184)/2))</f>
        <v>0</v>
      </c>
      <c r="N184" s="623">
        <f t="shared" ref="N184:N206" si="22">L184*((1+$E184)^(-($B183+$B184)/2))</f>
        <v>0</v>
      </c>
      <c r="O184" s="623">
        <f t="shared" ref="O184:O206" si="23">L184*((1+$F184)^(-($B183+$B184)/2))</f>
        <v>0</v>
      </c>
      <c r="R184" s="140"/>
      <c r="S184" s="140"/>
      <c r="T184" s="140"/>
      <c r="U184" s="140"/>
      <c r="V184" s="140"/>
      <c r="W184" s="140"/>
      <c r="X184" s="140"/>
      <c r="Y184" s="140"/>
    </row>
    <row r="185" spans="2:25">
      <c r="B185" s="459">
        <v>65</v>
      </c>
      <c r="C185" s="521">
        <v>0.3</v>
      </c>
      <c r="D185" s="521">
        <v>0.3</v>
      </c>
      <c r="E185" s="602">
        <f t="shared" si="14"/>
        <v>5.2014299999999999E-2</v>
      </c>
      <c r="F185" s="602">
        <f t="shared" si="15"/>
        <v>2.8007699999999996E-2</v>
      </c>
      <c r="G185" s="623">
        <f t="shared" si="16"/>
        <v>0</v>
      </c>
      <c r="H185" s="623">
        <f t="shared" si="17"/>
        <v>0</v>
      </c>
      <c r="I185" s="623">
        <f t="shared" si="18"/>
        <v>0</v>
      </c>
      <c r="J185" s="623">
        <f t="shared" si="19"/>
        <v>0</v>
      </c>
      <c r="L185" s="623">
        <f t="shared" si="20"/>
        <v>0</v>
      </c>
      <c r="M185" s="623">
        <f t="shared" si="21"/>
        <v>0</v>
      </c>
      <c r="N185" s="623">
        <f t="shared" si="22"/>
        <v>0</v>
      </c>
      <c r="O185" s="623">
        <f t="shared" si="23"/>
        <v>0</v>
      </c>
      <c r="R185" s="140"/>
      <c r="S185" s="140"/>
      <c r="T185" s="140"/>
      <c r="U185" s="140"/>
      <c r="V185" s="140"/>
      <c r="W185" s="140"/>
      <c r="X185" s="140"/>
      <c r="Y185" s="140"/>
    </row>
    <row r="186" spans="2:25">
      <c r="B186" s="459">
        <v>66</v>
      </c>
      <c r="C186" s="521">
        <v>0.3</v>
      </c>
      <c r="D186" s="521">
        <v>0.3</v>
      </c>
      <c r="E186" s="602">
        <f t="shared" si="14"/>
        <v>5.1981800000000002E-2</v>
      </c>
      <c r="F186" s="602">
        <f t="shared" si="15"/>
        <v>2.79902E-2</v>
      </c>
      <c r="G186" s="623">
        <f t="shared" si="16"/>
        <v>0</v>
      </c>
      <c r="H186" s="623">
        <f t="shared" si="17"/>
        <v>0</v>
      </c>
      <c r="I186" s="623">
        <f t="shared" si="18"/>
        <v>0</v>
      </c>
      <c r="J186" s="623">
        <f t="shared" si="19"/>
        <v>0</v>
      </c>
      <c r="L186" s="623">
        <f t="shared" si="20"/>
        <v>0</v>
      </c>
      <c r="M186" s="623">
        <f t="shared" si="21"/>
        <v>0</v>
      </c>
      <c r="N186" s="623">
        <f t="shared" si="22"/>
        <v>0</v>
      </c>
      <c r="O186" s="623">
        <f t="shared" si="23"/>
        <v>0</v>
      </c>
      <c r="R186" s="140"/>
      <c r="S186" s="140"/>
      <c r="T186" s="140"/>
      <c r="U186" s="140"/>
      <c r="V186" s="140"/>
      <c r="W186" s="140"/>
      <c r="X186" s="140"/>
      <c r="Y186" s="140"/>
    </row>
    <row r="187" spans="2:25">
      <c r="B187" s="459">
        <v>67</v>
      </c>
      <c r="C187" s="521">
        <v>0.3</v>
      </c>
      <c r="D187" s="521">
        <v>0.3</v>
      </c>
      <c r="E187" s="602">
        <f t="shared" si="14"/>
        <v>5.1949300000000004E-2</v>
      </c>
      <c r="F187" s="602">
        <f t="shared" si="15"/>
        <v>2.79727E-2</v>
      </c>
      <c r="G187" s="623">
        <f t="shared" si="16"/>
        <v>0</v>
      </c>
      <c r="H187" s="623">
        <f t="shared" si="17"/>
        <v>0</v>
      </c>
      <c r="I187" s="623">
        <f t="shared" si="18"/>
        <v>0</v>
      </c>
      <c r="J187" s="623">
        <f t="shared" si="19"/>
        <v>0</v>
      </c>
      <c r="L187" s="623">
        <f t="shared" si="20"/>
        <v>0</v>
      </c>
      <c r="M187" s="623">
        <f t="shared" si="21"/>
        <v>0</v>
      </c>
      <c r="N187" s="623">
        <f t="shared" si="22"/>
        <v>0</v>
      </c>
      <c r="O187" s="623">
        <f t="shared" si="23"/>
        <v>0</v>
      </c>
      <c r="R187" s="140"/>
      <c r="S187" s="140"/>
      <c r="T187" s="140"/>
      <c r="U187" s="140"/>
      <c r="V187" s="140"/>
      <c r="W187" s="140"/>
      <c r="X187" s="140"/>
      <c r="Y187" s="140"/>
    </row>
    <row r="188" spans="2:25">
      <c r="B188" s="459">
        <v>68</v>
      </c>
      <c r="C188" s="521">
        <v>0.3</v>
      </c>
      <c r="D188" s="521">
        <v>0.3</v>
      </c>
      <c r="E188" s="602">
        <f t="shared" si="14"/>
        <v>5.1919400000000004E-2</v>
      </c>
      <c r="F188" s="602">
        <f t="shared" si="15"/>
        <v>2.7956599999999998E-2</v>
      </c>
      <c r="G188" s="623">
        <f t="shared" si="16"/>
        <v>0</v>
      </c>
      <c r="H188" s="623">
        <f t="shared" si="17"/>
        <v>0</v>
      </c>
      <c r="I188" s="623">
        <f t="shared" si="18"/>
        <v>0</v>
      </c>
      <c r="J188" s="623">
        <f t="shared" si="19"/>
        <v>0</v>
      </c>
      <c r="L188" s="623">
        <f t="shared" si="20"/>
        <v>0</v>
      </c>
      <c r="M188" s="623">
        <f t="shared" si="21"/>
        <v>0</v>
      </c>
      <c r="N188" s="623">
        <f t="shared" si="22"/>
        <v>0</v>
      </c>
      <c r="O188" s="623">
        <f t="shared" si="23"/>
        <v>0</v>
      </c>
      <c r="R188" s="140"/>
      <c r="S188" s="140"/>
      <c r="T188" s="140"/>
      <c r="U188" s="140"/>
      <c r="V188" s="140"/>
      <c r="W188" s="140"/>
      <c r="X188" s="140"/>
      <c r="Y188" s="140"/>
    </row>
    <row r="189" spans="2:25">
      <c r="B189" s="459">
        <v>69</v>
      </c>
      <c r="C189" s="521">
        <v>0.3</v>
      </c>
      <c r="D189" s="521">
        <v>0.3</v>
      </c>
      <c r="E189" s="602">
        <f t="shared" si="14"/>
        <v>5.1949300000000004E-2</v>
      </c>
      <c r="F189" s="602">
        <f t="shared" si="15"/>
        <v>2.79727E-2</v>
      </c>
      <c r="G189" s="623">
        <f t="shared" si="16"/>
        <v>0</v>
      </c>
      <c r="H189" s="623">
        <f t="shared" si="17"/>
        <v>0</v>
      </c>
      <c r="I189" s="623">
        <f t="shared" si="18"/>
        <v>0</v>
      </c>
      <c r="J189" s="623">
        <f t="shared" si="19"/>
        <v>0</v>
      </c>
      <c r="L189" s="623">
        <f t="shared" si="20"/>
        <v>0</v>
      </c>
      <c r="M189" s="623">
        <f t="shared" si="21"/>
        <v>0</v>
      </c>
      <c r="N189" s="623">
        <f t="shared" si="22"/>
        <v>0</v>
      </c>
      <c r="O189" s="623">
        <f t="shared" si="23"/>
        <v>0</v>
      </c>
      <c r="R189" s="140"/>
      <c r="S189" s="140"/>
      <c r="T189" s="140"/>
      <c r="U189" s="140"/>
      <c r="V189" s="140"/>
      <c r="W189" s="140"/>
      <c r="X189" s="140"/>
      <c r="Y189" s="140"/>
    </row>
    <row r="190" spans="2:25">
      <c r="B190" s="459">
        <v>70</v>
      </c>
      <c r="C190" s="521">
        <v>0.3</v>
      </c>
      <c r="D190" s="521">
        <v>0.3</v>
      </c>
      <c r="E190" s="602">
        <f t="shared" si="14"/>
        <v>5.1859599999999999E-2</v>
      </c>
      <c r="F190" s="602">
        <f t="shared" si="15"/>
        <v>2.7924399999999995E-2</v>
      </c>
      <c r="G190" s="623">
        <f t="shared" si="16"/>
        <v>0</v>
      </c>
      <c r="H190" s="623">
        <f t="shared" si="17"/>
        <v>0</v>
      </c>
      <c r="I190" s="623">
        <f t="shared" si="18"/>
        <v>0</v>
      </c>
      <c r="J190" s="623">
        <f t="shared" si="19"/>
        <v>0</v>
      </c>
      <c r="L190" s="623">
        <f t="shared" si="20"/>
        <v>0</v>
      </c>
      <c r="M190" s="623">
        <f t="shared" si="21"/>
        <v>0</v>
      </c>
      <c r="N190" s="623">
        <f t="shared" si="22"/>
        <v>0</v>
      </c>
      <c r="O190" s="623">
        <f t="shared" si="23"/>
        <v>0</v>
      </c>
      <c r="R190" s="140"/>
      <c r="S190" s="140"/>
      <c r="T190" s="140"/>
      <c r="U190" s="140"/>
      <c r="V190" s="140"/>
      <c r="W190" s="140"/>
      <c r="X190" s="140"/>
      <c r="Y190" s="140"/>
    </row>
    <row r="191" spans="2:25">
      <c r="B191" s="459">
        <v>71</v>
      </c>
      <c r="C191" s="521">
        <v>0.3</v>
      </c>
      <c r="D191" s="521">
        <v>0.3</v>
      </c>
      <c r="E191" s="602">
        <f t="shared" si="14"/>
        <v>5.1831000000000002E-2</v>
      </c>
      <c r="F191" s="602">
        <f t="shared" si="15"/>
        <v>2.7909E-2</v>
      </c>
      <c r="G191" s="623">
        <f t="shared" si="16"/>
        <v>0</v>
      </c>
      <c r="H191" s="623">
        <f t="shared" si="17"/>
        <v>0</v>
      </c>
      <c r="I191" s="623">
        <f t="shared" si="18"/>
        <v>0</v>
      </c>
      <c r="J191" s="623">
        <f t="shared" si="19"/>
        <v>0</v>
      </c>
      <c r="L191" s="623">
        <f t="shared" si="20"/>
        <v>0</v>
      </c>
      <c r="M191" s="623">
        <f t="shared" si="21"/>
        <v>0</v>
      </c>
      <c r="N191" s="623">
        <f t="shared" si="22"/>
        <v>0</v>
      </c>
      <c r="O191" s="623">
        <f t="shared" si="23"/>
        <v>0</v>
      </c>
      <c r="R191" s="140"/>
      <c r="S191" s="140"/>
      <c r="T191" s="140"/>
      <c r="U191" s="140"/>
      <c r="V191" s="140"/>
      <c r="W191" s="140"/>
      <c r="X191" s="140"/>
      <c r="Y191" s="140"/>
    </row>
    <row r="192" spans="2:25">
      <c r="B192" s="459">
        <v>72</v>
      </c>
      <c r="C192" s="521">
        <v>0.3</v>
      </c>
      <c r="D192" s="521">
        <v>0.3</v>
      </c>
      <c r="E192" s="602">
        <f t="shared" si="14"/>
        <v>5.1803700000000008E-2</v>
      </c>
      <c r="F192" s="602">
        <f t="shared" si="15"/>
        <v>2.78943E-2</v>
      </c>
      <c r="G192" s="623">
        <f t="shared" si="16"/>
        <v>0</v>
      </c>
      <c r="H192" s="623">
        <f t="shared" si="17"/>
        <v>0</v>
      </c>
      <c r="I192" s="623">
        <f t="shared" si="18"/>
        <v>0</v>
      </c>
      <c r="J192" s="623">
        <f t="shared" si="19"/>
        <v>0</v>
      </c>
      <c r="L192" s="623">
        <f t="shared" si="20"/>
        <v>0</v>
      </c>
      <c r="M192" s="623">
        <f t="shared" si="21"/>
        <v>0</v>
      </c>
      <c r="N192" s="623">
        <f t="shared" si="22"/>
        <v>0</v>
      </c>
      <c r="O192" s="623">
        <f t="shared" si="23"/>
        <v>0</v>
      </c>
      <c r="R192" s="140"/>
      <c r="S192" s="140"/>
      <c r="T192" s="140"/>
      <c r="U192" s="140"/>
      <c r="V192" s="140"/>
      <c r="W192" s="140"/>
      <c r="X192" s="140"/>
      <c r="Y192" s="140"/>
    </row>
    <row r="193" spans="2:25">
      <c r="B193" s="459">
        <v>73</v>
      </c>
      <c r="C193" s="521">
        <v>0.3</v>
      </c>
      <c r="D193" s="521">
        <v>0.3</v>
      </c>
      <c r="E193" s="602">
        <f t="shared" si="14"/>
        <v>5.1777700000000003E-2</v>
      </c>
      <c r="F193" s="602">
        <f t="shared" si="15"/>
        <v>2.78803E-2</v>
      </c>
      <c r="G193" s="623">
        <f t="shared" si="16"/>
        <v>0</v>
      </c>
      <c r="H193" s="623">
        <f t="shared" si="17"/>
        <v>0</v>
      </c>
      <c r="I193" s="623">
        <f t="shared" si="18"/>
        <v>0</v>
      </c>
      <c r="J193" s="623">
        <f t="shared" si="19"/>
        <v>0</v>
      </c>
      <c r="L193" s="623">
        <f t="shared" si="20"/>
        <v>0</v>
      </c>
      <c r="M193" s="623">
        <f t="shared" si="21"/>
        <v>0</v>
      </c>
      <c r="N193" s="623">
        <f t="shared" si="22"/>
        <v>0</v>
      </c>
      <c r="O193" s="623">
        <f t="shared" si="23"/>
        <v>0</v>
      </c>
      <c r="R193" s="140"/>
      <c r="S193" s="140"/>
      <c r="T193" s="140"/>
      <c r="U193" s="140"/>
      <c r="V193" s="140"/>
      <c r="W193" s="140"/>
      <c r="X193" s="140"/>
      <c r="Y193" s="140"/>
    </row>
    <row r="194" spans="2:25">
      <c r="B194" s="459">
        <v>74</v>
      </c>
      <c r="C194" s="521">
        <v>0.3</v>
      </c>
      <c r="D194" s="521">
        <v>0.3</v>
      </c>
      <c r="E194" s="602">
        <f t="shared" si="14"/>
        <v>5.1751699999999998E-2</v>
      </c>
      <c r="F194" s="602">
        <f t="shared" si="15"/>
        <v>2.7866299999999997E-2</v>
      </c>
      <c r="G194" s="623">
        <f t="shared" si="16"/>
        <v>0</v>
      </c>
      <c r="H194" s="623">
        <f t="shared" si="17"/>
        <v>0</v>
      </c>
      <c r="I194" s="623">
        <f t="shared" si="18"/>
        <v>0</v>
      </c>
      <c r="J194" s="623">
        <f t="shared" si="19"/>
        <v>0</v>
      </c>
      <c r="L194" s="623">
        <f t="shared" si="20"/>
        <v>0</v>
      </c>
      <c r="M194" s="623">
        <f t="shared" si="21"/>
        <v>0</v>
      </c>
      <c r="N194" s="623">
        <f t="shared" si="22"/>
        <v>0</v>
      </c>
      <c r="O194" s="623">
        <f t="shared" si="23"/>
        <v>0</v>
      </c>
      <c r="R194" s="140"/>
      <c r="S194" s="140"/>
      <c r="T194" s="140"/>
      <c r="U194" s="140"/>
      <c r="V194" s="140"/>
      <c r="W194" s="140"/>
      <c r="X194" s="140"/>
      <c r="Y194" s="140"/>
    </row>
    <row r="195" spans="2:25">
      <c r="B195" s="459">
        <v>75</v>
      </c>
      <c r="C195" s="521">
        <v>0.3</v>
      </c>
      <c r="D195" s="521">
        <v>0.3</v>
      </c>
      <c r="E195" s="602">
        <f t="shared" si="14"/>
        <v>5.1725699999999999E-2</v>
      </c>
      <c r="F195" s="602">
        <f t="shared" si="15"/>
        <v>2.7852299999999997E-2</v>
      </c>
      <c r="G195" s="623">
        <f t="shared" si="16"/>
        <v>0</v>
      </c>
      <c r="H195" s="623">
        <f t="shared" si="17"/>
        <v>0</v>
      </c>
      <c r="I195" s="623">
        <f t="shared" si="18"/>
        <v>0</v>
      </c>
      <c r="J195" s="623">
        <f t="shared" si="19"/>
        <v>0</v>
      </c>
      <c r="L195" s="623">
        <f t="shared" si="20"/>
        <v>0</v>
      </c>
      <c r="M195" s="623">
        <f t="shared" si="21"/>
        <v>0</v>
      </c>
      <c r="N195" s="623">
        <f t="shared" si="22"/>
        <v>0</v>
      </c>
      <c r="O195" s="623">
        <f t="shared" si="23"/>
        <v>0</v>
      </c>
      <c r="R195" s="140"/>
      <c r="S195" s="140"/>
      <c r="T195" s="140"/>
      <c r="U195" s="140"/>
      <c r="V195" s="140"/>
      <c r="W195" s="140"/>
      <c r="X195" s="140"/>
      <c r="Y195" s="140"/>
    </row>
    <row r="196" spans="2:25">
      <c r="B196" s="459">
        <v>76</v>
      </c>
      <c r="C196" s="521">
        <v>0.3</v>
      </c>
      <c r="D196" s="521">
        <v>0.3</v>
      </c>
      <c r="E196" s="602">
        <f t="shared" si="14"/>
        <v>5.1701000000000004E-2</v>
      </c>
      <c r="F196" s="602">
        <f t="shared" si="15"/>
        <v>2.7838999999999999E-2</v>
      </c>
      <c r="G196" s="623">
        <f t="shared" si="16"/>
        <v>0</v>
      </c>
      <c r="H196" s="623">
        <f t="shared" si="17"/>
        <v>0</v>
      </c>
      <c r="I196" s="623">
        <f t="shared" si="18"/>
        <v>0</v>
      </c>
      <c r="J196" s="623">
        <f t="shared" si="19"/>
        <v>0</v>
      </c>
      <c r="L196" s="623">
        <f t="shared" si="20"/>
        <v>0</v>
      </c>
      <c r="M196" s="623">
        <f t="shared" si="21"/>
        <v>0</v>
      </c>
      <c r="N196" s="623">
        <f t="shared" si="22"/>
        <v>0</v>
      </c>
      <c r="O196" s="623">
        <f t="shared" si="23"/>
        <v>0</v>
      </c>
      <c r="R196" s="140"/>
      <c r="S196" s="140"/>
      <c r="T196" s="140"/>
      <c r="U196" s="140"/>
      <c r="V196" s="140"/>
      <c r="W196" s="140"/>
      <c r="X196" s="140"/>
      <c r="Y196" s="140"/>
    </row>
    <row r="197" spans="2:25">
      <c r="B197" s="459">
        <v>77</v>
      </c>
      <c r="C197" s="521">
        <v>0.3</v>
      </c>
      <c r="D197" s="521">
        <v>0.3</v>
      </c>
      <c r="E197" s="602">
        <f t="shared" si="14"/>
        <v>5.1677600000000004E-2</v>
      </c>
      <c r="F197" s="602">
        <f t="shared" si="15"/>
        <v>2.7826400000000001E-2</v>
      </c>
      <c r="G197" s="623">
        <f t="shared" si="16"/>
        <v>0</v>
      </c>
      <c r="H197" s="623">
        <f t="shared" si="17"/>
        <v>0</v>
      </c>
      <c r="I197" s="623">
        <f t="shared" si="18"/>
        <v>0</v>
      </c>
      <c r="J197" s="623">
        <f t="shared" si="19"/>
        <v>0</v>
      </c>
      <c r="L197" s="623">
        <f t="shared" si="20"/>
        <v>0</v>
      </c>
      <c r="M197" s="623">
        <f t="shared" si="21"/>
        <v>0</v>
      </c>
      <c r="N197" s="623">
        <f t="shared" si="22"/>
        <v>0</v>
      </c>
      <c r="O197" s="623">
        <f t="shared" si="23"/>
        <v>0</v>
      </c>
      <c r="R197" s="140"/>
      <c r="S197" s="140"/>
      <c r="T197" s="140"/>
      <c r="U197" s="140"/>
      <c r="V197" s="140"/>
      <c r="W197" s="140"/>
      <c r="X197" s="140"/>
      <c r="Y197" s="140"/>
    </row>
    <row r="198" spans="2:25">
      <c r="B198" s="459">
        <v>78</v>
      </c>
      <c r="C198" s="521">
        <v>0.3</v>
      </c>
      <c r="D198" s="521">
        <v>0.3</v>
      </c>
      <c r="E198" s="602">
        <f t="shared" si="14"/>
        <v>5.1654199999999997E-2</v>
      </c>
      <c r="F198" s="602">
        <f t="shared" si="15"/>
        <v>2.7813799999999996E-2</v>
      </c>
      <c r="G198" s="623">
        <f t="shared" si="16"/>
        <v>0</v>
      </c>
      <c r="H198" s="623">
        <f t="shared" si="17"/>
        <v>0</v>
      </c>
      <c r="I198" s="623">
        <f t="shared" si="18"/>
        <v>0</v>
      </c>
      <c r="J198" s="623">
        <f t="shared" si="19"/>
        <v>0</v>
      </c>
      <c r="L198" s="623">
        <f t="shared" si="20"/>
        <v>0</v>
      </c>
      <c r="M198" s="623">
        <f t="shared" si="21"/>
        <v>0</v>
      </c>
      <c r="N198" s="623">
        <f t="shared" si="22"/>
        <v>0</v>
      </c>
      <c r="O198" s="623">
        <f t="shared" si="23"/>
        <v>0</v>
      </c>
      <c r="R198" s="140"/>
      <c r="S198" s="140"/>
      <c r="T198" s="140"/>
      <c r="U198" s="140"/>
      <c r="V198" s="140"/>
      <c r="W198" s="140"/>
      <c r="X198" s="140"/>
      <c r="Y198" s="140"/>
    </row>
    <row r="199" spans="2:25">
      <c r="B199" s="459">
        <v>79</v>
      </c>
      <c r="C199" s="521">
        <v>0.3</v>
      </c>
      <c r="D199" s="521">
        <v>0.3</v>
      </c>
      <c r="E199" s="602">
        <f t="shared" si="14"/>
        <v>5.1630800000000004E-2</v>
      </c>
      <c r="F199" s="602">
        <f t="shared" si="15"/>
        <v>2.7801199999999998E-2</v>
      </c>
      <c r="G199" s="623">
        <f t="shared" si="16"/>
        <v>0</v>
      </c>
      <c r="H199" s="623">
        <f t="shared" si="17"/>
        <v>0</v>
      </c>
      <c r="I199" s="623">
        <f t="shared" si="18"/>
        <v>0</v>
      </c>
      <c r="J199" s="623">
        <f t="shared" si="19"/>
        <v>0</v>
      </c>
      <c r="L199" s="623">
        <f t="shared" si="20"/>
        <v>0</v>
      </c>
      <c r="M199" s="623">
        <f t="shared" si="21"/>
        <v>0</v>
      </c>
      <c r="N199" s="623">
        <f t="shared" si="22"/>
        <v>0</v>
      </c>
      <c r="O199" s="623">
        <f t="shared" si="23"/>
        <v>0</v>
      </c>
      <c r="R199" s="140"/>
      <c r="S199" s="140"/>
      <c r="T199" s="140"/>
      <c r="U199" s="140"/>
      <c r="V199" s="140"/>
      <c r="W199" s="140"/>
      <c r="X199" s="140"/>
      <c r="Y199" s="140"/>
    </row>
    <row r="200" spans="2:25">
      <c r="B200" s="459">
        <v>80</v>
      </c>
      <c r="C200" s="521">
        <v>0.3</v>
      </c>
      <c r="D200" s="521">
        <v>0.3</v>
      </c>
      <c r="E200" s="602">
        <f t="shared" si="14"/>
        <v>5.16087E-2</v>
      </c>
      <c r="F200" s="602">
        <f t="shared" si="15"/>
        <v>2.7789299999999996E-2</v>
      </c>
      <c r="G200" s="623">
        <f t="shared" si="16"/>
        <v>0</v>
      </c>
      <c r="H200" s="623">
        <f t="shared" si="17"/>
        <v>0</v>
      </c>
      <c r="I200" s="623">
        <f t="shared" si="18"/>
        <v>0</v>
      </c>
      <c r="J200" s="623">
        <f t="shared" si="19"/>
        <v>0</v>
      </c>
      <c r="L200" s="623">
        <f t="shared" si="20"/>
        <v>0</v>
      </c>
      <c r="M200" s="623">
        <f t="shared" si="21"/>
        <v>0</v>
      </c>
      <c r="N200" s="623">
        <f t="shared" si="22"/>
        <v>0</v>
      </c>
      <c r="O200" s="623">
        <f t="shared" si="23"/>
        <v>0</v>
      </c>
      <c r="R200" s="140"/>
      <c r="S200" s="140"/>
      <c r="T200" s="140"/>
      <c r="U200" s="140"/>
      <c r="V200" s="140"/>
      <c r="W200" s="140"/>
      <c r="X200" s="140"/>
      <c r="Y200" s="140"/>
    </row>
    <row r="201" spans="2:25">
      <c r="B201" s="459">
        <v>81</v>
      </c>
      <c r="C201" s="521">
        <v>0.3</v>
      </c>
      <c r="D201" s="521">
        <v>0.3</v>
      </c>
      <c r="E201" s="602">
        <f t="shared" si="14"/>
        <v>5.1586600000000003E-2</v>
      </c>
      <c r="F201" s="602">
        <f t="shared" si="15"/>
        <v>2.7777400000000001E-2</v>
      </c>
      <c r="G201" s="623">
        <f t="shared" si="16"/>
        <v>0</v>
      </c>
      <c r="H201" s="623">
        <f t="shared" si="17"/>
        <v>0</v>
      </c>
      <c r="I201" s="623">
        <f t="shared" si="18"/>
        <v>0</v>
      </c>
      <c r="J201" s="623">
        <f t="shared" si="19"/>
        <v>0</v>
      </c>
      <c r="L201" s="623">
        <f t="shared" si="20"/>
        <v>0</v>
      </c>
      <c r="M201" s="623">
        <f t="shared" si="21"/>
        <v>0</v>
      </c>
      <c r="N201" s="623">
        <f t="shared" si="22"/>
        <v>0</v>
      </c>
      <c r="O201" s="623">
        <f t="shared" si="23"/>
        <v>0</v>
      </c>
      <c r="R201" s="140"/>
      <c r="S201" s="140"/>
      <c r="T201" s="140"/>
      <c r="U201" s="140"/>
      <c r="V201" s="140"/>
      <c r="W201" s="140"/>
      <c r="X201" s="140"/>
      <c r="Y201" s="140"/>
    </row>
    <row r="202" spans="2:25">
      <c r="B202" s="459">
        <v>82</v>
      </c>
      <c r="C202" s="521">
        <v>0.3</v>
      </c>
      <c r="D202" s="521">
        <v>0.3</v>
      </c>
      <c r="E202" s="602">
        <f t="shared" si="14"/>
        <v>5.1565800000000002E-2</v>
      </c>
      <c r="F202" s="602">
        <f t="shared" si="15"/>
        <v>2.7766199999999998E-2</v>
      </c>
      <c r="G202" s="623">
        <f t="shared" si="16"/>
        <v>0</v>
      </c>
      <c r="H202" s="623">
        <f t="shared" si="17"/>
        <v>0</v>
      </c>
      <c r="I202" s="623">
        <f t="shared" si="18"/>
        <v>0</v>
      </c>
      <c r="J202" s="623">
        <f t="shared" si="19"/>
        <v>0</v>
      </c>
      <c r="L202" s="623">
        <f t="shared" si="20"/>
        <v>0</v>
      </c>
      <c r="M202" s="623">
        <f t="shared" si="21"/>
        <v>0</v>
      </c>
      <c r="N202" s="623">
        <f t="shared" si="22"/>
        <v>0</v>
      </c>
      <c r="O202" s="623">
        <f t="shared" si="23"/>
        <v>0</v>
      </c>
      <c r="R202" s="140"/>
      <c r="S202" s="140"/>
      <c r="T202" s="140"/>
      <c r="U202" s="140"/>
      <c r="V202" s="140"/>
      <c r="W202" s="140"/>
      <c r="X202" s="140"/>
      <c r="Y202" s="140"/>
    </row>
    <row r="203" spans="2:25">
      <c r="B203" s="459">
        <v>83</v>
      </c>
      <c r="C203" s="521">
        <v>0.3</v>
      </c>
      <c r="D203" s="521">
        <v>0.3</v>
      </c>
      <c r="E203" s="602">
        <f t="shared" si="14"/>
        <v>5.1545000000000001E-2</v>
      </c>
      <c r="F203" s="602">
        <f t="shared" si="15"/>
        <v>2.7754999999999995E-2</v>
      </c>
      <c r="G203" s="623">
        <f t="shared" si="16"/>
        <v>0</v>
      </c>
      <c r="H203" s="623">
        <f t="shared" si="17"/>
        <v>0</v>
      </c>
      <c r="I203" s="623">
        <f t="shared" si="18"/>
        <v>0</v>
      </c>
      <c r="J203" s="623">
        <f t="shared" si="19"/>
        <v>0</v>
      </c>
      <c r="L203" s="623">
        <f t="shared" si="20"/>
        <v>0</v>
      </c>
      <c r="M203" s="623">
        <f t="shared" si="21"/>
        <v>0</v>
      </c>
      <c r="N203" s="623">
        <f t="shared" si="22"/>
        <v>0</v>
      </c>
      <c r="O203" s="623">
        <f t="shared" si="23"/>
        <v>0</v>
      </c>
      <c r="R203" s="140"/>
      <c r="S203" s="140"/>
      <c r="T203" s="140"/>
      <c r="U203" s="140"/>
      <c r="V203" s="140"/>
      <c r="W203" s="140"/>
      <c r="X203" s="140"/>
      <c r="Y203" s="140"/>
    </row>
    <row r="204" spans="2:25">
      <c r="B204" s="459">
        <v>84</v>
      </c>
      <c r="C204" s="521">
        <v>0.3</v>
      </c>
      <c r="D204" s="521">
        <v>0.3</v>
      </c>
      <c r="E204" s="602">
        <f t="shared" si="14"/>
        <v>5.1525499999999995E-2</v>
      </c>
      <c r="F204" s="602">
        <f t="shared" si="15"/>
        <v>2.7744499999999995E-2</v>
      </c>
      <c r="G204" s="623">
        <f t="shared" si="16"/>
        <v>0</v>
      </c>
      <c r="H204" s="623">
        <f t="shared" si="17"/>
        <v>0</v>
      </c>
      <c r="I204" s="623">
        <f t="shared" si="18"/>
        <v>0</v>
      </c>
      <c r="J204" s="623">
        <f t="shared" si="19"/>
        <v>0</v>
      </c>
      <c r="L204" s="623">
        <f t="shared" si="20"/>
        <v>0</v>
      </c>
      <c r="M204" s="623">
        <f t="shared" si="21"/>
        <v>0</v>
      </c>
      <c r="N204" s="623">
        <f t="shared" si="22"/>
        <v>0</v>
      </c>
      <c r="O204" s="623">
        <f t="shared" si="23"/>
        <v>0</v>
      </c>
      <c r="R204" s="140"/>
      <c r="S204" s="140"/>
      <c r="T204" s="140"/>
      <c r="U204" s="140"/>
      <c r="V204" s="140"/>
      <c r="W204" s="140"/>
      <c r="X204" s="140"/>
      <c r="Y204" s="140"/>
    </row>
    <row r="205" spans="2:25">
      <c r="B205" s="459">
        <v>85</v>
      </c>
      <c r="C205" s="521">
        <v>0.3</v>
      </c>
      <c r="D205" s="521">
        <v>0.3</v>
      </c>
      <c r="E205" s="602">
        <f t="shared" si="14"/>
        <v>5.1506000000000003E-2</v>
      </c>
      <c r="F205" s="602">
        <f t="shared" si="15"/>
        <v>2.7733999999999998E-2</v>
      </c>
      <c r="G205" s="623">
        <f t="shared" si="16"/>
        <v>0</v>
      </c>
      <c r="H205" s="623">
        <f t="shared" si="17"/>
        <v>0</v>
      </c>
      <c r="I205" s="623">
        <f t="shared" si="18"/>
        <v>0</v>
      </c>
      <c r="J205" s="623">
        <f t="shared" si="19"/>
        <v>0</v>
      </c>
      <c r="L205" s="623">
        <f t="shared" si="20"/>
        <v>0</v>
      </c>
      <c r="M205" s="623">
        <f t="shared" si="21"/>
        <v>0</v>
      </c>
      <c r="N205" s="623">
        <f t="shared" si="22"/>
        <v>0</v>
      </c>
      <c r="O205" s="623">
        <f t="shared" si="23"/>
        <v>0</v>
      </c>
      <c r="R205" s="140"/>
      <c r="S205" s="140"/>
      <c r="T205" s="140"/>
      <c r="U205" s="140"/>
      <c r="V205" s="140"/>
      <c r="W205" s="140"/>
      <c r="X205" s="140"/>
      <c r="Y205" s="140"/>
    </row>
    <row r="206" spans="2:25">
      <c r="B206" s="463">
        <v>86</v>
      </c>
      <c r="C206" s="524">
        <v>0.3</v>
      </c>
      <c r="D206" s="524">
        <v>0.3</v>
      </c>
      <c r="E206" s="604">
        <f t="shared" si="14"/>
        <v>5.1486500000000004E-2</v>
      </c>
      <c r="F206" s="604">
        <f t="shared" si="15"/>
        <v>2.7723499999999998E-2</v>
      </c>
      <c r="G206" s="624">
        <f t="shared" si="16"/>
        <v>0</v>
      </c>
      <c r="H206" s="624">
        <f t="shared" si="17"/>
        <v>0</v>
      </c>
      <c r="I206" s="624">
        <f t="shared" si="18"/>
        <v>0</v>
      </c>
      <c r="J206" s="624">
        <f t="shared" si="19"/>
        <v>0</v>
      </c>
      <c r="L206" s="624">
        <f t="shared" si="20"/>
        <v>0</v>
      </c>
      <c r="M206" s="624">
        <f t="shared" si="21"/>
        <v>0</v>
      </c>
      <c r="N206" s="624">
        <f t="shared" si="22"/>
        <v>0</v>
      </c>
      <c r="O206" s="624">
        <f t="shared" si="23"/>
        <v>0</v>
      </c>
      <c r="R206" s="140"/>
      <c r="S206" s="140"/>
      <c r="T206" s="140"/>
      <c r="U206" s="140"/>
      <c r="V206" s="140"/>
      <c r="W206" s="140"/>
      <c r="X206" s="140"/>
      <c r="Y206" s="140"/>
    </row>
    <row r="208" spans="2:25" ht="14.45" customHeight="1">
      <c r="B208" s="195" t="s">
        <v>577</v>
      </c>
    </row>
    <row r="209" spans="2:15">
      <c r="G209" s="752" t="s">
        <v>451</v>
      </c>
      <c r="H209" s="753"/>
      <c r="I209" s="753"/>
      <c r="J209" s="754"/>
      <c r="L209" s="752" t="s">
        <v>566</v>
      </c>
      <c r="M209" s="753"/>
      <c r="N209" s="753"/>
      <c r="O209" s="754"/>
    </row>
    <row r="210" spans="2:15" ht="30">
      <c r="B210" s="406" t="s">
        <v>430</v>
      </c>
      <c r="C210" s="406" t="s">
        <v>578</v>
      </c>
      <c r="D210" s="406"/>
      <c r="E210" s="406" t="s">
        <v>570</v>
      </c>
      <c r="F210" s="406" t="s">
        <v>571</v>
      </c>
      <c r="G210" s="406" t="s">
        <v>572</v>
      </c>
      <c r="H210" s="406" t="s">
        <v>573</v>
      </c>
      <c r="I210" s="406" t="s">
        <v>574</v>
      </c>
      <c r="J210" s="406" t="s">
        <v>575</v>
      </c>
      <c r="L210" s="406" t="s">
        <v>572</v>
      </c>
      <c r="M210" s="406" t="s">
        <v>573</v>
      </c>
      <c r="N210" s="406" t="s">
        <v>574</v>
      </c>
      <c r="O210" s="406" t="s">
        <v>575</v>
      </c>
    </row>
    <row r="211" spans="2:15">
      <c r="B211" s="407" t="s">
        <v>576</v>
      </c>
      <c r="C211" s="469"/>
      <c r="D211" s="469"/>
      <c r="E211" s="469"/>
      <c r="F211" s="618"/>
      <c r="G211" s="353"/>
      <c r="H211" s="353">
        <f>SUM(H212:H300)</f>
        <v>0</v>
      </c>
      <c r="I211" s="353">
        <f>SUM(I212:I300)</f>
        <v>0</v>
      </c>
      <c r="J211" s="353">
        <f>SUM(J212:J300)</f>
        <v>0</v>
      </c>
      <c r="K211" s="619"/>
      <c r="L211" s="353"/>
      <c r="M211" s="353">
        <f>SUM(M212:M300)</f>
        <v>0</v>
      </c>
      <c r="N211" s="353">
        <f>SUM(N212:N300)</f>
        <v>0</v>
      </c>
      <c r="O211" s="353">
        <f>SUM(O212:O300)</f>
        <v>0</v>
      </c>
    </row>
    <row r="212" spans="2:15">
      <c r="B212" s="455">
        <f>B24</f>
        <v>0.25</v>
      </c>
      <c r="C212" s="625">
        <f t="shared" ref="C212:C243" si="24">C24+$G$18/10000</f>
        <v>1.46275E-2</v>
      </c>
      <c r="D212" s="610" t="s">
        <v>579</v>
      </c>
      <c r="E212" s="600">
        <f t="shared" ref="E212:E275" si="25">C212*(1+C118)</f>
        <v>2.7499699999999998E-2</v>
      </c>
      <c r="F212" s="600">
        <f t="shared" ref="F212:F275" si="26">C212*(1-D118)</f>
        <v>1.7553E-3</v>
      </c>
      <c r="G212" s="622">
        <f>G118</f>
        <v>0</v>
      </c>
      <c r="H212" s="622">
        <f>(($G212-G24)*((1+C212)^(-(B212)/2)))+(G24*((1+C24)^(-(B212)/2)))</f>
        <v>0</v>
      </c>
      <c r="I212" s="622">
        <f>(($G212-G24)*((1+E212)^(-B212/2)))+(G24*((1+E118)^(-B212/2)))</f>
        <v>0</v>
      </c>
      <c r="J212" s="622">
        <f>(($G212-G24)*((1+F212)^(-B212/2)))+(G24*((1+F118)^(-B212/2)))</f>
        <v>0</v>
      </c>
      <c r="L212" s="622">
        <f t="shared" ref="L212:O227" si="27">L118</f>
        <v>0</v>
      </c>
      <c r="M212" s="622">
        <f>M118</f>
        <v>0</v>
      </c>
      <c r="N212" s="622">
        <f t="shared" ref="N212:O212" si="28">N118</f>
        <v>0</v>
      </c>
      <c r="O212" s="622">
        <f t="shared" si="28"/>
        <v>0</v>
      </c>
    </row>
    <row r="213" spans="2:15">
      <c r="B213" s="459">
        <v>0.5</v>
      </c>
      <c r="C213" s="626">
        <f t="shared" si="24"/>
        <v>1.4851E-2</v>
      </c>
      <c r="D213" s="611" t="s">
        <v>477</v>
      </c>
      <c r="E213" s="602">
        <f t="shared" si="25"/>
        <v>2.7919879999999998E-2</v>
      </c>
      <c r="F213" s="602">
        <f t="shared" si="26"/>
        <v>1.7821199999999999E-3</v>
      </c>
      <c r="G213" s="623">
        <f t="shared" ref="G213:G276" si="29">G119</f>
        <v>0</v>
      </c>
      <c r="H213" s="623">
        <f>(($G213-G25)*((1+C213)^(-(B213+B212)/2)))+(G25*((1+C25)^(-(B213+B212)/2)))</f>
        <v>0</v>
      </c>
      <c r="I213" s="623">
        <f>(($G213-G25)*((1+E213)^(-(B213+B212)/2)))+(G25*((1+E119)^(-(B213+B212)/2)))</f>
        <v>0</v>
      </c>
      <c r="J213" s="623">
        <f>(($G213-G25)*((1+F213)^(-(B213+B212)/2)))+(G25*((1+F119)^(-(B213+B212)/2)))</f>
        <v>0</v>
      </c>
      <c r="L213" s="623">
        <f t="shared" si="27"/>
        <v>0</v>
      </c>
      <c r="M213" s="623">
        <f t="shared" si="27"/>
        <v>0</v>
      </c>
      <c r="N213" s="623">
        <f t="shared" si="27"/>
        <v>0</v>
      </c>
      <c r="O213" s="623">
        <f t="shared" si="27"/>
        <v>0</v>
      </c>
    </row>
    <row r="214" spans="2:15">
      <c r="B214" s="459">
        <v>0.75</v>
      </c>
      <c r="C214" s="626">
        <f t="shared" si="24"/>
        <v>1.5074500000000001E-2</v>
      </c>
      <c r="D214" s="611" t="s">
        <v>580</v>
      </c>
      <c r="E214" s="602">
        <f t="shared" si="25"/>
        <v>2.834006E-2</v>
      </c>
      <c r="F214" s="602">
        <f t="shared" si="26"/>
        <v>1.80894E-3</v>
      </c>
      <c r="G214" s="623">
        <f t="shared" si="29"/>
        <v>0</v>
      </c>
      <c r="H214" s="623">
        <f t="shared" ref="H214:H277" si="30">(($G214-G26)*((1+C214)^(-(B214+B213)/2)))+(G26*((1+C26)^(-(B214+B213)/2)))</f>
        <v>0</v>
      </c>
      <c r="I214" s="623">
        <f t="shared" ref="I214:I277" si="31">(($G214-G26)*((1+E214)^(-(B214+B213)/2)))+(G26*((1+E120)^(-(B214+B213)/2)))</f>
        <v>0</v>
      </c>
      <c r="J214" s="623">
        <f t="shared" ref="J214:J277" si="32">(($G214-G26)*((1+F214)^(-(B214+B213)/2)))+(G26*((1+F120)^(-(B214+B213)/2)))</f>
        <v>0</v>
      </c>
      <c r="L214" s="623">
        <f t="shared" si="27"/>
        <v>0</v>
      </c>
      <c r="M214" s="623">
        <f t="shared" si="27"/>
        <v>0</v>
      </c>
      <c r="N214" s="623">
        <f t="shared" si="27"/>
        <v>0</v>
      </c>
      <c r="O214" s="623">
        <f t="shared" si="27"/>
        <v>0</v>
      </c>
    </row>
    <row r="215" spans="2:15">
      <c r="B215" s="459">
        <v>1</v>
      </c>
      <c r="C215" s="626">
        <f t="shared" si="24"/>
        <v>1.5298000000000001E-2</v>
      </c>
      <c r="D215" s="611" t="s">
        <v>581</v>
      </c>
      <c r="E215" s="602">
        <f t="shared" si="25"/>
        <v>2.8760239999999999E-2</v>
      </c>
      <c r="F215" s="602">
        <f t="shared" si="26"/>
        <v>1.8357600000000001E-3</v>
      </c>
      <c r="G215" s="623">
        <f t="shared" si="29"/>
        <v>0</v>
      </c>
      <c r="H215" s="623">
        <f t="shared" si="30"/>
        <v>0</v>
      </c>
      <c r="I215" s="623">
        <f t="shared" si="31"/>
        <v>0</v>
      </c>
      <c r="J215" s="623">
        <f t="shared" si="32"/>
        <v>0</v>
      </c>
      <c r="L215" s="623">
        <f t="shared" si="27"/>
        <v>0</v>
      </c>
      <c r="M215" s="623">
        <f t="shared" si="27"/>
        <v>0</v>
      </c>
      <c r="N215" s="623">
        <f t="shared" si="27"/>
        <v>0</v>
      </c>
      <c r="O215" s="623">
        <f t="shared" si="27"/>
        <v>0</v>
      </c>
    </row>
    <row r="216" spans="2:15">
      <c r="B216" s="459">
        <f t="shared" ref="B216:B279" si="33">B28</f>
        <v>2</v>
      </c>
      <c r="C216" s="626">
        <f t="shared" si="24"/>
        <v>1.6192000000000002E-2</v>
      </c>
      <c r="D216" s="612" t="s">
        <v>480</v>
      </c>
      <c r="E216" s="602">
        <f t="shared" si="25"/>
        <v>2.946944E-2</v>
      </c>
      <c r="F216" s="602">
        <f t="shared" si="26"/>
        <v>2.9145600000000009E-3</v>
      </c>
      <c r="G216" s="623">
        <f t="shared" si="29"/>
        <v>0</v>
      </c>
      <c r="H216" s="623">
        <f t="shared" si="30"/>
        <v>0</v>
      </c>
      <c r="I216" s="623">
        <f t="shared" si="31"/>
        <v>0</v>
      </c>
      <c r="J216" s="623">
        <f t="shared" si="32"/>
        <v>0</v>
      </c>
      <c r="L216" s="623">
        <f t="shared" si="27"/>
        <v>0</v>
      </c>
      <c r="M216" s="623">
        <f t="shared" si="27"/>
        <v>0</v>
      </c>
      <c r="N216" s="623">
        <f t="shared" si="27"/>
        <v>0</v>
      </c>
      <c r="O216" s="623">
        <f t="shared" si="27"/>
        <v>0</v>
      </c>
    </row>
    <row r="217" spans="2:15">
      <c r="B217" s="459">
        <f t="shared" si="33"/>
        <v>3</v>
      </c>
      <c r="C217" s="626">
        <f t="shared" si="24"/>
        <v>1.7339E-2</v>
      </c>
      <c r="D217" s="612" t="s">
        <v>481</v>
      </c>
      <c r="E217" s="602">
        <f t="shared" si="25"/>
        <v>3.0343250000000002E-2</v>
      </c>
      <c r="F217" s="602">
        <f t="shared" si="26"/>
        <v>4.3347500000000001E-3</v>
      </c>
      <c r="G217" s="623">
        <f t="shared" si="29"/>
        <v>0</v>
      </c>
      <c r="H217" s="623">
        <f t="shared" si="30"/>
        <v>0</v>
      </c>
      <c r="I217" s="623">
        <f t="shared" si="31"/>
        <v>0</v>
      </c>
      <c r="J217" s="623">
        <f t="shared" si="32"/>
        <v>0</v>
      </c>
      <c r="L217" s="623">
        <f t="shared" si="27"/>
        <v>0</v>
      </c>
      <c r="M217" s="623">
        <f t="shared" si="27"/>
        <v>0</v>
      </c>
      <c r="N217" s="623">
        <f t="shared" si="27"/>
        <v>0</v>
      </c>
      <c r="O217" s="623">
        <f t="shared" si="27"/>
        <v>0</v>
      </c>
    </row>
    <row r="218" spans="2:15">
      <c r="B218" s="459">
        <f t="shared" si="33"/>
        <v>4</v>
      </c>
      <c r="C218" s="626">
        <f t="shared" si="24"/>
        <v>1.8683000000000002E-2</v>
      </c>
      <c r="D218" s="612" t="s">
        <v>482</v>
      </c>
      <c r="E218" s="602">
        <f t="shared" si="25"/>
        <v>3.0453290000000001E-2</v>
      </c>
      <c r="F218" s="602">
        <f t="shared" si="26"/>
        <v>6.9127100000000007E-3</v>
      </c>
      <c r="G218" s="623">
        <f t="shared" si="29"/>
        <v>0</v>
      </c>
      <c r="H218" s="623">
        <f t="shared" si="30"/>
        <v>0</v>
      </c>
      <c r="I218" s="623">
        <f t="shared" si="31"/>
        <v>0</v>
      </c>
      <c r="J218" s="623">
        <f t="shared" si="32"/>
        <v>0</v>
      </c>
      <c r="L218" s="623">
        <f t="shared" si="27"/>
        <v>0</v>
      </c>
      <c r="M218" s="623">
        <f t="shared" si="27"/>
        <v>0</v>
      </c>
      <c r="N218" s="623">
        <f t="shared" si="27"/>
        <v>0</v>
      </c>
      <c r="O218" s="623">
        <f t="shared" si="27"/>
        <v>0</v>
      </c>
    </row>
    <row r="219" spans="2:15">
      <c r="B219" s="459">
        <f t="shared" si="33"/>
        <v>5</v>
      </c>
      <c r="C219" s="626">
        <f t="shared" si="24"/>
        <v>2.0295000000000001E-2</v>
      </c>
      <c r="D219" s="612" t="s">
        <v>483</v>
      </c>
      <c r="E219" s="602">
        <f t="shared" si="25"/>
        <v>3.1660199999999999E-2</v>
      </c>
      <c r="F219" s="602">
        <f t="shared" si="26"/>
        <v>8.9297999999999999E-3</v>
      </c>
      <c r="G219" s="623">
        <f t="shared" si="29"/>
        <v>0</v>
      </c>
      <c r="H219" s="623">
        <f t="shared" si="30"/>
        <v>0</v>
      </c>
      <c r="I219" s="623">
        <f t="shared" si="31"/>
        <v>0</v>
      </c>
      <c r="J219" s="623">
        <f t="shared" si="32"/>
        <v>0</v>
      </c>
      <c r="L219" s="623">
        <f t="shared" si="27"/>
        <v>0</v>
      </c>
      <c r="M219" s="623">
        <f t="shared" si="27"/>
        <v>0</v>
      </c>
      <c r="N219" s="623">
        <f t="shared" si="27"/>
        <v>0</v>
      </c>
      <c r="O219" s="623">
        <f t="shared" si="27"/>
        <v>0</v>
      </c>
    </row>
    <row r="220" spans="2:15">
      <c r="B220" s="459">
        <f t="shared" si="33"/>
        <v>6</v>
      </c>
      <c r="C220" s="626">
        <f t="shared" si="24"/>
        <v>2.1808999999999999E-2</v>
      </c>
      <c r="D220" s="612" t="s">
        <v>484</v>
      </c>
      <c r="E220" s="602">
        <f t="shared" si="25"/>
        <v>3.2495409999999995E-2</v>
      </c>
      <c r="F220" s="602">
        <f t="shared" si="26"/>
        <v>1.112259E-2</v>
      </c>
      <c r="G220" s="623">
        <f t="shared" si="29"/>
        <v>0</v>
      </c>
      <c r="H220" s="623">
        <f t="shared" si="30"/>
        <v>0</v>
      </c>
      <c r="I220" s="623">
        <f t="shared" si="31"/>
        <v>0</v>
      </c>
      <c r="J220" s="623">
        <f t="shared" si="32"/>
        <v>0</v>
      </c>
      <c r="L220" s="623">
        <f t="shared" si="27"/>
        <v>0</v>
      </c>
      <c r="M220" s="623">
        <f t="shared" si="27"/>
        <v>0</v>
      </c>
      <c r="N220" s="623">
        <f t="shared" si="27"/>
        <v>0</v>
      </c>
      <c r="O220" s="623">
        <f t="shared" si="27"/>
        <v>0</v>
      </c>
    </row>
    <row r="221" spans="2:15">
      <c r="B221" s="459">
        <f t="shared" si="33"/>
        <v>7</v>
      </c>
      <c r="C221" s="626">
        <f t="shared" si="24"/>
        <v>2.3345999999999999E-2</v>
      </c>
      <c r="D221" s="612" t="s">
        <v>485</v>
      </c>
      <c r="E221" s="602">
        <f t="shared" si="25"/>
        <v>3.3384779999999996E-2</v>
      </c>
      <c r="F221" s="602">
        <f t="shared" si="26"/>
        <v>1.3307220000000002E-2</v>
      </c>
      <c r="G221" s="623">
        <f t="shared" si="29"/>
        <v>0</v>
      </c>
      <c r="H221" s="623">
        <f t="shared" si="30"/>
        <v>0</v>
      </c>
      <c r="I221" s="623">
        <f t="shared" si="31"/>
        <v>0</v>
      </c>
      <c r="J221" s="623">
        <f t="shared" si="32"/>
        <v>0</v>
      </c>
      <c r="L221" s="623">
        <f t="shared" si="27"/>
        <v>0</v>
      </c>
      <c r="M221" s="623">
        <f t="shared" si="27"/>
        <v>0</v>
      </c>
      <c r="N221" s="623">
        <f t="shared" si="27"/>
        <v>0</v>
      </c>
      <c r="O221" s="623">
        <f t="shared" si="27"/>
        <v>0</v>
      </c>
    </row>
    <row r="222" spans="2:15">
      <c r="B222" s="459">
        <f t="shared" si="33"/>
        <v>8</v>
      </c>
      <c r="C222" s="626">
        <f t="shared" si="24"/>
        <v>2.4683E-2</v>
      </c>
      <c r="D222" s="612" t="s">
        <v>486</v>
      </c>
      <c r="E222" s="602">
        <f t="shared" si="25"/>
        <v>3.3815710000000006E-2</v>
      </c>
      <c r="F222" s="602">
        <f t="shared" si="26"/>
        <v>1.555029E-2</v>
      </c>
      <c r="G222" s="623">
        <f t="shared" si="29"/>
        <v>0</v>
      </c>
      <c r="H222" s="623">
        <f t="shared" si="30"/>
        <v>0</v>
      </c>
      <c r="I222" s="623">
        <f t="shared" si="31"/>
        <v>0</v>
      </c>
      <c r="J222" s="623">
        <f t="shared" si="32"/>
        <v>0</v>
      </c>
      <c r="L222" s="623">
        <f t="shared" si="27"/>
        <v>0</v>
      </c>
      <c r="M222" s="623">
        <f t="shared" si="27"/>
        <v>0</v>
      </c>
      <c r="N222" s="623">
        <f t="shared" si="27"/>
        <v>0</v>
      </c>
      <c r="O222" s="623">
        <f t="shared" si="27"/>
        <v>0</v>
      </c>
    </row>
    <row r="223" spans="2:15">
      <c r="B223" s="459">
        <f t="shared" si="33"/>
        <v>9</v>
      </c>
      <c r="C223" s="626">
        <f t="shared" si="24"/>
        <v>2.5940999999999999E-2</v>
      </c>
      <c r="D223" s="612" t="s">
        <v>487</v>
      </c>
      <c r="E223" s="602">
        <f t="shared" si="25"/>
        <v>3.3982709999999999E-2</v>
      </c>
      <c r="F223" s="602">
        <f t="shared" si="26"/>
        <v>1.7899289999999998E-2</v>
      </c>
      <c r="G223" s="623">
        <f t="shared" si="29"/>
        <v>0</v>
      </c>
      <c r="H223" s="623">
        <f t="shared" si="30"/>
        <v>0</v>
      </c>
      <c r="I223" s="623">
        <f t="shared" si="31"/>
        <v>0</v>
      </c>
      <c r="J223" s="623">
        <f t="shared" si="32"/>
        <v>0</v>
      </c>
      <c r="L223" s="623">
        <f t="shared" si="27"/>
        <v>0</v>
      </c>
      <c r="M223" s="623">
        <f t="shared" si="27"/>
        <v>0</v>
      </c>
      <c r="N223" s="623">
        <f t="shared" si="27"/>
        <v>0</v>
      </c>
      <c r="O223" s="623">
        <f t="shared" si="27"/>
        <v>0</v>
      </c>
    </row>
    <row r="224" spans="2:15">
      <c r="B224" s="459">
        <f t="shared" si="33"/>
        <v>10</v>
      </c>
      <c r="C224" s="626">
        <f t="shared" si="24"/>
        <v>2.7258999999999999E-2</v>
      </c>
      <c r="D224" s="612" t="s">
        <v>488</v>
      </c>
      <c r="E224" s="602">
        <f t="shared" si="25"/>
        <v>3.5981880000000001E-2</v>
      </c>
      <c r="F224" s="602">
        <f t="shared" si="26"/>
        <v>1.8536119999999996E-2</v>
      </c>
      <c r="G224" s="623">
        <f t="shared" si="29"/>
        <v>0</v>
      </c>
      <c r="H224" s="623">
        <f t="shared" si="30"/>
        <v>0</v>
      </c>
      <c r="I224" s="623">
        <f t="shared" si="31"/>
        <v>0</v>
      </c>
      <c r="J224" s="623">
        <f t="shared" si="32"/>
        <v>0</v>
      </c>
      <c r="L224" s="623">
        <f t="shared" si="27"/>
        <v>0</v>
      </c>
      <c r="M224" s="623">
        <f t="shared" si="27"/>
        <v>0</v>
      </c>
      <c r="N224" s="623">
        <f t="shared" si="27"/>
        <v>0</v>
      </c>
      <c r="O224" s="623">
        <f t="shared" si="27"/>
        <v>0</v>
      </c>
    </row>
    <row r="225" spans="2:15">
      <c r="B225" s="459">
        <f t="shared" si="33"/>
        <v>11</v>
      </c>
      <c r="C225" s="626">
        <f t="shared" si="24"/>
        <v>2.8417999999999999E-2</v>
      </c>
      <c r="D225" s="612" t="s">
        <v>489</v>
      </c>
      <c r="E225" s="602">
        <f t="shared" si="25"/>
        <v>3.779594E-2</v>
      </c>
      <c r="F225" s="602">
        <f t="shared" si="26"/>
        <v>1.9040059999999998E-2</v>
      </c>
      <c r="G225" s="623">
        <f t="shared" si="29"/>
        <v>0</v>
      </c>
      <c r="H225" s="623">
        <f t="shared" si="30"/>
        <v>0</v>
      </c>
      <c r="I225" s="623">
        <f t="shared" si="31"/>
        <v>0</v>
      </c>
      <c r="J225" s="623">
        <f t="shared" si="32"/>
        <v>0</v>
      </c>
      <c r="L225" s="623">
        <f t="shared" si="27"/>
        <v>0</v>
      </c>
      <c r="M225" s="623">
        <f t="shared" si="27"/>
        <v>0</v>
      </c>
      <c r="N225" s="623">
        <f t="shared" si="27"/>
        <v>0</v>
      </c>
      <c r="O225" s="623">
        <f t="shared" si="27"/>
        <v>0</v>
      </c>
    </row>
    <row r="226" spans="2:15">
      <c r="B226" s="459">
        <f t="shared" si="33"/>
        <v>12</v>
      </c>
      <c r="C226" s="626">
        <f t="shared" si="24"/>
        <v>2.9603000000000001E-2</v>
      </c>
      <c r="D226" s="612" t="s">
        <v>490</v>
      </c>
      <c r="E226" s="602">
        <f t="shared" si="25"/>
        <v>3.9371990000000003E-2</v>
      </c>
      <c r="F226" s="602">
        <f t="shared" si="26"/>
        <v>1.9834009999999999E-2</v>
      </c>
      <c r="G226" s="623">
        <f t="shared" si="29"/>
        <v>0</v>
      </c>
      <c r="H226" s="623">
        <f t="shared" si="30"/>
        <v>0</v>
      </c>
      <c r="I226" s="623">
        <f t="shared" si="31"/>
        <v>0</v>
      </c>
      <c r="J226" s="623">
        <f t="shared" si="32"/>
        <v>0</v>
      </c>
      <c r="L226" s="623">
        <f t="shared" si="27"/>
        <v>0</v>
      </c>
      <c r="M226" s="623">
        <f t="shared" si="27"/>
        <v>0</v>
      </c>
      <c r="N226" s="623">
        <f t="shared" si="27"/>
        <v>0</v>
      </c>
      <c r="O226" s="623">
        <f t="shared" si="27"/>
        <v>0</v>
      </c>
    </row>
    <row r="227" spans="2:15">
      <c r="B227" s="459">
        <f t="shared" si="33"/>
        <v>13</v>
      </c>
      <c r="C227" s="626">
        <f t="shared" si="24"/>
        <v>3.0814999999999999E-2</v>
      </c>
      <c r="D227" s="612" t="s">
        <v>491</v>
      </c>
      <c r="E227" s="602">
        <f t="shared" si="25"/>
        <v>4.0983949999999998E-2</v>
      </c>
      <c r="F227" s="602">
        <f t="shared" si="26"/>
        <v>2.0646049999999996E-2</v>
      </c>
      <c r="G227" s="623">
        <f t="shared" si="29"/>
        <v>0</v>
      </c>
      <c r="H227" s="623">
        <f t="shared" si="30"/>
        <v>0</v>
      </c>
      <c r="I227" s="623">
        <f t="shared" si="31"/>
        <v>0</v>
      </c>
      <c r="J227" s="623">
        <f t="shared" si="32"/>
        <v>0</v>
      </c>
      <c r="L227" s="623">
        <f t="shared" si="27"/>
        <v>0</v>
      </c>
      <c r="M227" s="623">
        <f t="shared" si="27"/>
        <v>0</v>
      </c>
      <c r="N227" s="623">
        <f t="shared" si="27"/>
        <v>0</v>
      </c>
      <c r="O227" s="623">
        <f t="shared" si="27"/>
        <v>0</v>
      </c>
    </row>
    <row r="228" spans="2:15">
      <c r="B228" s="459">
        <f t="shared" si="33"/>
        <v>14</v>
      </c>
      <c r="C228" s="626">
        <f t="shared" si="24"/>
        <v>3.2058000000000003E-2</v>
      </c>
      <c r="D228" s="612" t="s">
        <v>492</v>
      </c>
      <c r="E228" s="602">
        <f t="shared" si="25"/>
        <v>4.2637140000000004E-2</v>
      </c>
      <c r="F228" s="602">
        <f t="shared" si="26"/>
        <v>2.1478859999999999E-2</v>
      </c>
      <c r="G228" s="623">
        <f t="shared" si="29"/>
        <v>0</v>
      </c>
      <c r="H228" s="623">
        <f t="shared" si="30"/>
        <v>0</v>
      </c>
      <c r="I228" s="623">
        <f t="shared" si="31"/>
        <v>0</v>
      </c>
      <c r="J228" s="623">
        <f t="shared" si="32"/>
        <v>0</v>
      </c>
      <c r="L228" s="623">
        <f t="shared" ref="L228:O243" si="34">L134</f>
        <v>0</v>
      </c>
      <c r="M228" s="623">
        <f t="shared" si="34"/>
        <v>0</v>
      </c>
      <c r="N228" s="623">
        <f t="shared" si="34"/>
        <v>0</v>
      </c>
      <c r="O228" s="623">
        <f t="shared" si="34"/>
        <v>0</v>
      </c>
    </row>
    <row r="229" spans="2:15">
      <c r="B229" s="459">
        <f t="shared" si="33"/>
        <v>15</v>
      </c>
      <c r="C229" s="626">
        <f t="shared" si="24"/>
        <v>3.3335999999999998E-2</v>
      </c>
      <c r="D229" s="612" t="s">
        <v>493</v>
      </c>
      <c r="E229" s="602">
        <f t="shared" si="25"/>
        <v>4.4336880000000002E-2</v>
      </c>
      <c r="F229" s="602">
        <f t="shared" si="26"/>
        <v>2.2335119999999997E-2</v>
      </c>
      <c r="G229" s="623">
        <f t="shared" si="29"/>
        <v>0</v>
      </c>
      <c r="H229" s="623">
        <f t="shared" si="30"/>
        <v>0</v>
      </c>
      <c r="I229" s="623">
        <f t="shared" si="31"/>
        <v>0</v>
      </c>
      <c r="J229" s="623">
        <f t="shared" si="32"/>
        <v>0</v>
      </c>
      <c r="L229" s="623">
        <f t="shared" si="34"/>
        <v>0</v>
      </c>
      <c r="M229" s="623">
        <f t="shared" si="34"/>
        <v>0</v>
      </c>
      <c r="N229" s="623">
        <f t="shared" si="34"/>
        <v>0</v>
      </c>
      <c r="O229" s="623">
        <f t="shared" si="34"/>
        <v>0</v>
      </c>
    </row>
    <row r="230" spans="2:15">
      <c r="B230" s="459">
        <f t="shared" si="33"/>
        <v>16</v>
      </c>
      <c r="C230" s="626">
        <f t="shared" si="24"/>
        <v>3.3212999999999999E-2</v>
      </c>
      <c r="D230" s="612" t="s">
        <v>494</v>
      </c>
      <c r="E230" s="602">
        <f t="shared" si="25"/>
        <v>4.4173290000000004E-2</v>
      </c>
      <c r="F230" s="602">
        <f t="shared" si="26"/>
        <v>2.2252709999999998E-2</v>
      </c>
      <c r="G230" s="623">
        <f t="shared" si="29"/>
        <v>0</v>
      </c>
      <c r="H230" s="623">
        <f t="shared" si="30"/>
        <v>0</v>
      </c>
      <c r="I230" s="623">
        <f t="shared" si="31"/>
        <v>0</v>
      </c>
      <c r="J230" s="623">
        <f t="shared" si="32"/>
        <v>0</v>
      </c>
      <c r="L230" s="623">
        <f t="shared" si="34"/>
        <v>0</v>
      </c>
      <c r="M230" s="623">
        <f t="shared" si="34"/>
        <v>0</v>
      </c>
      <c r="N230" s="623">
        <f t="shared" si="34"/>
        <v>0</v>
      </c>
      <c r="O230" s="623">
        <f t="shared" si="34"/>
        <v>0</v>
      </c>
    </row>
    <row r="231" spans="2:15">
      <c r="B231" s="459">
        <f t="shared" si="33"/>
        <v>17</v>
      </c>
      <c r="C231" s="626">
        <f t="shared" si="24"/>
        <v>3.3100999999999998E-2</v>
      </c>
      <c r="D231" s="612" t="s">
        <v>495</v>
      </c>
      <c r="E231" s="602">
        <f t="shared" si="25"/>
        <v>4.402433E-2</v>
      </c>
      <c r="F231" s="602">
        <f t="shared" si="26"/>
        <v>2.2177669999999997E-2</v>
      </c>
      <c r="G231" s="623">
        <f t="shared" si="29"/>
        <v>0</v>
      </c>
      <c r="H231" s="623">
        <f t="shared" si="30"/>
        <v>0</v>
      </c>
      <c r="I231" s="623">
        <f t="shared" si="31"/>
        <v>0</v>
      </c>
      <c r="J231" s="623">
        <f t="shared" si="32"/>
        <v>0</v>
      </c>
      <c r="L231" s="623">
        <f t="shared" si="34"/>
        <v>0</v>
      </c>
      <c r="M231" s="623">
        <f t="shared" si="34"/>
        <v>0</v>
      </c>
      <c r="N231" s="623">
        <f t="shared" si="34"/>
        <v>0</v>
      </c>
      <c r="O231" s="623">
        <f t="shared" si="34"/>
        <v>0</v>
      </c>
    </row>
    <row r="232" spans="2:15">
      <c r="B232" s="459">
        <f t="shared" si="33"/>
        <v>18</v>
      </c>
      <c r="C232" s="626">
        <f t="shared" si="24"/>
        <v>3.2999000000000001E-2</v>
      </c>
      <c r="D232" s="612" t="s">
        <v>496</v>
      </c>
      <c r="E232" s="602">
        <f t="shared" si="25"/>
        <v>4.3888670000000005E-2</v>
      </c>
      <c r="F232" s="602">
        <f t="shared" si="26"/>
        <v>2.2109329999999996E-2</v>
      </c>
      <c r="G232" s="623">
        <f t="shared" si="29"/>
        <v>0</v>
      </c>
      <c r="H232" s="623">
        <f t="shared" si="30"/>
        <v>0</v>
      </c>
      <c r="I232" s="623">
        <f t="shared" si="31"/>
        <v>0</v>
      </c>
      <c r="J232" s="623">
        <f t="shared" si="32"/>
        <v>0</v>
      </c>
      <c r="L232" s="623">
        <f t="shared" si="34"/>
        <v>0</v>
      </c>
      <c r="M232" s="623">
        <f t="shared" si="34"/>
        <v>0</v>
      </c>
      <c r="N232" s="623">
        <f t="shared" si="34"/>
        <v>0</v>
      </c>
      <c r="O232" s="623">
        <f t="shared" si="34"/>
        <v>0</v>
      </c>
    </row>
    <row r="233" spans="2:15">
      <c r="B233" s="459">
        <f t="shared" si="33"/>
        <v>19</v>
      </c>
      <c r="C233" s="626">
        <f t="shared" si="24"/>
        <v>3.2904000000000003E-2</v>
      </c>
      <c r="D233" s="612" t="s">
        <v>497</v>
      </c>
      <c r="E233" s="602">
        <f t="shared" si="25"/>
        <v>4.3762320000000007E-2</v>
      </c>
      <c r="F233" s="602">
        <f t="shared" si="26"/>
        <v>2.2045679999999998E-2</v>
      </c>
      <c r="G233" s="623">
        <f t="shared" si="29"/>
        <v>0</v>
      </c>
      <c r="H233" s="623">
        <f t="shared" si="30"/>
        <v>0</v>
      </c>
      <c r="I233" s="623">
        <f t="shared" si="31"/>
        <v>0</v>
      </c>
      <c r="J233" s="623">
        <f t="shared" si="32"/>
        <v>0</v>
      </c>
      <c r="L233" s="623">
        <f t="shared" si="34"/>
        <v>0</v>
      </c>
      <c r="M233" s="623">
        <f t="shared" si="34"/>
        <v>0</v>
      </c>
      <c r="N233" s="623">
        <f t="shared" si="34"/>
        <v>0</v>
      </c>
      <c r="O233" s="623">
        <f t="shared" si="34"/>
        <v>0</v>
      </c>
    </row>
    <row r="234" spans="2:15">
      <c r="B234" s="459">
        <f t="shared" si="33"/>
        <v>20</v>
      </c>
      <c r="C234" s="626">
        <f t="shared" si="24"/>
        <v>3.2815999999999998E-2</v>
      </c>
      <c r="D234" s="612" t="s">
        <v>498</v>
      </c>
      <c r="E234" s="602">
        <f t="shared" si="25"/>
        <v>4.3645280000000002E-2</v>
      </c>
      <c r="F234" s="602">
        <f t="shared" si="26"/>
        <v>2.1986719999999998E-2</v>
      </c>
      <c r="G234" s="623">
        <f t="shared" si="29"/>
        <v>0</v>
      </c>
      <c r="H234" s="623">
        <f t="shared" si="30"/>
        <v>0</v>
      </c>
      <c r="I234" s="623">
        <f t="shared" si="31"/>
        <v>0</v>
      </c>
      <c r="J234" s="623">
        <f t="shared" si="32"/>
        <v>0</v>
      </c>
      <c r="L234" s="623">
        <f t="shared" si="34"/>
        <v>0</v>
      </c>
      <c r="M234" s="623">
        <f t="shared" si="34"/>
        <v>0</v>
      </c>
      <c r="N234" s="623">
        <f t="shared" si="34"/>
        <v>0</v>
      </c>
      <c r="O234" s="623">
        <f t="shared" si="34"/>
        <v>0</v>
      </c>
    </row>
    <row r="235" spans="2:15">
      <c r="B235" s="459">
        <f t="shared" si="33"/>
        <v>21</v>
      </c>
      <c r="C235" s="626">
        <f t="shared" si="24"/>
        <v>4.3501999999999999E-2</v>
      </c>
      <c r="D235" s="612" t="s">
        <v>499</v>
      </c>
      <c r="E235" s="602">
        <f t="shared" si="25"/>
        <v>5.6552600000000001E-2</v>
      </c>
      <c r="F235" s="602">
        <f t="shared" si="26"/>
        <v>3.0451399999999997E-2</v>
      </c>
      <c r="G235" s="623">
        <f t="shared" si="29"/>
        <v>0</v>
      </c>
      <c r="H235" s="623">
        <f t="shared" si="30"/>
        <v>0</v>
      </c>
      <c r="I235" s="623">
        <f t="shared" si="31"/>
        <v>0</v>
      </c>
      <c r="J235" s="623">
        <f t="shared" si="32"/>
        <v>0</v>
      </c>
      <c r="L235" s="623">
        <f t="shared" si="34"/>
        <v>0</v>
      </c>
      <c r="M235" s="623">
        <f t="shared" si="34"/>
        <v>0</v>
      </c>
      <c r="N235" s="623">
        <f t="shared" si="34"/>
        <v>0</v>
      </c>
      <c r="O235" s="623">
        <f t="shared" si="34"/>
        <v>0</v>
      </c>
    </row>
    <row r="236" spans="2:15">
      <c r="B236" s="459">
        <f t="shared" si="33"/>
        <v>22</v>
      </c>
      <c r="C236" s="626">
        <f t="shared" si="24"/>
        <v>4.3267E-2</v>
      </c>
      <c r="D236" s="612" t="s">
        <v>500</v>
      </c>
      <c r="E236" s="602">
        <f t="shared" si="25"/>
        <v>5.6247100000000001E-2</v>
      </c>
      <c r="F236" s="602">
        <f t="shared" si="26"/>
        <v>3.0286899999999999E-2</v>
      </c>
      <c r="G236" s="623">
        <f t="shared" si="29"/>
        <v>0</v>
      </c>
      <c r="H236" s="623">
        <f t="shared" si="30"/>
        <v>0</v>
      </c>
      <c r="I236" s="623">
        <f t="shared" si="31"/>
        <v>0</v>
      </c>
      <c r="J236" s="623">
        <f t="shared" si="32"/>
        <v>0</v>
      </c>
      <c r="L236" s="623">
        <f t="shared" si="34"/>
        <v>0</v>
      </c>
      <c r="M236" s="623">
        <f t="shared" si="34"/>
        <v>0</v>
      </c>
      <c r="N236" s="623">
        <f t="shared" si="34"/>
        <v>0</v>
      </c>
      <c r="O236" s="623">
        <f t="shared" si="34"/>
        <v>0</v>
      </c>
    </row>
    <row r="237" spans="2:15">
      <c r="B237" s="459">
        <f t="shared" si="33"/>
        <v>23</v>
      </c>
      <c r="C237" s="626">
        <f t="shared" si="24"/>
        <v>4.3053000000000001E-2</v>
      </c>
      <c r="D237" s="612" t="s">
        <v>501</v>
      </c>
      <c r="E237" s="602">
        <f t="shared" si="25"/>
        <v>5.5968900000000002E-2</v>
      </c>
      <c r="F237" s="602">
        <f t="shared" si="26"/>
        <v>3.01371E-2</v>
      </c>
      <c r="G237" s="623">
        <f t="shared" si="29"/>
        <v>0</v>
      </c>
      <c r="H237" s="623">
        <f t="shared" si="30"/>
        <v>0</v>
      </c>
      <c r="I237" s="623">
        <f t="shared" si="31"/>
        <v>0</v>
      </c>
      <c r="J237" s="623">
        <f t="shared" si="32"/>
        <v>0</v>
      </c>
      <c r="L237" s="623">
        <f t="shared" si="34"/>
        <v>0</v>
      </c>
      <c r="M237" s="623">
        <f t="shared" si="34"/>
        <v>0</v>
      </c>
      <c r="N237" s="623">
        <f t="shared" si="34"/>
        <v>0</v>
      </c>
      <c r="O237" s="623">
        <f t="shared" si="34"/>
        <v>0</v>
      </c>
    </row>
    <row r="238" spans="2:15">
      <c r="B238" s="459">
        <f t="shared" si="33"/>
        <v>24</v>
      </c>
      <c r="C238" s="626">
        <f t="shared" si="24"/>
        <v>4.2856999999999999E-2</v>
      </c>
      <c r="D238" s="612" t="s">
        <v>502</v>
      </c>
      <c r="E238" s="602">
        <f t="shared" si="25"/>
        <v>5.5714100000000003E-2</v>
      </c>
      <c r="F238" s="602">
        <f t="shared" si="26"/>
        <v>2.9999899999999996E-2</v>
      </c>
      <c r="G238" s="623">
        <f t="shared" si="29"/>
        <v>0</v>
      </c>
      <c r="H238" s="623">
        <f t="shared" si="30"/>
        <v>0</v>
      </c>
      <c r="I238" s="623">
        <f t="shared" si="31"/>
        <v>0</v>
      </c>
      <c r="J238" s="623">
        <f t="shared" si="32"/>
        <v>0</v>
      </c>
      <c r="L238" s="623">
        <f t="shared" si="34"/>
        <v>0</v>
      </c>
      <c r="M238" s="623">
        <f t="shared" si="34"/>
        <v>0</v>
      </c>
      <c r="N238" s="623">
        <f t="shared" si="34"/>
        <v>0</v>
      </c>
      <c r="O238" s="623">
        <f t="shared" si="34"/>
        <v>0</v>
      </c>
    </row>
    <row r="239" spans="2:15">
      <c r="B239" s="459">
        <f t="shared" si="33"/>
        <v>25</v>
      </c>
      <c r="C239" s="626">
        <f t="shared" si="24"/>
        <v>4.2675999999999999E-2</v>
      </c>
      <c r="D239" s="612" t="s">
        <v>503</v>
      </c>
      <c r="E239" s="602">
        <f t="shared" si="25"/>
        <v>5.5478800000000002E-2</v>
      </c>
      <c r="F239" s="602">
        <f t="shared" si="26"/>
        <v>2.9873199999999996E-2</v>
      </c>
      <c r="G239" s="623">
        <f t="shared" si="29"/>
        <v>0</v>
      </c>
      <c r="H239" s="623">
        <f t="shared" si="30"/>
        <v>0</v>
      </c>
      <c r="I239" s="623">
        <f t="shared" si="31"/>
        <v>0</v>
      </c>
      <c r="J239" s="623">
        <f t="shared" si="32"/>
        <v>0</v>
      </c>
      <c r="L239" s="623">
        <f t="shared" si="34"/>
        <v>0</v>
      </c>
      <c r="M239" s="623">
        <f t="shared" si="34"/>
        <v>0</v>
      </c>
      <c r="N239" s="623">
        <f t="shared" si="34"/>
        <v>0</v>
      </c>
      <c r="O239" s="623">
        <f t="shared" si="34"/>
        <v>0</v>
      </c>
    </row>
    <row r="240" spans="2:15">
      <c r="B240" s="459">
        <f t="shared" si="33"/>
        <v>26</v>
      </c>
      <c r="C240" s="626">
        <f t="shared" si="24"/>
        <v>4.2508999999999998E-2</v>
      </c>
      <c r="D240" s="612" t="s">
        <v>504</v>
      </c>
      <c r="E240" s="602">
        <f t="shared" si="25"/>
        <v>5.5261699999999997E-2</v>
      </c>
      <c r="F240" s="602">
        <f t="shared" si="26"/>
        <v>2.9756299999999996E-2</v>
      </c>
      <c r="G240" s="623">
        <f t="shared" si="29"/>
        <v>0</v>
      </c>
      <c r="H240" s="623">
        <f t="shared" si="30"/>
        <v>0</v>
      </c>
      <c r="I240" s="623">
        <f t="shared" si="31"/>
        <v>0</v>
      </c>
      <c r="J240" s="623">
        <f t="shared" si="32"/>
        <v>0</v>
      </c>
      <c r="L240" s="623">
        <f t="shared" si="34"/>
        <v>0</v>
      </c>
      <c r="M240" s="623">
        <f t="shared" si="34"/>
        <v>0</v>
      </c>
      <c r="N240" s="623">
        <f t="shared" si="34"/>
        <v>0</v>
      </c>
      <c r="O240" s="623">
        <f t="shared" si="34"/>
        <v>0</v>
      </c>
    </row>
    <row r="241" spans="2:15">
      <c r="B241" s="459">
        <f t="shared" si="33"/>
        <v>27</v>
      </c>
      <c r="C241" s="626">
        <f t="shared" si="24"/>
        <v>4.2354999999999997E-2</v>
      </c>
      <c r="D241" s="612" t="s">
        <v>505</v>
      </c>
      <c r="E241" s="602">
        <f t="shared" si="25"/>
        <v>5.5061499999999999E-2</v>
      </c>
      <c r="F241" s="602">
        <f t="shared" si="26"/>
        <v>2.9648499999999994E-2</v>
      </c>
      <c r="G241" s="623">
        <f t="shared" si="29"/>
        <v>0</v>
      </c>
      <c r="H241" s="623">
        <f t="shared" si="30"/>
        <v>0</v>
      </c>
      <c r="I241" s="623">
        <f t="shared" si="31"/>
        <v>0</v>
      </c>
      <c r="J241" s="623">
        <f t="shared" si="32"/>
        <v>0</v>
      </c>
      <c r="L241" s="623">
        <f t="shared" si="34"/>
        <v>0</v>
      </c>
      <c r="M241" s="623">
        <f t="shared" si="34"/>
        <v>0</v>
      </c>
      <c r="N241" s="623">
        <f t="shared" si="34"/>
        <v>0</v>
      </c>
      <c r="O241" s="623">
        <f t="shared" si="34"/>
        <v>0</v>
      </c>
    </row>
    <row r="242" spans="2:15">
      <c r="B242" s="459">
        <f t="shared" si="33"/>
        <v>28</v>
      </c>
      <c r="C242" s="626">
        <f t="shared" si="24"/>
        <v>4.2210999999999999E-2</v>
      </c>
      <c r="D242" s="612" t="s">
        <v>506</v>
      </c>
      <c r="E242" s="602">
        <f t="shared" si="25"/>
        <v>5.4874300000000001E-2</v>
      </c>
      <c r="F242" s="602">
        <f t="shared" si="26"/>
        <v>2.9547699999999996E-2</v>
      </c>
      <c r="G242" s="623">
        <f t="shared" si="29"/>
        <v>0</v>
      </c>
      <c r="H242" s="623">
        <f t="shared" si="30"/>
        <v>0</v>
      </c>
      <c r="I242" s="623">
        <f t="shared" si="31"/>
        <v>0</v>
      </c>
      <c r="J242" s="623">
        <f t="shared" si="32"/>
        <v>0</v>
      </c>
      <c r="L242" s="623">
        <f t="shared" si="34"/>
        <v>0</v>
      </c>
      <c r="M242" s="623">
        <f t="shared" si="34"/>
        <v>0</v>
      </c>
      <c r="N242" s="623">
        <f t="shared" si="34"/>
        <v>0</v>
      </c>
      <c r="O242" s="623">
        <f t="shared" si="34"/>
        <v>0</v>
      </c>
    </row>
    <row r="243" spans="2:15">
      <c r="B243" s="459">
        <f t="shared" si="33"/>
        <v>29</v>
      </c>
      <c r="C243" s="626">
        <f t="shared" si="24"/>
        <v>4.2077999999999997E-2</v>
      </c>
      <c r="D243" s="612" t="s">
        <v>507</v>
      </c>
      <c r="E243" s="602">
        <f t="shared" si="25"/>
        <v>5.4701399999999997E-2</v>
      </c>
      <c r="F243" s="602">
        <f t="shared" si="26"/>
        <v>2.9454599999999997E-2</v>
      </c>
      <c r="G243" s="623">
        <f t="shared" si="29"/>
        <v>0</v>
      </c>
      <c r="H243" s="623">
        <f t="shared" si="30"/>
        <v>0</v>
      </c>
      <c r="I243" s="623">
        <f t="shared" si="31"/>
        <v>0</v>
      </c>
      <c r="J243" s="623">
        <f t="shared" si="32"/>
        <v>0</v>
      </c>
      <c r="L243" s="623">
        <f t="shared" si="34"/>
        <v>0</v>
      </c>
      <c r="M243" s="623">
        <f t="shared" si="34"/>
        <v>0</v>
      </c>
      <c r="N243" s="623">
        <f t="shared" si="34"/>
        <v>0</v>
      </c>
      <c r="O243" s="623">
        <f t="shared" si="34"/>
        <v>0</v>
      </c>
    </row>
    <row r="244" spans="2:15">
      <c r="B244" s="459">
        <f t="shared" si="33"/>
        <v>30</v>
      </c>
      <c r="C244" s="626">
        <f t="shared" ref="C244:C275" si="35">C56+$G$18/10000</f>
        <v>4.1953999999999998E-2</v>
      </c>
      <c r="D244" s="612" t="s">
        <v>508</v>
      </c>
      <c r="E244" s="602">
        <f t="shared" si="25"/>
        <v>5.4540199999999997E-2</v>
      </c>
      <c r="F244" s="602">
        <f t="shared" si="26"/>
        <v>2.9367799999999996E-2</v>
      </c>
      <c r="G244" s="623">
        <f t="shared" si="29"/>
        <v>0</v>
      </c>
      <c r="H244" s="623">
        <f t="shared" si="30"/>
        <v>0</v>
      </c>
      <c r="I244" s="623">
        <f t="shared" si="31"/>
        <v>0</v>
      </c>
      <c r="J244" s="623">
        <f t="shared" si="32"/>
        <v>0</v>
      </c>
      <c r="L244" s="623">
        <f t="shared" ref="L244:O259" si="36">L150</f>
        <v>0</v>
      </c>
      <c r="M244" s="623">
        <f t="shared" si="36"/>
        <v>0</v>
      </c>
      <c r="N244" s="623">
        <f t="shared" si="36"/>
        <v>0</v>
      </c>
      <c r="O244" s="623">
        <f t="shared" si="36"/>
        <v>0</v>
      </c>
    </row>
    <row r="245" spans="2:15">
      <c r="B245" s="459">
        <f t="shared" si="33"/>
        <v>31</v>
      </c>
      <c r="C245" s="626">
        <f t="shared" si="35"/>
        <v>4.1836999999999999E-2</v>
      </c>
      <c r="D245" s="612" t="s">
        <v>509</v>
      </c>
      <c r="E245" s="602">
        <f t="shared" si="25"/>
        <v>5.4388100000000002E-2</v>
      </c>
      <c r="F245" s="602">
        <f t="shared" si="26"/>
        <v>2.9285899999999997E-2</v>
      </c>
      <c r="G245" s="623">
        <f t="shared" si="29"/>
        <v>0</v>
      </c>
      <c r="H245" s="623">
        <f t="shared" si="30"/>
        <v>0</v>
      </c>
      <c r="I245" s="623">
        <f t="shared" si="31"/>
        <v>0</v>
      </c>
      <c r="J245" s="623">
        <f t="shared" si="32"/>
        <v>0</v>
      </c>
      <c r="L245" s="623">
        <f t="shared" si="36"/>
        <v>0</v>
      </c>
      <c r="M245" s="623">
        <f t="shared" si="36"/>
        <v>0</v>
      </c>
      <c r="N245" s="623">
        <f t="shared" si="36"/>
        <v>0</v>
      </c>
      <c r="O245" s="623">
        <f t="shared" si="36"/>
        <v>0</v>
      </c>
    </row>
    <row r="246" spans="2:15">
      <c r="B246" s="459">
        <f t="shared" si="33"/>
        <v>32</v>
      </c>
      <c r="C246" s="626">
        <f t="shared" si="35"/>
        <v>4.1728000000000001E-2</v>
      </c>
      <c r="D246" s="612" t="s">
        <v>510</v>
      </c>
      <c r="E246" s="602">
        <f t="shared" si="25"/>
        <v>5.42464E-2</v>
      </c>
      <c r="F246" s="602">
        <f t="shared" si="26"/>
        <v>2.9209599999999999E-2</v>
      </c>
      <c r="G246" s="623">
        <f t="shared" si="29"/>
        <v>0</v>
      </c>
      <c r="H246" s="623">
        <f t="shared" si="30"/>
        <v>0</v>
      </c>
      <c r="I246" s="623">
        <f t="shared" si="31"/>
        <v>0</v>
      </c>
      <c r="J246" s="623">
        <f t="shared" si="32"/>
        <v>0</v>
      </c>
      <c r="L246" s="623">
        <f t="shared" si="36"/>
        <v>0</v>
      </c>
      <c r="M246" s="623">
        <f t="shared" si="36"/>
        <v>0</v>
      </c>
      <c r="N246" s="623">
        <f t="shared" si="36"/>
        <v>0</v>
      </c>
      <c r="O246" s="623">
        <f t="shared" si="36"/>
        <v>0</v>
      </c>
    </row>
    <row r="247" spans="2:15">
      <c r="B247" s="459">
        <f t="shared" si="33"/>
        <v>33</v>
      </c>
      <c r="C247" s="626">
        <f t="shared" si="35"/>
        <v>4.1625000000000002E-2</v>
      </c>
      <c r="D247" s="612" t="s">
        <v>511</v>
      </c>
      <c r="E247" s="602">
        <f t="shared" si="25"/>
        <v>5.4112500000000008E-2</v>
      </c>
      <c r="F247" s="602">
        <f t="shared" si="26"/>
        <v>2.91375E-2</v>
      </c>
      <c r="G247" s="623">
        <f t="shared" si="29"/>
        <v>0</v>
      </c>
      <c r="H247" s="623">
        <f t="shared" si="30"/>
        <v>0</v>
      </c>
      <c r="I247" s="623">
        <f t="shared" si="31"/>
        <v>0</v>
      </c>
      <c r="J247" s="623">
        <f t="shared" si="32"/>
        <v>0</v>
      </c>
      <c r="L247" s="623">
        <f t="shared" si="36"/>
        <v>0</v>
      </c>
      <c r="M247" s="623">
        <f t="shared" si="36"/>
        <v>0</v>
      </c>
      <c r="N247" s="623">
        <f t="shared" si="36"/>
        <v>0</v>
      </c>
      <c r="O247" s="623">
        <f t="shared" si="36"/>
        <v>0</v>
      </c>
    </row>
    <row r="248" spans="2:15">
      <c r="B248" s="459">
        <f t="shared" si="33"/>
        <v>34</v>
      </c>
      <c r="C248" s="626">
        <f t="shared" si="35"/>
        <v>4.1529000000000003E-2</v>
      </c>
      <c r="D248" s="612" t="s">
        <v>512</v>
      </c>
      <c r="E248" s="602">
        <f t="shared" si="25"/>
        <v>5.3987700000000007E-2</v>
      </c>
      <c r="F248" s="602">
        <f t="shared" si="26"/>
        <v>2.90703E-2</v>
      </c>
      <c r="G248" s="623">
        <f t="shared" si="29"/>
        <v>0</v>
      </c>
      <c r="H248" s="623">
        <f t="shared" si="30"/>
        <v>0</v>
      </c>
      <c r="I248" s="623">
        <f t="shared" si="31"/>
        <v>0</v>
      </c>
      <c r="J248" s="623">
        <f t="shared" si="32"/>
        <v>0</v>
      </c>
      <c r="L248" s="623">
        <f t="shared" si="36"/>
        <v>0</v>
      </c>
      <c r="M248" s="623">
        <f t="shared" si="36"/>
        <v>0</v>
      </c>
      <c r="N248" s="623">
        <f t="shared" si="36"/>
        <v>0</v>
      </c>
      <c r="O248" s="623">
        <f t="shared" si="36"/>
        <v>0</v>
      </c>
    </row>
    <row r="249" spans="2:15">
      <c r="B249" s="459">
        <f t="shared" si="33"/>
        <v>35</v>
      </c>
      <c r="C249" s="626">
        <f t="shared" si="35"/>
        <v>4.1438000000000003E-2</v>
      </c>
      <c r="D249" s="612" t="s">
        <v>513</v>
      </c>
      <c r="E249" s="602">
        <f t="shared" si="25"/>
        <v>5.3869400000000005E-2</v>
      </c>
      <c r="F249" s="602">
        <f t="shared" si="26"/>
        <v>2.90066E-2</v>
      </c>
      <c r="G249" s="623">
        <f t="shared" si="29"/>
        <v>0</v>
      </c>
      <c r="H249" s="623">
        <f t="shared" si="30"/>
        <v>0</v>
      </c>
      <c r="I249" s="623">
        <f t="shared" si="31"/>
        <v>0</v>
      </c>
      <c r="J249" s="623">
        <f t="shared" si="32"/>
        <v>0</v>
      </c>
      <c r="L249" s="623">
        <f t="shared" si="36"/>
        <v>0</v>
      </c>
      <c r="M249" s="623">
        <f t="shared" si="36"/>
        <v>0</v>
      </c>
      <c r="N249" s="623">
        <f t="shared" si="36"/>
        <v>0</v>
      </c>
      <c r="O249" s="623">
        <f t="shared" si="36"/>
        <v>0</v>
      </c>
    </row>
    <row r="250" spans="2:15">
      <c r="B250" s="459">
        <f t="shared" si="33"/>
        <v>36</v>
      </c>
      <c r="C250" s="626">
        <f t="shared" si="35"/>
        <v>4.1352E-2</v>
      </c>
      <c r="D250" s="612" t="s">
        <v>514</v>
      </c>
      <c r="E250" s="602">
        <f t="shared" si="25"/>
        <v>5.3757600000000003E-2</v>
      </c>
      <c r="F250" s="602">
        <f t="shared" si="26"/>
        <v>2.8946399999999997E-2</v>
      </c>
      <c r="G250" s="623">
        <f t="shared" si="29"/>
        <v>0</v>
      </c>
      <c r="H250" s="623">
        <f t="shared" si="30"/>
        <v>0</v>
      </c>
      <c r="I250" s="623">
        <f t="shared" si="31"/>
        <v>0</v>
      </c>
      <c r="J250" s="623">
        <f t="shared" si="32"/>
        <v>0</v>
      </c>
      <c r="L250" s="623">
        <f t="shared" si="36"/>
        <v>0</v>
      </c>
      <c r="M250" s="623">
        <f t="shared" si="36"/>
        <v>0</v>
      </c>
      <c r="N250" s="623">
        <f t="shared" si="36"/>
        <v>0</v>
      </c>
      <c r="O250" s="623">
        <f t="shared" si="36"/>
        <v>0</v>
      </c>
    </row>
    <row r="251" spans="2:15">
      <c r="B251" s="459">
        <f t="shared" si="33"/>
        <v>37</v>
      </c>
      <c r="C251" s="626">
        <f t="shared" si="35"/>
        <v>4.1271000000000002E-2</v>
      </c>
      <c r="D251" s="612" t="s">
        <v>515</v>
      </c>
      <c r="E251" s="602">
        <f t="shared" si="25"/>
        <v>5.3652300000000007E-2</v>
      </c>
      <c r="F251" s="602">
        <f t="shared" si="26"/>
        <v>2.8889700000000001E-2</v>
      </c>
      <c r="G251" s="623">
        <f t="shared" si="29"/>
        <v>0</v>
      </c>
      <c r="H251" s="623">
        <f t="shared" si="30"/>
        <v>0</v>
      </c>
      <c r="I251" s="623">
        <f t="shared" si="31"/>
        <v>0</v>
      </c>
      <c r="J251" s="623">
        <f t="shared" si="32"/>
        <v>0</v>
      </c>
      <c r="L251" s="623">
        <f t="shared" si="36"/>
        <v>0</v>
      </c>
      <c r="M251" s="623">
        <f t="shared" si="36"/>
        <v>0</v>
      </c>
      <c r="N251" s="623">
        <f t="shared" si="36"/>
        <v>0</v>
      </c>
      <c r="O251" s="623">
        <f t="shared" si="36"/>
        <v>0</v>
      </c>
    </row>
    <row r="252" spans="2:15">
      <c r="B252" s="459">
        <f t="shared" si="33"/>
        <v>38</v>
      </c>
      <c r="C252" s="626">
        <f t="shared" si="35"/>
        <v>4.1194000000000001E-2</v>
      </c>
      <c r="D252" s="612" t="s">
        <v>516</v>
      </c>
      <c r="E252" s="602">
        <f t="shared" si="25"/>
        <v>5.3552200000000001E-2</v>
      </c>
      <c r="F252" s="602">
        <f t="shared" si="26"/>
        <v>2.8835799999999998E-2</v>
      </c>
      <c r="G252" s="623">
        <f t="shared" si="29"/>
        <v>0</v>
      </c>
      <c r="H252" s="623">
        <f t="shared" si="30"/>
        <v>0</v>
      </c>
      <c r="I252" s="623">
        <f t="shared" si="31"/>
        <v>0</v>
      </c>
      <c r="J252" s="623">
        <f t="shared" si="32"/>
        <v>0</v>
      </c>
      <c r="L252" s="623">
        <f t="shared" si="36"/>
        <v>0</v>
      </c>
      <c r="M252" s="623">
        <f t="shared" si="36"/>
        <v>0</v>
      </c>
      <c r="N252" s="623">
        <f t="shared" si="36"/>
        <v>0</v>
      </c>
      <c r="O252" s="623">
        <f t="shared" si="36"/>
        <v>0</v>
      </c>
    </row>
    <row r="253" spans="2:15">
      <c r="B253" s="459">
        <f t="shared" si="33"/>
        <v>39</v>
      </c>
      <c r="C253" s="626">
        <f t="shared" si="35"/>
        <v>4.1120999999999998E-2</v>
      </c>
      <c r="D253" s="612" t="s">
        <v>517</v>
      </c>
      <c r="E253" s="602">
        <f t="shared" si="25"/>
        <v>5.3457299999999999E-2</v>
      </c>
      <c r="F253" s="602">
        <f t="shared" si="26"/>
        <v>2.8784699999999996E-2</v>
      </c>
      <c r="G253" s="623">
        <f t="shared" si="29"/>
        <v>0</v>
      </c>
      <c r="H253" s="623">
        <f t="shared" si="30"/>
        <v>0</v>
      </c>
      <c r="I253" s="623">
        <f t="shared" si="31"/>
        <v>0</v>
      </c>
      <c r="J253" s="623">
        <f t="shared" si="32"/>
        <v>0</v>
      </c>
      <c r="L253" s="623">
        <f t="shared" si="36"/>
        <v>0</v>
      </c>
      <c r="M253" s="623">
        <f t="shared" si="36"/>
        <v>0</v>
      </c>
      <c r="N253" s="623">
        <f t="shared" si="36"/>
        <v>0</v>
      </c>
      <c r="O253" s="623">
        <f t="shared" si="36"/>
        <v>0</v>
      </c>
    </row>
    <row r="254" spans="2:15">
      <c r="B254" s="459">
        <f t="shared" si="33"/>
        <v>40</v>
      </c>
      <c r="C254" s="626">
        <f t="shared" si="35"/>
        <v>4.1050999999999997E-2</v>
      </c>
      <c r="D254" s="612" t="s">
        <v>518</v>
      </c>
      <c r="E254" s="602">
        <f t="shared" si="25"/>
        <v>5.3366299999999998E-2</v>
      </c>
      <c r="F254" s="602">
        <f t="shared" si="26"/>
        <v>2.8735699999999996E-2</v>
      </c>
      <c r="G254" s="623">
        <f t="shared" si="29"/>
        <v>0</v>
      </c>
      <c r="H254" s="623">
        <f t="shared" si="30"/>
        <v>0</v>
      </c>
      <c r="I254" s="623">
        <f t="shared" si="31"/>
        <v>0</v>
      </c>
      <c r="J254" s="623">
        <f t="shared" si="32"/>
        <v>0</v>
      </c>
      <c r="L254" s="623">
        <f t="shared" si="36"/>
        <v>0</v>
      </c>
      <c r="M254" s="623">
        <f t="shared" si="36"/>
        <v>0</v>
      </c>
      <c r="N254" s="623">
        <f t="shared" si="36"/>
        <v>0</v>
      </c>
      <c r="O254" s="623">
        <f t="shared" si="36"/>
        <v>0</v>
      </c>
    </row>
    <row r="255" spans="2:15">
      <c r="B255" s="459">
        <f t="shared" si="33"/>
        <v>41</v>
      </c>
      <c r="C255" s="626">
        <f t="shared" si="35"/>
        <v>4.0985000000000001E-2</v>
      </c>
      <c r="D255" s="612" t="s">
        <v>519</v>
      </c>
      <c r="E255" s="602">
        <f t="shared" si="25"/>
        <v>5.3280500000000001E-2</v>
      </c>
      <c r="F255" s="602">
        <f t="shared" si="26"/>
        <v>2.86895E-2</v>
      </c>
      <c r="G255" s="623">
        <f t="shared" si="29"/>
        <v>0</v>
      </c>
      <c r="H255" s="623">
        <f t="shared" si="30"/>
        <v>0</v>
      </c>
      <c r="I255" s="623">
        <f t="shared" si="31"/>
        <v>0</v>
      </c>
      <c r="J255" s="623">
        <f t="shared" si="32"/>
        <v>0</v>
      </c>
      <c r="L255" s="623">
        <f t="shared" si="36"/>
        <v>0</v>
      </c>
      <c r="M255" s="623">
        <f t="shared" si="36"/>
        <v>0</v>
      </c>
      <c r="N255" s="623">
        <f t="shared" si="36"/>
        <v>0</v>
      </c>
      <c r="O255" s="623">
        <f t="shared" si="36"/>
        <v>0</v>
      </c>
    </row>
    <row r="256" spans="2:15">
      <c r="B256" s="459">
        <f t="shared" si="33"/>
        <v>42</v>
      </c>
      <c r="C256" s="626">
        <f t="shared" si="35"/>
        <v>4.0922E-2</v>
      </c>
      <c r="D256" s="612" t="s">
        <v>520</v>
      </c>
      <c r="E256" s="602">
        <f t="shared" si="25"/>
        <v>5.3198599999999999E-2</v>
      </c>
      <c r="F256" s="602">
        <f t="shared" si="26"/>
        <v>2.8645399999999998E-2</v>
      </c>
      <c r="G256" s="623">
        <f t="shared" si="29"/>
        <v>0</v>
      </c>
      <c r="H256" s="623">
        <f t="shared" si="30"/>
        <v>0</v>
      </c>
      <c r="I256" s="623">
        <f t="shared" si="31"/>
        <v>0</v>
      </c>
      <c r="J256" s="623">
        <f t="shared" si="32"/>
        <v>0</v>
      </c>
      <c r="L256" s="623">
        <f t="shared" si="36"/>
        <v>0</v>
      </c>
      <c r="M256" s="623">
        <f t="shared" si="36"/>
        <v>0</v>
      </c>
      <c r="N256" s="623">
        <f t="shared" si="36"/>
        <v>0</v>
      </c>
      <c r="O256" s="623">
        <f t="shared" si="36"/>
        <v>0</v>
      </c>
    </row>
    <row r="257" spans="2:15">
      <c r="B257" s="459">
        <f t="shared" si="33"/>
        <v>43</v>
      </c>
      <c r="C257" s="626">
        <f t="shared" si="35"/>
        <v>4.086E-2</v>
      </c>
      <c r="D257" s="612" t="s">
        <v>521</v>
      </c>
      <c r="E257" s="602">
        <f t="shared" si="25"/>
        <v>5.3118000000000005E-2</v>
      </c>
      <c r="F257" s="602">
        <f t="shared" si="26"/>
        <v>2.8601999999999999E-2</v>
      </c>
      <c r="G257" s="623">
        <f t="shared" si="29"/>
        <v>0</v>
      </c>
      <c r="H257" s="623">
        <f t="shared" si="30"/>
        <v>0</v>
      </c>
      <c r="I257" s="623">
        <f t="shared" si="31"/>
        <v>0</v>
      </c>
      <c r="J257" s="623">
        <f t="shared" si="32"/>
        <v>0</v>
      </c>
      <c r="L257" s="623">
        <f t="shared" si="36"/>
        <v>0</v>
      </c>
      <c r="M257" s="623">
        <f t="shared" si="36"/>
        <v>0</v>
      </c>
      <c r="N257" s="623">
        <f t="shared" si="36"/>
        <v>0</v>
      </c>
      <c r="O257" s="623">
        <f t="shared" si="36"/>
        <v>0</v>
      </c>
    </row>
    <row r="258" spans="2:15">
      <c r="B258" s="459">
        <f t="shared" si="33"/>
        <v>44</v>
      </c>
      <c r="C258" s="626">
        <f t="shared" si="35"/>
        <v>4.0805000000000001E-2</v>
      </c>
      <c r="D258" s="612" t="s">
        <v>522</v>
      </c>
      <c r="E258" s="602">
        <f t="shared" si="25"/>
        <v>5.3046500000000003E-2</v>
      </c>
      <c r="F258" s="602">
        <f t="shared" si="26"/>
        <v>2.8563499999999999E-2</v>
      </c>
      <c r="G258" s="623">
        <f t="shared" si="29"/>
        <v>0</v>
      </c>
      <c r="H258" s="623">
        <f t="shared" si="30"/>
        <v>0</v>
      </c>
      <c r="I258" s="623">
        <f t="shared" si="31"/>
        <v>0</v>
      </c>
      <c r="J258" s="623">
        <f t="shared" si="32"/>
        <v>0</v>
      </c>
      <c r="L258" s="623">
        <f t="shared" si="36"/>
        <v>0</v>
      </c>
      <c r="M258" s="623">
        <f t="shared" si="36"/>
        <v>0</v>
      </c>
      <c r="N258" s="623">
        <f t="shared" si="36"/>
        <v>0</v>
      </c>
      <c r="O258" s="623">
        <f t="shared" si="36"/>
        <v>0</v>
      </c>
    </row>
    <row r="259" spans="2:15">
      <c r="B259" s="459">
        <f t="shared" si="33"/>
        <v>45</v>
      </c>
      <c r="C259" s="626">
        <f t="shared" si="35"/>
        <v>4.0751000000000002E-2</v>
      </c>
      <c r="D259" s="612" t="s">
        <v>523</v>
      </c>
      <c r="E259" s="602">
        <f t="shared" si="25"/>
        <v>5.2976300000000004E-2</v>
      </c>
      <c r="F259" s="602">
        <f t="shared" si="26"/>
        <v>2.8525700000000001E-2</v>
      </c>
      <c r="G259" s="623">
        <f t="shared" si="29"/>
        <v>0</v>
      </c>
      <c r="H259" s="623">
        <f t="shared" si="30"/>
        <v>0</v>
      </c>
      <c r="I259" s="623">
        <f t="shared" si="31"/>
        <v>0</v>
      </c>
      <c r="J259" s="623">
        <f t="shared" si="32"/>
        <v>0</v>
      </c>
      <c r="L259" s="623">
        <f t="shared" si="36"/>
        <v>0</v>
      </c>
      <c r="M259" s="623">
        <f t="shared" si="36"/>
        <v>0</v>
      </c>
      <c r="N259" s="623">
        <f t="shared" si="36"/>
        <v>0</v>
      </c>
      <c r="O259" s="623">
        <f t="shared" si="36"/>
        <v>0</v>
      </c>
    </row>
    <row r="260" spans="2:15">
      <c r="B260" s="459">
        <f t="shared" si="33"/>
        <v>46</v>
      </c>
      <c r="C260" s="626">
        <f t="shared" si="35"/>
        <v>4.0697999999999998E-2</v>
      </c>
      <c r="D260" s="612" t="s">
        <v>524</v>
      </c>
      <c r="E260" s="602">
        <f t="shared" si="25"/>
        <v>5.29074E-2</v>
      </c>
      <c r="F260" s="602">
        <f t="shared" si="26"/>
        <v>2.8488599999999996E-2</v>
      </c>
      <c r="G260" s="623">
        <f t="shared" si="29"/>
        <v>0</v>
      </c>
      <c r="H260" s="623">
        <f t="shared" si="30"/>
        <v>0</v>
      </c>
      <c r="I260" s="623">
        <f t="shared" si="31"/>
        <v>0</v>
      </c>
      <c r="J260" s="623">
        <f t="shared" si="32"/>
        <v>0</v>
      </c>
      <c r="L260" s="623">
        <f t="shared" ref="L260:O275" si="37">L166</f>
        <v>0</v>
      </c>
      <c r="M260" s="623">
        <f t="shared" si="37"/>
        <v>0</v>
      </c>
      <c r="N260" s="623">
        <f t="shared" si="37"/>
        <v>0</v>
      </c>
      <c r="O260" s="623">
        <f t="shared" si="37"/>
        <v>0</v>
      </c>
    </row>
    <row r="261" spans="2:15">
      <c r="B261" s="459">
        <f t="shared" si="33"/>
        <v>47</v>
      </c>
      <c r="C261" s="626">
        <f t="shared" si="35"/>
        <v>4.0647999999999997E-2</v>
      </c>
      <c r="D261" s="612" t="s">
        <v>525</v>
      </c>
      <c r="E261" s="602">
        <f t="shared" si="25"/>
        <v>5.2842399999999998E-2</v>
      </c>
      <c r="F261" s="602">
        <f t="shared" si="26"/>
        <v>2.8453599999999996E-2</v>
      </c>
      <c r="G261" s="623">
        <f t="shared" si="29"/>
        <v>0</v>
      </c>
      <c r="H261" s="623">
        <f t="shared" si="30"/>
        <v>0</v>
      </c>
      <c r="I261" s="623">
        <f t="shared" si="31"/>
        <v>0</v>
      </c>
      <c r="J261" s="623">
        <f t="shared" si="32"/>
        <v>0</v>
      </c>
      <c r="L261" s="623">
        <f t="shared" si="37"/>
        <v>0</v>
      </c>
      <c r="M261" s="623">
        <f t="shared" si="37"/>
        <v>0</v>
      </c>
      <c r="N261" s="623">
        <f t="shared" si="37"/>
        <v>0</v>
      </c>
      <c r="O261" s="623">
        <f t="shared" si="37"/>
        <v>0</v>
      </c>
    </row>
    <row r="262" spans="2:15">
      <c r="B262" s="459">
        <f t="shared" si="33"/>
        <v>48</v>
      </c>
      <c r="C262" s="626">
        <f t="shared" si="35"/>
        <v>4.0599999999999997E-2</v>
      </c>
      <c r="D262" s="612" t="s">
        <v>526</v>
      </c>
      <c r="E262" s="602">
        <f t="shared" si="25"/>
        <v>5.2780000000000001E-2</v>
      </c>
      <c r="F262" s="602">
        <f t="shared" si="26"/>
        <v>2.8419999999999997E-2</v>
      </c>
      <c r="G262" s="623">
        <f t="shared" si="29"/>
        <v>0</v>
      </c>
      <c r="H262" s="623">
        <f t="shared" si="30"/>
        <v>0</v>
      </c>
      <c r="I262" s="623">
        <f t="shared" si="31"/>
        <v>0</v>
      </c>
      <c r="J262" s="623">
        <f t="shared" si="32"/>
        <v>0</v>
      </c>
      <c r="L262" s="623">
        <f t="shared" si="37"/>
        <v>0</v>
      </c>
      <c r="M262" s="623">
        <f t="shared" si="37"/>
        <v>0</v>
      </c>
      <c r="N262" s="623">
        <f t="shared" si="37"/>
        <v>0</v>
      </c>
      <c r="O262" s="623">
        <f t="shared" si="37"/>
        <v>0</v>
      </c>
    </row>
    <row r="263" spans="2:15">
      <c r="B263" s="459">
        <f t="shared" si="33"/>
        <v>49</v>
      </c>
      <c r="C263" s="626">
        <f t="shared" si="35"/>
        <v>4.0554E-2</v>
      </c>
      <c r="D263" s="612" t="s">
        <v>527</v>
      </c>
      <c r="E263" s="602">
        <f t="shared" si="25"/>
        <v>5.2720200000000002E-2</v>
      </c>
      <c r="F263" s="602">
        <f t="shared" si="26"/>
        <v>2.8387799999999998E-2</v>
      </c>
      <c r="G263" s="623">
        <f t="shared" si="29"/>
        <v>0</v>
      </c>
      <c r="H263" s="623">
        <f t="shared" si="30"/>
        <v>0</v>
      </c>
      <c r="I263" s="623">
        <f t="shared" si="31"/>
        <v>0</v>
      </c>
      <c r="J263" s="623">
        <f t="shared" si="32"/>
        <v>0</v>
      </c>
      <c r="L263" s="623">
        <f t="shared" si="37"/>
        <v>0</v>
      </c>
      <c r="M263" s="623">
        <f t="shared" si="37"/>
        <v>0</v>
      </c>
      <c r="N263" s="623">
        <f t="shared" si="37"/>
        <v>0</v>
      </c>
      <c r="O263" s="623">
        <f t="shared" si="37"/>
        <v>0</v>
      </c>
    </row>
    <row r="264" spans="2:15">
      <c r="B264" s="459">
        <f t="shared" si="33"/>
        <v>50</v>
      </c>
      <c r="C264" s="626">
        <f t="shared" si="35"/>
        <v>4.0509999999999997E-2</v>
      </c>
      <c r="D264" s="612" t="s">
        <v>528</v>
      </c>
      <c r="E264" s="602">
        <f t="shared" si="25"/>
        <v>5.2663000000000001E-2</v>
      </c>
      <c r="F264" s="602">
        <f t="shared" si="26"/>
        <v>2.8356999999999997E-2</v>
      </c>
      <c r="G264" s="623">
        <f t="shared" si="29"/>
        <v>0</v>
      </c>
      <c r="H264" s="623">
        <f t="shared" si="30"/>
        <v>0</v>
      </c>
      <c r="I264" s="623">
        <f t="shared" si="31"/>
        <v>0</v>
      </c>
      <c r="J264" s="623">
        <f t="shared" si="32"/>
        <v>0</v>
      </c>
      <c r="L264" s="623">
        <f t="shared" si="37"/>
        <v>0</v>
      </c>
      <c r="M264" s="623">
        <f t="shared" si="37"/>
        <v>0</v>
      </c>
      <c r="N264" s="623">
        <f t="shared" si="37"/>
        <v>0</v>
      </c>
      <c r="O264" s="623">
        <f t="shared" si="37"/>
        <v>0</v>
      </c>
    </row>
    <row r="265" spans="2:15">
      <c r="B265" s="459">
        <f t="shared" si="33"/>
        <v>51</v>
      </c>
      <c r="C265" s="626">
        <f t="shared" si="35"/>
        <v>4.0467999999999997E-2</v>
      </c>
      <c r="D265" s="612" t="s">
        <v>529</v>
      </c>
      <c r="E265" s="602">
        <f t="shared" si="25"/>
        <v>5.26084E-2</v>
      </c>
      <c r="F265" s="602">
        <f t="shared" si="26"/>
        <v>2.8327599999999994E-2</v>
      </c>
      <c r="G265" s="623">
        <f t="shared" si="29"/>
        <v>0</v>
      </c>
      <c r="H265" s="623">
        <f t="shared" si="30"/>
        <v>0</v>
      </c>
      <c r="I265" s="623">
        <f t="shared" si="31"/>
        <v>0</v>
      </c>
      <c r="J265" s="623">
        <f t="shared" si="32"/>
        <v>0</v>
      </c>
      <c r="L265" s="623">
        <f t="shared" si="37"/>
        <v>0</v>
      </c>
      <c r="M265" s="623">
        <f t="shared" si="37"/>
        <v>0</v>
      </c>
      <c r="N265" s="623">
        <f t="shared" si="37"/>
        <v>0</v>
      </c>
      <c r="O265" s="623">
        <f t="shared" si="37"/>
        <v>0</v>
      </c>
    </row>
    <row r="266" spans="2:15">
      <c r="B266" s="459">
        <f t="shared" si="33"/>
        <v>52</v>
      </c>
      <c r="C266" s="626">
        <f t="shared" si="35"/>
        <v>4.0426999999999998E-2</v>
      </c>
      <c r="D266" s="612" t="s">
        <v>530</v>
      </c>
      <c r="E266" s="602">
        <f t="shared" si="25"/>
        <v>5.25551E-2</v>
      </c>
      <c r="F266" s="602">
        <f t="shared" si="26"/>
        <v>2.8298899999999995E-2</v>
      </c>
      <c r="G266" s="623">
        <f t="shared" si="29"/>
        <v>0</v>
      </c>
      <c r="H266" s="623">
        <f t="shared" si="30"/>
        <v>0</v>
      </c>
      <c r="I266" s="623">
        <f t="shared" si="31"/>
        <v>0</v>
      </c>
      <c r="J266" s="623">
        <f t="shared" si="32"/>
        <v>0</v>
      </c>
      <c r="L266" s="623">
        <f t="shared" si="37"/>
        <v>0</v>
      </c>
      <c r="M266" s="623">
        <f t="shared" si="37"/>
        <v>0</v>
      </c>
      <c r="N266" s="623">
        <f t="shared" si="37"/>
        <v>0</v>
      </c>
      <c r="O266" s="623">
        <f t="shared" si="37"/>
        <v>0</v>
      </c>
    </row>
    <row r="267" spans="2:15">
      <c r="B267" s="459">
        <f t="shared" si="33"/>
        <v>53</v>
      </c>
      <c r="C267" s="626">
        <f t="shared" si="35"/>
        <v>4.0388E-2</v>
      </c>
      <c r="D267" s="612" t="s">
        <v>531</v>
      </c>
      <c r="E267" s="602">
        <f t="shared" si="25"/>
        <v>5.25044E-2</v>
      </c>
      <c r="F267" s="602">
        <f t="shared" si="26"/>
        <v>2.8271599999999997E-2</v>
      </c>
      <c r="G267" s="623">
        <f t="shared" si="29"/>
        <v>0</v>
      </c>
      <c r="H267" s="623">
        <f t="shared" si="30"/>
        <v>0</v>
      </c>
      <c r="I267" s="623">
        <f t="shared" si="31"/>
        <v>0</v>
      </c>
      <c r="J267" s="623">
        <f t="shared" si="32"/>
        <v>0</v>
      </c>
      <c r="L267" s="623">
        <f t="shared" si="37"/>
        <v>0</v>
      </c>
      <c r="M267" s="623">
        <f t="shared" si="37"/>
        <v>0</v>
      </c>
      <c r="N267" s="623">
        <f t="shared" si="37"/>
        <v>0</v>
      </c>
      <c r="O267" s="623">
        <f t="shared" si="37"/>
        <v>0</v>
      </c>
    </row>
    <row r="268" spans="2:15">
      <c r="B268" s="459">
        <f t="shared" si="33"/>
        <v>54</v>
      </c>
      <c r="C268" s="626">
        <f t="shared" si="35"/>
        <v>4.0349999999999997E-2</v>
      </c>
      <c r="D268" s="612" t="s">
        <v>532</v>
      </c>
      <c r="E268" s="602">
        <f t="shared" si="25"/>
        <v>5.2454999999999995E-2</v>
      </c>
      <c r="F268" s="602">
        <f t="shared" si="26"/>
        <v>2.8244999999999996E-2</v>
      </c>
      <c r="G268" s="623">
        <f t="shared" si="29"/>
        <v>0</v>
      </c>
      <c r="H268" s="623">
        <f t="shared" si="30"/>
        <v>0</v>
      </c>
      <c r="I268" s="623">
        <f t="shared" si="31"/>
        <v>0</v>
      </c>
      <c r="J268" s="623">
        <f t="shared" si="32"/>
        <v>0</v>
      </c>
      <c r="L268" s="623">
        <f t="shared" si="37"/>
        <v>0</v>
      </c>
      <c r="M268" s="623">
        <f t="shared" si="37"/>
        <v>0</v>
      </c>
      <c r="N268" s="623">
        <f t="shared" si="37"/>
        <v>0</v>
      </c>
      <c r="O268" s="623">
        <f t="shared" si="37"/>
        <v>0</v>
      </c>
    </row>
    <row r="269" spans="2:15">
      <c r="B269" s="459">
        <f t="shared" si="33"/>
        <v>55</v>
      </c>
      <c r="C269" s="626">
        <f t="shared" si="35"/>
        <v>4.0313000000000002E-2</v>
      </c>
      <c r="D269" s="612" t="s">
        <v>533</v>
      </c>
      <c r="E269" s="602">
        <f t="shared" si="25"/>
        <v>5.2406900000000006E-2</v>
      </c>
      <c r="F269" s="602">
        <f t="shared" si="26"/>
        <v>2.82191E-2</v>
      </c>
      <c r="G269" s="623">
        <f t="shared" si="29"/>
        <v>0</v>
      </c>
      <c r="H269" s="623">
        <f t="shared" si="30"/>
        <v>0</v>
      </c>
      <c r="I269" s="623">
        <f t="shared" si="31"/>
        <v>0</v>
      </c>
      <c r="J269" s="623">
        <f t="shared" si="32"/>
        <v>0</v>
      </c>
      <c r="L269" s="623">
        <f t="shared" si="37"/>
        <v>0</v>
      </c>
      <c r="M269" s="623">
        <f t="shared" si="37"/>
        <v>0</v>
      </c>
      <c r="N269" s="623">
        <f t="shared" si="37"/>
        <v>0</v>
      </c>
      <c r="O269" s="623">
        <f t="shared" si="37"/>
        <v>0</v>
      </c>
    </row>
    <row r="270" spans="2:15">
      <c r="B270" s="459">
        <f t="shared" si="33"/>
        <v>56</v>
      </c>
      <c r="C270" s="626">
        <f t="shared" si="35"/>
        <v>4.0278000000000001E-2</v>
      </c>
      <c r="D270" s="612" t="s">
        <v>534</v>
      </c>
      <c r="E270" s="602">
        <f t="shared" si="25"/>
        <v>5.2361400000000002E-2</v>
      </c>
      <c r="F270" s="602">
        <f t="shared" si="26"/>
        <v>2.81946E-2</v>
      </c>
      <c r="G270" s="623">
        <f t="shared" si="29"/>
        <v>0</v>
      </c>
      <c r="H270" s="623">
        <f t="shared" si="30"/>
        <v>0</v>
      </c>
      <c r="I270" s="623">
        <f t="shared" si="31"/>
        <v>0</v>
      </c>
      <c r="J270" s="623">
        <f t="shared" si="32"/>
        <v>0</v>
      </c>
      <c r="L270" s="623">
        <f t="shared" si="37"/>
        <v>0</v>
      </c>
      <c r="M270" s="623">
        <f t="shared" si="37"/>
        <v>0</v>
      </c>
      <c r="N270" s="623">
        <f t="shared" si="37"/>
        <v>0</v>
      </c>
      <c r="O270" s="623">
        <f t="shared" si="37"/>
        <v>0</v>
      </c>
    </row>
    <row r="271" spans="2:15">
      <c r="B271" s="459">
        <f t="shared" si="33"/>
        <v>57</v>
      </c>
      <c r="C271" s="626">
        <f t="shared" si="35"/>
        <v>4.0244000000000002E-2</v>
      </c>
      <c r="D271" s="612" t="s">
        <v>535</v>
      </c>
      <c r="E271" s="602">
        <f t="shared" si="25"/>
        <v>5.2317200000000001E-2</v>
      </c>
      <c r="F271" s="602">
        <f t="shared" si="26"/>
        <v>2.8170799999999999E-2</v>
      </c>
      <c r="G271" s="623">
        <f t="shared" si="29"/>
        <v>0</v>
      </c>
      <c r="H271" s="623">
        <f t="shared" si="30"/>
        <v>0</v>
      </c>
      <c r="I271" s="623">
        <f t="shared" si="31"/>
        <v>0</v>
      </c>
      <c r="J271" s="623">
        <f t="shared" si="32"/>
        <v>0</v>
      </c>
      <c r="L271" s="623">
        <f t="shared" si="37"/>
        <v>0</v>
      </c>
      <c r="M271" s="623">
        <f t="shared" si="37"/>
        <v>0</v>
      </c>
      <c r="N271" s="623">
        <f t="shared" si="37"/>
        <v>0</v>
      </c>
      <c r="O271" s="623">
        <f t="shared" si="37"/>
        <v>0</v>
      </c>
    </row>
    <row r="272" spans="2:15">
      <c r="B272" s="459">
        <f t="shared" si="33"/>
        <v>58</v>
      </c>
      <c r="C272" s="626">
        <f t="shared" si="35"/>
        <v>4.0211999999999998E-2</v>
      </c>
      <c r="D272" s="612" t="s">
        <v>536</v>
      </c>
      <c r="E272" s="602">
        <f t="shared" si="25"/>
        <v>5.2275599999999998E-2</v>
      </c>
      <c r="F272" s="602">
        <f t="shared" si="26"/>
        <v>2.8148399999999997E-2</v>
      </c>
      <c r="G272" s="623">
        <f t="shared" si="29"/>
        <v>0</v>
      </c>
      <c r="H272" s="623">
        <f t="shared" si="30"/>
        <v>0</v>
      </c>
      <c r="I272" s="623">
        <f t="shared" si="31"/>
        <v>0</v>
      </c>
      <c r="J272" s="623">
        <f t="shared" si="32"/>
        <v>0</v>
      </c>
      <c r="L272" s="623">
        <f t="shared" si="37"/>
        <v>0</v>
      </c>
      <c r="M272" s="623">
        <f t="shared" si="37"/>
        <v>0</v>
      </c>
      <c r="N272" s="623">
        <f t="shared" si="37"/>
        <v>0</v>
      </c>
      <c r="O272" s="623">
        <f t="shared" si="37"/>
        <v>0</v>
      </c>
    </row>
    <row r="273" spans="2:15">
      <c r="B273" s="459">
        <f t="shared" si="33"/>
        <v>59</v>
      </c>
      <c r="C273" s="626">
        <f t="shared" si="35"/>
        <v>4.018E-2</v>
      </c>
      <c r="D273" s="612" t="s">
        <v>537</v>
      </c>
      <c r="E273" s="602">
        <f t="shared" si="25"/>
        <v>5.2234000000000003E-2</v>
      </c>
      <c r="F273" s="602">
        <f t="shared" si="26"/>
        <v>2.8125999999999998E-2</v>
      </c>
      <c r="G273" s="623">
        <f t="shared" si="29"/>
        <v>0</v>
      </c>
      <c r="H273" s="623">
        <f t="shared" si="30"/>
        <v>0</v>
      </c>
      <c r="I273" s="623">
        <f t="shared" si="31"/>
        <v>0</v>
      </c>
      <c r="J273" s="623">
        <f t="shared" si="32"/>
        <v>0</v>
      </c>
      <c r="L273" s="623">
        <f t="shared" si="37"/>
        <v>0</v>
      </c>
      <c r="M273" s="623">
        <f t="shared" si="37"/>
        <v>0</v>
      </c>
      <c r="N273" s="623">
        <f t="shared" si="37"/>
        <v>0</v>
      </c>
      <c r="O273" s="623">
        <f t="shared" si="37"/>
        <v>0</v>
      </c>
    </row>
    <row r="274" spans="2:15">
      <c r="B274" s="459">
        <f t="shared" si="33"/>
        <v>60</v>
      </c>
      <c r="C274" s="626">
        <f t="shared" si="35"/>
        <v>4.0149999999999998E-2</v>
      </c>
      <c r="D274" s="612" t="s">
        <v>538</v>
      </c>
      <c r="E274" s="602">
        <f t="shared" si="25"/>
        <v>5.2194999999999998E-2</v>
      </c>
      <c r="F274" s="602">
        <f t="shared" si="26"/>
        <v>2.8104999999999998E-2</v>
      </c>
      <c r="G274" s="623">
        <f t="shared" si="29"/>
        <v>0</v>
      </c>
      <c r="H274" s="623">
        <f t="shared" si="30"/>
        <v>0</v>
      </c>
      <c r="I274" s="623">
        <f t="shared" si="31"/>
        <v>0</v>
      </c>
      <c r="J274" s="623">
        <f t="shared" si="32"/>
        <v>0</v>
      </c>
      <c r="L274" s="623">
        <f t="shared" si="37"/>
        <v>0</v>
      </c>
      <c r="M274" s="623">
        <f t="shared" si="37"/>
        <v>0</v>
      </c>
      <c r="N274" s="623">
        <f t="shared" si="37"/>
        <v>0</v>
      </c>
      <c r="O274" s="623">
        <f t="shared" si="37"/>
        <v>0</v>
      </c>
    </row>
    <row r="275" spans="2:15">
      <c r="B275" s="459">
        <f t="shared" si="33"/>
        <v>61</v>
      </c>
      <c r="C275" s="626">
        <f t="shared" si="35"/>
        <v>4.0120000000000003E-2</v>
      </c>
      <c r="D275" s="612" t="s">
        <v>539</v>
      </c>
      <c r="E275" s="602">
        <f t="shared" si="25"/>
        <v>5.2156000000000008E-2</v>
      </c>
      <c r="F275" s="602">
        <f t="shared" si="26"/>
        <v>2.8084000000000001E-2</v>
      </c>
      <c r="G275" s="623">
        <f t="shared" si="29"/>
        <v>0</v>
      </c>
      <c r="H275" s="623">
        <f t="shared" si="30"/>
        <v>0</v>
      </c>
      <c r="I275" s="623">
        <f t="shared" si="31"/>
        <v>0</v>
      </c>
      <c r="J275" s="623">
        <f t="shared" si="32"/>
        <v>0</v>
      </c>
      <c r="L275" s="623">
        <f t="shared" si="37"/>
        <v>0</v>
      </c>
      <c r="M275" s="623">
        <f t="shared" si="37"/>
        <v>0</v>
      </c>
      <c r="N275" s="623">
        <f t="shared" si="37"/>
        <v>0</v>
      </c>
      <c r="O275" s="623">
        <f t="shared" si="37"/>
        <v>0</v>
      </c>
    </row>
    <row r="276" spans="2:15">
      <c r="B276" s="459">
        <f t="shared" si="33"/>
        <v>62</v>
      </c>
      <c r="C276" s="626">
        <f t="shared" ref="C276:C300" si="38">C88+$G$18/10000</f>
        <v>4.0091000000000002E-2</v>
      </c>
      <c r="D276" s="612" t="s">
        <v>540</v>
      </c>
      <c r="E276" s="602">
        <f t="shared" ref="E276:E300" si="39">C276*(1+C182)</f>
        <v>5.2118300000000006E-2</v>
      </c>
      <c r="F276" s="602">
        <f t="shared" ref="F276:F300" si="40">C276*(1-D182)</f>
        <v>2.80637E-2</v>
      </c>
      <c r="G276" s="623">
        <f t="shared" si="29"/>
        <v>0</v>
      </c>
      <c r="H276" s="623">
        <f t="shared" si="30"/>
        <v>0</v>
      </c>
      <c r="I276" s="623">
        <f t="shared" si="31"/>
        <v>0</v>
      </c>
      <c r="J276" s="623">
        <f t="shared" si="32"/>
        <v>0</v>
      </c>
      <c r="L276" s="623">
        <f t="shared" ref="L276:O291" si="41">L182</f>
        <v>0</v>
      </c>
      <c r="M276" s="623">
        <f t="shared" si="41"/>
        <v>0</v>
      </c>
      <c r="N276" s="623">
        <f t="shared" si="41"/>
        <v>0</v>
      </c>
      <c r="O276" s="623">
        <f t="shared" si="41"/>
        <v>0</v>
      </c>
    </row>
    <row r="277" spans="2:15">
      <c r="B277" s="459">
        <f t="shared" si="33"/>
        <v>63</v>
      </c>
      <c r="C277" s="626">
        <f t="shared" si="38"/>
        <v>4.0064000000000002E-2</v>
      </c>
      <c r="D277" s="612" t="s">
        <v>541</v>
      </c>
      <c r="E277" s="602">
        <f t="shared" si="39"/>
        <v>5.2083200000000003E-2</v>
      </c>
      <c r="F277" s="602">
        <f t="shared" si="40"/>
        <v>2.8044799999999998E-2</v>
      </c>
      <c r="G277" s="623">
        <f t="shared" ref="G277:G300" si="42">G183</f>
        <v>0</v>
      </c>
      <c r="H277" s="623">
        <f t="shared" si="30"/>
        <v>0</v>
      </c>
      <c r="I277" s="623">
        <f t="shared" si="31"/>
        <v>0</v>
      </c>
      <c r="J277" s="623">
        <f t="shared" si="32"/>
        <v>0</v>
      </c>
      <c r="L277" s="623">
        <f t="shared" si="41"/>
        <v>0</v>
      </c>
      <c r="M277" s="623">
        <f t="shared" si="41"/>
        <v>0</v>
      </c>
      <c r="N277" s="623">
        <f t="shared" si="41"/>
        <v>0</v>
      </c>
      <c r="O277" s="623">
        <f t="shared" si="41"/>
        <v>0</v>
      </c>
    </row>
    <row r="278" spans="2:15">
      <c r="B278" s="459">
        <f t="shared" si="33"/>
        <v>64</v>
      </c>
      <c r="C278" s="626">
        <f t="shared" si="38"/>
        <v>4.0037000000000003E-2</v>
      </c>
      <c r="D278" s="612" t="s">
        <v>542</v>
      </c>
      <c r="E278" s="602">
        <f t="shared" si="39"/>
        <v>5.2048100000000007E-2</v>
      </c>
      <c r="F278" s="602">
        <f t="shared" si="40"/>
        <v>2.8025899999999999E-2</v>
      </c>
      <c r="G278" s="623">
        <f t="shared" si="42"/>
        <v>0</v>
      </c>
      <c r="H278" s="623">
        <f t="shared" ref="H278:H300" si="43">(($G278-G90)*((1+C278)^(-(B278+B277)/2)))+(G90*((1+C90)^(-(B278+B277)/2)))</f>
        <v>0</v>
      </c>
      <c r="I278" s="623">
        <f t="shared" ref="I278:I300" si="44">(($G278-G90)*((1+E278)^(-(B278+B277)/2)))+(G90*((1+E184)^(-(B278+B277)/2)))</f>
        <v>0</v>
      </c>
      <c r="J278" s="623">
        <f t="shared" ref="J278:J300" si="45">(($G278-G90)*((1+F278)^(-(B278+B277)/2)))+(G90*((1+F184)^(-(B278+B277)/2)))</f>
        <v>0</v>
      </c>
      <c r="L278" s="623">
        <f t="shared" si="41"/>
        <v>0</v>
      </c>
      <c r="M278" s="623">
        <f t="shared" si="41"/>
        <v>0</v>
      </c>
      <c r="N278" s="623">
        <f t="shared" si="41"/>
        <v>0</v>
      </c>
      <c r="O278" s="623">
        <f t="shared" si="41"/>
        <v>0</v>
      </c>
    </row>
    <row r="279" spans="2:15">
      <c r="B279" s="459">
        <f t="shared" si="33"/>
        <v>65</v>
      </c>
      <c r="C279" s="626">
        <f t="shared" si="38"/>
        <v>4.0010999999999998E-2</v>
      </c>
      <c r="D279" s="612" t="s">
        <v>543</v>
      </c>
      <c r="E279" s="602">
        <f t="shared" si="39"/>
        <v>5.2014299999999999E-2</v>
      </c>
      <c r="F279" s="602">
        <f t="shared" si="40"/>
        <v>2.8007699999999996E-2</v>
      </c>
      <c r="G279" s="623">
        <f t="shared" si="42"/>
        <v>0</v>
      </c>
      <c r="H279" s="623">
        <f t="shared" si="43"/>
        <v>0</v>
      </c>
      <c r="I279" s="623">
        <f t="shared" si="44"/>
        <v>0</v>
      </c>
      <c r="J279" s="623">
        <f t="shared" si="45"/>
        <v>0</v>
      </c>
      <c r="L279" s="623">
        <f t="shared" si="41"/>
        <v>0</v>
      </c>
      <c r="M279" s="623">
        <f t="shared" si="41"/>
        <v>0</v>
      </c>
      <c r="N279" s="623">
        <f t="shared" si="41"/>
        <v>0</v>
      </c>
      <c r="O279" s="623">
        <f t="shared" si="41"/>
        <v>0</v>
      </c>
    </row>
    <row r="280" spans="2:15">
      <c r="B280" s="459">
        <f t="shared" ref="B280:B300" si="46">B92</f>
        <v>66</v>
      </c>
      <c r="C280" s="626">
        <f t="shared" si="38"/>
        <v>3.9986000000000001E-2</v>
      </c>
      <c r="D280" s="612" t="s">
        <v>544</v>
      </c>
      <c r="E280" s="602">
        <f t="shared" si="39"/>
        <v>5.1981800000000002E-2</v>
      </c>
      <c r="F280" s="602">
        <f t="shared" si="40"/>
        <v>2.79902E-2</v>
      </c>
      <c r="G280" s="623">
        <f t="shared" si="42"/>
        <v>0</v>
      </c>
      <c r="H280" s="623">
        <f t="shared" si="43"/>
        <v>0</v>
      </c>
      <c r="I280" s="623">
        <f t="shared" si="44"/>
        <v>0</v>
      </c>
      <c r="J280" s="623">
        <f t="shared" si="45"/>
        <v>0</v>
      </c>
      <c r="L280" s="623">
        <f t="shared" si="41"/>
        <v>0</v>
      </c>
      <c r="M280" s="623">
        <f t="shared" si="41"/>
        <v>0</v>
      </c>
      <c r="N280" s="623">
        <f t="shared" si="41"/>
        <v>0</v>
      </c>
      <c r="O280" s="623">
        <f t="shared" si="41"/>
        <v>0</v>
      </c>
    </row>
    <row r="281" spans="2:15">
      <c r="B281" s="459">
        <f t="shared" si="46"/>
        <v>67</v>
      </c>
      <c r="C281" s="626">
        <f t="shared" si="38"/>
        <v>3.9961000000000003E-2</v>
      </c>
      <c r="D281" s="612" t="s">
        <v>545</v>
      </c>
      <c r="E281" s="602">
        <f t="shared" si="39"/>
        <v>5.1949300000000004E-2</v>
      </c>
      <c r="F281" s="602">
        <f t="shared" si="40"/>
        <v>2.79727E-2</v>
      </c>
      <c r="G281" s="623">
        <f t="shared" si="42"/>
        <v>0</v>
      </c>
      <c r="H281" s="623">
        <f t="shared" si="43"/>
        <v>0</v>
      </c>
      <c r="I281" s="623">
        <f t="shared" si="44"/>
        <v>0</v>
      </c>
      <c r="J281" s="623">
        <f t="shared" si="45"/>
        <v>0</v>
      </c>
      <c r="L281" s="623">
        <f t="shared" si="41"/>
        <v>0</v>
      </c>
      <c r="M281" s="623">
        <f t="shared" si="41"/>
        <v>0</v>
      </c>
      <c r="N281" s="623">
        <f t="shared" si="41"/>
        <v>0</v>
      </c>
      <c r="O281" s="623">
        <f t="shared" si="41"/>
        <v>0</v>
      </c>
    </row>
    <row r="282" spans="2:15">
      <c r="B282" s="459">
        <f t="shared" si="46"/>
        <v>68</v>
      </c>
      <c r="C282" s="626">
        <f t="shared" si="38"/>
        <v>3.9938000000000001E-2</v>
      </c>
      <c r="D282" s="612" t="s">
        <v>546</v>
      </c>
      <c r="E282" s="602">
        <f t="shared" si="39"/>
        <v>5.1919400000000004E-2</v>
      </c>
      <c r="F282" s="602">
        <f t="shared" si="40"/>
        <v>2.7956599999999998E-2</v>
      </c>
      <c r="G282" s="623">
        <f t="shared" si="42"/>
        <v>0</v>
      </c>
      <c r="H282" s="623">
        <f t="shared" si="43"/>
        <v>0</v>
      </c>
      <c r="I282" s="623">
        <f t="shared" si="44"/>
        <v>0</v>
      </c>
      <c r="J282" s="623">
        <f t="shared" si="45"/>
        <v>0</v>
      </c>
      <c r="L282" s="623">
        <f t="shared" si="41"/>
        <v>0</v>
      </c>
      <c r="M282" s="623">
        <f t="shared" si="41"/>
        <v>0</v>
      </c>
      <c r="N282" s="623">
        <f t="shared" si="41"/>
        <v>0</v>
      </c>
      <c r="O282" s="623">
        <f t="shared" si="41"/>
        <v>0</v>
      </c>
    </row>
    <row r="283" spans="2:15">
      <c r="B283" s="459">
        <f t="shared" si="46"/>
        <v>69</v>
      </c>
      <c r="C283" s="626">
        <f t="shared" si="38"/>
        <v>3.9961000000000003E-2</v>
      </c>
      <c r="D283" s="612" t="s">
        <v>547</v>
      </c>
      <c r="E283" s="602">
        <f t="shared" si="39"/>
        <v>5.1949300000000004E-2</v>
      </c>
      <c r="F283" s="602">
        <f t="shared" si="40"/>
        <v>2.79727E-2</v>
      </c>
      <c r="G283" s="623">
        <f t="shared" si="42"/>
        <v>0</v>
      </c>
      <c r="H283" s="623">
        <f t="shared" si="43"/>
        <v>0</v>
      </c>
      <c r="I283" s="623">
        <f t="shared" si="44"/>
        <v>0</v>
      </c>
      <c r="J283" s="623">
        <f t="shared" si="45"/>
        <v>0</v>
      </c>
      <c r="L283" s="623">
        <f t="shared" si="41"/>
        <v>0</v>
      </c>
      <c r="M283" s="623">
        <f t="shared" si="41"/>
        <v>0</v>
      </c>
      <c r="N283" s="623">
        <f t="shared" si="41"/>
        <v>0</v>
      </c>
      <c r="O283" s="623">
        <f t="shared" si="41"/>
        <v>0</v>
      </c>
    </row>
    <row r="284" spans="2:15">
      <c r="B284" s="459">
        <f t="shared" si="46"/>
        <v>70</v>
      </c>
      <c r="C284" s="626">
        <f t="shared" si="38"/>
        <v>3.9891999999999997E-2</v>
      </c>
      <c r="D284" s="612" t="s">
        <v>548</v>
      </c>
      <c r="E284" s="602">
        <f t="shared" si="39"/>
        <v>5.1859599999999999E-2</v>
      </c>
      <c r="F284" s="602">
        <f t="shared" si="40"/>
        <v>2.7924399999999995E-2</v>
      </c>
      <c r="G284" s="623">
        <f t="shared" si="42"/>
        <v>0</v>
      </c>
      <c r="H284" s="623">
        <f t="shared" si="43"/>
        <v>0</v>
      </c>
      <c r="I284" s="623">
        <f t="shared" si="44"/>
        <v>0</v>
      </c>
      <c r="J284" s="623">
        <f t="shared" si="45"/>
        <v>0</v>
      </c>
      <c r="L284" s="623">
        <f t="shared" si="41"/>
        <v>0</v>
      </c>
      <c r="M284" s="623">
        <f t="shared" si="41"/>
        <v>0</v>
      </c>
      <c r="N284" s="623">
        <f t="shared" si="41"/>
        <v>0</v>
      </c>
      <c r="O284" s="623">
        <f t="shared" si="41"/>
        <v>0</v>
      </c>
    </row>
    <row r="285" spans="2:15">
      <c r="B285" s="459">
        <f t="shared" si="46"/>
        <v>71</v>
      </c>
      <c r="C285" s="626">
        <f t="shared" si="38"/>
        <v>3.9870000000000003E-2</v>
      </c>
      <c r="D285" s="612" t="s">
        <v>549</v>
      </c>
      <c r="E285" s="602">
        <f t="shared" si="39"/>
        <v>5.1831000000000002E-2</v>
      </c>
      <c r="F285" s="602">
        <f t="shared" si="40"/>
        <v>2.7909E-2</v>
      </c>
      <c r="G285" s="623">
        <f t="shared" si="42"/>
        <v>0</v>
      </c>
      <c r="H285" s="623">
        <f t="shared" si="43"/>
        <v>0</v>
      </c>
      <c r="I285" s="623">
        <f t="shared" si="44"/>
        <v>0</v>
      </c>
      <c r="J285" s="623">
        <f t="shared" si="45"/>
        <v>0</v>
      </c>
      <c r="L285" s="623">
        <f t="shared" si="41"/>
        <v>0</v>
      </c>
      <c r="M285" s="623">
        <f t="shared" si="41"/>
        <v>0</v>
      </c>
      <c r="N285" s="623">
        <f t="shared" si="41"/>
        <v>0</v>
      </c>
      <c r="O285" s="623">
        <f t="shared" si="41"/>
        <v>0</v>
      </c>
    </row>
    <row r="286" spans="2:15">
      <c r="B286" s="459">
        <f t="shared" si="46"/>
        <v>72</v>
      </c>
      <c r="C286" s="626">
        <f t="shared" si="38"/>
        <v>3.9849000000000002E-2</v>
      </c>
      <c r="D286" s="612" t="s">
        <v>550</v>
      </c>
      <c r="E286" s="602">
        <f t="shared" si="39"/>
        <v>5.1803700000000008E-2</v>
      </c>
      <c r="F286" s="602">
        <f t="shared" si="40"/>
        <v>2.78943E-2</v>
      </c>
      <c r="G286" s="623">
        <f t="shared" si="42"/>
        <v>0</v>
      </c>
      <c r="H286" s="623">
        <f t="shared" si="43"/>
        <v>0</v>
      </c>
      <c r="I286" s="623">
        <f t="shared" si="44"/>
        <v>0</v>
      </c>
      <c r="J286" s="623">
        <f t="shared" si="45"/>
        <v>0</v>
      </c>
      <c r="L286" s="623">
        <f t="shared" si="41"/>
        <v>0</v>
      </c>
      <c r="M286" s="623">
        <f t="shared" si="41"/>
        <v>0</v>
      </c>
      <c r="N286" s="623">
        <f t="shared" si="41"/>
        <v>0</v>
      </c>
      <c r="O286" s="623">
        <f t="shared" si="41"/>
        <v>0</v>
      </c>
    </row>
    <row r="287" spans="2:15">
      <c r="B287" s="459">
        <f t="shared" si="46"/>
        <v>73</v>
      </c>
      <c r="C287" s="626">
        <f t="shared" si="38"/>
        <v>3.9829000000000003E-2</v>
      </c>
      <c r="D287" s="612" t="s">
        <v>551</v>
      </c>
      <c r="E287" s="602">
        <f t="shared" si="39"/>
        <v>5.1777700000000003E-2</v>
      </c>
      <c r="F287" s="602">
        <f t="shared" si="40"/>
        <v>2.78803E-2</v>
      </c>
      <c r="G287" s="623">
        <f t="shared" si="42"/>
        <v>0</v>
      </c>
      <c r="H287" s="623">
        <f t="shared" si="43"/>
        <v>0</v>
      </c>
      <c r="I287" s="623">
        <f t="shared" si="44"/>
        <v>0</v>
      </c>
      <c r="J287" s="623">
        <f t="shared" si="45"/>
        <v>0</v>
      </c>
      <c r="L287" s="623">
        <f t="shared" si="41"/>
        <v>0</v>
      </c>
      <c r="M287" s="623">
        <f t="shared" si="41"/>
        <v>0</v>
      </c>
      <c r="N287" s="623">
        <f t="shared" si="41"/>
        <v>0</v>
      </c>
      <c r="O287" s="623">
        <f t="shared" si="41"/>
        <v>0</v>
      </c>
    </row>
    <row r="288" spans="2:15">
      <c r="B288" s="459">
        <f t="shared" si="46"/>
        <v>74</v>
      </c>
      <c r="C288" s="626">
        <f t="shared" si="38"/>
        <v>3.9808999999999997E-2</v>
      </c>
      <c r="D288" s="612" t="s">
        <v>552</v>
      </c>
      <c r="E288" s="602">
        <f t="shared" si="39"/>
        <v>5.1751699999999998E-2</v>
      </c>
      <c r="F288" s="602">
        <f t="shared" si="40"/>
        <v>2.7866299999999997E-2</v>
      </c>
      <c r="G288" s="623">
        <f t="shared" si="42"/>
        <v>0</v>
      </c>
      <c r="H288" s="623">
        <f t="shared" si="43"/>
        <v>0</v>
      </c>
      <c r="I288" s="623">
        <f t="shared" si="44"/>
        <v>0</v>
      </c>
      <c r="J288" s="623">
        <f t="shared" si="45"/>
        <v>0</v>
      </c>
      <c r="L288" s="623">
        <f t="shared" si="41"/>
        <v>0</v>
      </c>
      <c r="M288" s="623">
        <f t="shared" si="41"/>
        <v>0</v>
      </c>
      <c r="N288" s="623">
        <f t="shared" si="41"/>
        <v>0</v>
      </c>
      <c r="O288" s="623">
        <f t="shared" si="41"/>
        <v>0</v>
      </c>
    </row>
    <row r="289" spans="2:15">
      <c r="B289" s="459">
        <f t="shared" si="46"/>
        <v>75</v>
      </c>
      <c r="C289" s="626">
        <f t="shared" si="38"/>
        <v>3.9788999999999998E-2</v>
      </c>
      <c r="D289" s="612" t="s">
        <v>553</v>
      </c>
      <c r="E289" s="602">
        <f t="shared" si="39"/>
        <v>5.1725699999999999E-2</v>
      </c>
      <c r="F289" s="602">
        <f t="shared" si="40"/>
        <v>2.7852299999999997E-2</v>
      </c>
      <c r="G289" s="623">
        <f t="shared" si="42"/>
        <v>0</v>
      </c>
      <c r="H289" s="623">
        <f t="shared" si="43"/>
        <v>0</v>
      </c>
      <c r="I289" s="623">
        <f t="shared" si="44"/>
        <v>0</v>
      </c>
      <c r="J289" s="623">
        <f t="shared" si="45"/>
        <v>0</v>
      </c>
      <c r="L289" s="623">
        <f t="shared" si="41"/>
        <v>0</v>
      </c>
      <c r="M289" s="623">
        <f t="shared" si="41"/>
        <v>0</v>
      </c>
      <c r="N289" s="623">
        <f t="shared" si="41"/>
        <v>0</v>
      </c>
      <c r="O289" s="623">
        <f t="shared" si="41"/>
        <v>0</v>
      </c>
    </row>
    <row r="290" spans="2:15">
      <c r="B290" s="459">
        <f t="shared" si="46"/>
        <v>76</v>
      </c>
      <c r="C290" s="626">
        <f t="shared" si="38"/>
        <v>3.977E-2</v>
      </c>
      <c r="D290" s="612" t="s">
        <v>554</v>
      </c>
      <c r="E290" s="602">
        <f t="shared" si="39"/>
        <v>5.1701000000000004E-2</v>
      </c>
      <c r="F290" s="602">
        <f t="shared" si="40"/>
        <v>2.7838999999999999E-2</v>
      </c>
      <c r="G290" s="623">
        <f t="shared" si="42"/>
        <v>0</v>
      </c>
      <c r="H290" s="623">
        <f t="shared" si="43"/>
        <v>0</v>
      </c>
      <c r="I290" s="623">
        <f t="shared" si="44"/>
        <v>0</v>
      </c>
      <c r="J290" s="623">
        <f t="shared" si="45"/>
        <v>0</v>
      </c>
      <c r="L290" s="623">
        <f t="shared" si="41"/>
        <v>0</v>
      </c>
      <c r="M290" s="623">
        <f t="shared" si="41"/>
        <v>0</v>
      </c>
      <c r="N290" s="623">
        <f t="shared" si="41"/>
        <v>0</v>
      </c>
      <c r="O290" s="623">
        <f t="shared" si="41"/>
        <v>0</v>
      </c>
    </row>
    <row r="291" spans="2:15">
      <c r="B291" s="459">
        <f t="shared" si="46"/>
        <v>77</v>
      </c>
      <c r="C291" s="626">
        <f t="shared" si="38"/>
        <v>3.9752000000000003E-2</v>
      </c>
      <c r="D291" s="612" t="s">
        <v>555</v>
      </c>
      <c r="E291" s="602">
        <f t="shared" si="39"/>
        <v>5.1677600000000004E-2</v>
      </c>
      <c r="F291" s="602">
        <f t="shared" si="40"/>
        <v>2.7826400000000001E-2</v>
      </c>
      <c r="G291" s="623">
        <f t="shared" si="42"/>
        <v>0</v>
      </c>
      <c r="H291" s="623">
        <f t="shared" si="43"/>
        <v>0</v>
      </c>
      <c r="I291" s="623">
        <f t="shared" si="44"/>
        <v>0</v>
      </c>
      <c r="J291" s="623">
        <f t="shared" si="45"/>
        <v>0</v>
      </c>
      <c r="L291" s="623">
        <f t="shared" si="41"/>
        <v>0</v>
      </c>
      <c r="M291" s="623">
        <f t="shared" si="41"/>
        <v>0</v>
      </c>
      <c r="N291" s="623">
        <f t="shared" si="41"/>
        <v>0</v>
      </c>
      <c r="O291" s="623">
        <f t="shared" si="41"/>
        <v>0</v>
      </c>
    </row>
    <row r="292" spans="2:15">
      <c r="B292" s="459">
        <f t="shared" si="46"/>
        <v>78</v>
      </c>
      <c r="C292" s="626">
        <f t="shared" si="38"/>
        <v>3.9733999999999998E-2</v>
      </c>
      <c r="D292" s="612" t="s">
        <v>556</v>
      </c>
      <c r="E292" s="602">
        <f t="shared" si="39"/>
        <v>5.1654199999999997E-2</v>
      </c>
      <c r="F292" s="602">
        <f t="shared" si="40"/>
        <v>2.7813799999999996E-2</v>
      </c>
      <c r="G292" s="623">
        <f t="shared" si="42"/>
        <v>0</v>
      </c>
      <c r="H292" s="623">
        <f t="shared" si="43"/>
        <v>0</v>
      </c>
      <c r="I292" s="623">
        <f t="shared" si="44"/>
        <v>0</v>
      </c>
      <c r="J292" s="623">
        <f t="shared" si="45"/>
        <v>0</v>
      </c>
      <c r="L292" s="623">
        <f t="shared" ref="L292:O300" si="47">L198</f>
        <v>0</v>
      </c>
      <c r="M292" s="623">
        <f t="shared" si="47"/>
        <v>0</v>
      </c>
      <c r="N292" s="623">
        <f t="shared" si="47"/>
        <v>0</v>
      </c>
      <c r="O292" s="623">
        <f t="shared" si="47"/>
        <v>0</v>
      </c>
    </row>
    <row r="293" spans="2:15">
      <c r="B293" s="459">
        <f t="shared" si="46"/>
        <v>79</v>
      </c>
      <c r="C293" s="626">
        <f t="shared" si="38"/>
        <v>3.9716000000000001E-2</v>
      </c>
      <c r="D293" s="612" t="s">
        <v>557</v>
      </c>
      <c r="E293" s="602">
        <f t="shared" si="39"/>
        <v>5.1630800000000004E-2</v>
      </c>
      <c r="F293" s="602">
        <f t="shared" si="40"/>
        <v>2.7801199999999998E-2</v>
      </c>
      <c r="G293" s="623">
        <f t="shared" si="42"/>
        <v>0</v>
      </c>
      <c r="H293" s="623">
        <f t="shared" si="43"/>
        <v>0</v>
      </c>
      <c r="I293" s="623">
        <f t="shared" si="44"/>
        <v>0</v>
      </c>
      <c r="J293" s="623">
        <f t="shared" si="45"/>
        <v>0</v>
      </c>
      <c r="L293" s="623">
        <f t="shared" si="47"/>
        <v>0</v>
      </c>
      <c r="M293" s="623">
        <f t="shared" si="47"/>
        <v>0</v>
      </c>
      <c r="N293" s="623">
        <f t="shared" si="47"/>
        <v>0</v>
      </c>
      <c r="O293" s="623">
        <f t="shared" si="47"/>
        <v>0</v>
      </c>
    </row>
    <row r="294" spans="2:15">
      <c r="B294" s="459">
        <f t="shared" si="46"/>
        <v>80</v>
      </c>
      <c r="C294" s="626">
        <f t="shared" si="38"/>
        <v>3.9698999999999998E-2</v>
      </c>
      <c r="D294" s="612" t="s">
        <v>558</v>
      </c>
      <c r="E294" s="602">
        <f t="shared" si="39"/>
        <v>5.16087E-2</v>
      </c>
      <c r="F294" s="602">
        <f t="shared" si="40"/>
        <v>2.7789299999999996E-2</v>
      </c>
      <c r="G294" s="623">
        <f t="shared" si="42"/>
        <v>0</v>
      </c>
      <c r="H294" s="623">
        <f t="shared" si="43"/>
        <v>0</v>
      </c>
      <c r="I294" s="623">
        <f t="shared" si="44"/>
        <v>0</v>
      </c>
      <c r="J294" s="623">
        <f t="shared" si="45"/>
        <v>0</v>
      </c>
      <c r="L294" s="623">
        <f t="shared" si="47"/>
        <v>0</v>
      </c>
      <c r="M294" s="623">
        <f t="shared" si="47"/>
        <v>0</v>
      </c>
      <c r="N294" s="623">
        <f t="shared" si="47"/>
        <v>0</v>
      </c>
      <c r="O294" s="623">
        <f t="shared" si="47"/>
        <v>0</v>
      </c>
    </row>
    <row r="295" spans="2:15">
      <c r="B295" s="459">
        <f t="shared" si="46"/>
        <v>81</v>
      </c>
      <c r="C295" s="626">
        <f t="shared" si="38"/>
        <v>3.9682000000000002E-2</v>
      </c>
      <c r="D295" s="612" t="s">
        <v>559</v>
      </c>
      <c r="E295" s="602">
        <f t="shared" si="39"/>
        <v>5.1586600000000003E-2</v>
      </c>
      <c r="F295" s="602">
        <f t="shared" si="40"/>
        <v>2.7777400000000001E-2</v>
      </c>
      <c r="G295" s="623">
        <f t="shared" si="42"/>
        <v>0</v>
      </c>
      <c r="H295" s="623">
        <f t="shared" si="43"/>
        <v>0</v>
      </c>
      <c r="I295" s="623">
        <f t="shared" si="44"/>
        <v>0</v>
      </c>
      <c r="J295" s="623">
        <f t="shared" si="45"/>
        <v>0</v>
      </c>
      <c r="L295" s="623">
        <f t="shared" si="47"/>
        <v>0</v>
      </c>
      <c r="M295" s="623">
        <f t="shared" si="47"/>
        <v>0</v>
      </c>
      <c r="N295" s="623">
        <f t="shared" si="47"/>
        <v>0</v>
      </c>
      <c r="O295" s="623">
        <f t="shared" si="47"/>
        <v>0</v>
      </c>
    </row>
    <row r="296" spans="2:15">
      <c r="B296" s="459">
        <f t="shared" si="46"/>
        <v>82</v>
      </c>
      <c r="C296" s="626">
        <f t="shared" si="38"/>
        <v>3.9666E-2</v>
      </c>
      <c r="D296" s="612" t="s">
        <v>560</v>
      </c>
      <c r="E296" s="602">
        <f t="shared" si="39"/>
        <v>5.1565800000000002E-2</v>
      </c>
      <c r="F296" s="602">
        <f t="shared" si="40"/>
        <v>2.7766199999999998E-2</v>
      </c>
      <c r="G296" s="623">
        <f t="shared" si="42"/>
        <v>0</v>
      </c>
      <c r="H296" s="623">
        <f t="shared" si="43"/>
        <v>0</v>
      </c>
      <c r="I296" s="623">
        <f t="shared" si="44"/>
        <v>0</v>
      </c>
      <c r="J296" s="623">
        <f t="shared" si="45"/>
        <v>0</v>
      </c>
      <c r="L296" s="623">
        <f t="shared" si="47"/>
        <v>0</v>
      </c>
      <c r="M296" s="623">
        <f t="shared" si="47"/>
        <v>0</v>
      </c>
      <c r="N296" s="623">
        <f t="shared" si="47"/>
        <v>0</v>
      </c>
      <c r="O296" s="623">
        <f t="shared" si="47"/>
        <v>0</v>
      </c>
    </row>
    <row r="297" spans="2:15">
      <c r="B297" s="459">
        <f t="shared" si="46"/>
        <v>83</v>
      </c>
      <c r="C297" s="626">
        <f t="shared" si="38"/>
        <v>3.9649999999999998E-2</v>
      </c>
      <c r="D297" s="612" t="s">
        <v>561</v>
      </c>
      <c r="E297" s="602">
        <f t="shared" si="39"/>
        <v>5.1545000000000001E-2</v>
      </c>
      <c r="F297" s="602">
        <f t="shared" si="40"/>
        <v>2.7754999999999995E-2</v>
      </c>
      <c r="G297" s="623">
        <f t="shared" si="42"/>
        <v>0</v>
      </c>
      <c r="H297" s="623">
        <f t="shared" si="43"/>
        <v>0</v>
      </c>
      <c r="I297" s="623">
        <f t="shared" si="44"/>
        <v>0</v>
      </c>
      <c r="J297" s="623">
        <f t="shared" si="45"/>
        <v>0</v>
      </c>
      <c r="L297" s="623">
        <f t="shared" si="47"/>
        <v>0</v>
      </c>
      <c r="M297" s="623">
        <f t="shared" si="47"/>
        <v>0</v>
      </c>
      <c r="N297" s="623">
        <f t="shared" si="47"/>
        <v>0</v>
      </c>
      <c r="O297" s="623">
        <f t="shared" si="47"/>
        <v>0</v>
      </c>
    </row>
    <row r="298" spans="2:15">
      <c r="B298" s="459">
        <f t="shared" si="46"/>
        <v>84</v>
      </c>
      <c r="C298" s="626">
        <f t="shared" si="38"/>
        <v>3.9634999999999997E-2</v>
      </c>
      <c r="D298" s="612" t="s">
        <v>562</v>
      </c>
      <c r="E298" s="602">
        <f t="shared" si="39"/>
        <v>5.1525499999999995E-2</v>
      </c>
      <c r="F298" s="602">
        <f t="shared" si="40"/>
        <v>2.7744499999999995E-2</v>
      </c>
      <c r="G298" s="623">
        <f t="shared" si="42"/>
        <v>0</v>
      </c>
      <c r="H298" s="623">
        <f t="shared" si="43"/>
        <v>0</v>
      </c>
      <c r="I298" s="623">
        <f t="shared" si="44"/>
        <v>0</v>
      </c>
      <c r="J298" s="623">
        <f t="shared" si="45"/>
        <v>0</v>
      </c>
      <c r="L298" s="623">
        <f t="shared" si="47"/>
        <v>0</v>
      </c>
      <c r="M298" s="623">
        <f t="shared" si="47"/>
        <v>0</v>
      </c>
      <c r="N298" s="623">
        <f t="shared" si="47"/>
        <v>0</v>
      </c>
      <c r="O298" s="623">
        <f t="shared" si="47"/>
        <v>0</v>
      </c>
    </row>
    <row r="299" spans="2:15">
      <c r="B299" s="459">
        <f t="shared" si="46"/>
        <v>85</v>
      </c>
      <c r="C299" s="626">
        <f t="shared" si="38"/>
        <v>3.9620000000000002E-2</v>
      </c>
      <c r="D299" s="612" t="s">
        <v>563</v>
      </c>
      <c r="E299" s="602">
        <f t="shared" si="39"/>
        <v>5.1506000000000003E-2</v>
      </c>
      <c r="F299" s="602">
        <f t="shared" si="40"/>
        <v>2.7733999999999998E-2</v>
      </c>
      <c r="G299" s="623">
        <f t="shared" si="42"/>
        <v>0</v>
      </c>
      <c r="H299" s="623">
        <f t="shared" si="43"/>
        <v>0</v>
      </c>
      <c r="I299" s="623">
        <f t="shared" si="44"/>
        <v>0</v>
      </c>
      <c r="J299" s="623">
        <f t="shared" si="45"/>
        <v>0</v>
      </c>
      <c r="L299" s="623">
        <f t="shared" si="47"/>
        <v>0</v>
      </c>
      <c r="M299" s="623">
        <f t="shared" si="47"/>
        <v>0</v>
      </c>
      <c r="N299" s="623">
        <f t="shared" si="47"/>
        <v>0</v>
      </c>
      <c r="O299" s="623">
        <f t="shared" si="47"/>
        <v>0</v>
      </c>
    </row>
    <row r="300" spans="2:15">
      <c r="B300" s="463">
        <f t="shared" si="46"/>
        <v>86</v>
      </c>
      <c r="C300" s="627">
        <f t="shared" si="38"/>
        <v>3.9605000000000001E-2</v>
      </c>
      <c r="D300" s="615" t="s">
        <v>564</v>
      </c>
      <c r="E300" s="604">
        <f t="shared" si="39"/>
        <v>5.1486500000000004E-2</v>
      </c>
      <c r="F300" s="604">
        <f t="shared" si="40"/>
        <v>2.7723499999999998E-2</v>
      </c>
      <c r="G300" s="624">
        <f t="shared" si="42"/>
        <v>0</v>
      </c>
      <c r="H300" s="623">
        <f t="shared" si="43"/>
        <v>0</v>
      </c>
      <c r="I300" s="623">
        <f t="shared" si="44"/>
        <v>0</v>
      </c>
      <c r="J300" s="623">
        <f t="shared" si="45"/>
        <v>0</v>
      </c>
      <c r="L300" s="624">
        <f t="shared" si="47"/>
        <v>0</v>
      </c>
      <c r="M300" s="624">
        <f t="shared" si="47"/>
        <v>0</v>
      </c>
      <c r="N300" s="624">
        <f t="shared" si="47"/>
        <v>0</v>
      </c>
      <c r="O300" s="624">
        <f t="shared" si="47"/>
        <v>0</v>
      </c>
    </row>
  </sheetData>
  <sheetProtection algorithmName="SHA-512" hashValue="054EpPSPtcY9Qfzog/t8LdQP3ko5lOudsNGfonN+gbLQ67UWs3e1NKyikb4DCo2ThFlxN4JkO0d/9bkUbG82cA==" saltValue="LtNOwtr+u9IpcN0jnvZVKw==" spinCount="100000" sheet="1" objects="1" scenarios="1" formatCells="0" formatColumns="0" insertHyperlinks="0" sort="0" autoFilter="0" pivotTables="0"/>
  <mergeCells count="26">
    <mergeCell ref="D2:E2"/>
    <mergeCell ref="D3:E3"/>
    <mergeCell ref="D4:E4"/>
    <mergeCell ref="G9:G10"/>
    <mergeCell ref="H9:H10"/>
    <mergeCell ref="M9:M10"/>
    <mergeCell ref="AZ21:BF21"/>
    <mergeCell ref="I9:I10"/>
    <mergeCell ref="J9:J10"/>
    <mergeCell ref="L9:L10"/>
    <mergeCell ref="N9:N10"/>
    <mergeCell ref="O9:O10"/>
    <mergeCell ref="BH21:BN21"/>
    <mergeCell ref="BP21:BV21"/>
    <mergeCell ref="BX21:CD21"/>
    <mergeCell ref="CF21:CL21"/>
    <mergeCell ref="D22:F22"/>
    <mergeCell ref="L21:R21"/>
    <mergeCell ref="T21:Z21"/>
    <mergeCell ref="AB21:AH21"/>
    <mergeCell ref="G115:J115"/>
    <mergeCell ref="L115:O115"/>
    <mergeCell ref="L209:O209"/>
    <mergeCell ref="AR21:AX21"/>
    <mergeCell ref="AJ21:AP21"/>
    <mergeCell ref="G209:J209"/>
  </mergeCells>
  <conditionalFormatting sqref="H18">
    <cfRule type="cellIs" dxfId="1" priority="1" operator="equal">
      <formula>"CHECK"</formula>
    </cfRule>
  </conditionalFormatting>
  <dataValidations count="1">
    <dataValidation allowBlank="1" showInputMessage="1" showErrorMessage="1" prompt="Please input the average credit spread in excess of the risk free interest rates for interest ratesensitive  &amp; credit risk bearing assets by weighting the current yields on the assets in proportion to their value as at the valuation date" sqref="G18" xr:uid="{00000000-0002-0000-0A00-000000000000}"/>
  </dataValidation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5" tint="0.39997558519241921"/>
  </sheetPr>
  <dimension ref="A1:T122"/>
  <sheetViews>
    <sheetView workbookViewId="0"/>
  </sheetViews>
  <sheetFormatPr defaultColWidth="16.140625" defaultRowHeight="15"/>
  <cols>
    <col min="1" max="1" width="2.7109375" customWidth="1"/>
    <col min="2" max="2" width="9.5703125" customWidth="1"/>
    <col min="3" max="3" width="25.42578125" customWidth="1"/>
    <col min="4" max="4" width="16.5703125" customWidth="1"/>
    <col min="5" max="7" width="15.140625" customWidth="1"/>
    <col min="8" max="9" width="15.85546875" customWidth="1"/>
    <col min="10" max="10" width="16.42578125" customWidth="1"/>
    <col min="11" max="11" width="15.85546875" customWidth="1"/>
    <col min="12" max="13" width="15.140625" customWidth="1"/>
    <col min="14" max="20" width="17" customWidth="1"/>
  </cols>
  <sheetData>
    <row r="1" spans="1:9">
      <c r="A1" s="7"/>
      <c r="F1" s="223"/>
      <c r="G1" s="223"/>
      <c r="H1" s="223"/>
      <c r="I1" s="223"/>
    </row>
    <row r="2" spans="1:9" ht="15.75">
      <c r="B2" s="339"/>
      <c r="C2" s="339"/>
      <c r="D2" s="727" t="s">
        <v>0</v>
      </c>
      <c r="E2" s="727"/>
      <c r="F2" s="340"/>
      <c r="G2" s="340"/>
      <c r="H2" s="340"/>
      <c r="I2" s="340"/>
    </row>
    <row r="3" spans="1:9" ht="15.75">
      <c r="B3" s="339"/>
      <c r="C3" s="339"/>
      <c r="D3" s="727" t="s">
        <v>1</v>
      </c>
      <c r="E3" s="727"/>
      <c r="F3" s="340"/>
      <c r="G3" s="340"/>
      <c r="H3" s="340"/>
      <c r="I3" s="340"/>
    </row>
    <row r="4" spans="1:9" ht="15.75">
      <c r="B4" s="339"/>
      <c r="C4" s="339"/>
      <c r="D4" s="728" t="s">
        <v>4</v>
      </c>
      <c r="E4" s="728"/>
      <c r="F4" s="340"/>
      <c r="G4" s="340"/>
      <c r="H4" s="340"/>
      <c r="I4" s="340"/>
    </row>
    <row r="5" spans="1:9" ht="26.25">
      <c r="B5" s="79" t="str">
        <f>Cover!$B$5 &amp; " - "&amp;Cover!$H$3</f>
        <v>Life Template for the Risk-based Capital 2 Framework - 2020 v.0</v>
      </c>
      <c r="F5" s="223"/>
      <c r="G5" s="223"/>
      <c r="H5" s="223"/>
      <c r="I5" s="223"/>
    </row>
    <row r="6" spans="1:9" ht="15.75">
      <c r="B6" s="80" t="str">
        <f>Cover!B6</f>
        <v>Insurance Commission</v>
      </c>
      <c r="F6" s="223"/>
      <c r="G6" s="223"/>
      <c r="H6" s="223"/>
      <c r="I6" s="223"/>
    </row>
    <row r="7" spans="1:9" ht="15.75">
      <c r="B7" s="154" t="str">
        <f>Cover!D36</f>
        <v>Calculation of Currency Risk Charge</v>
      </c>
      <c r="F7" s="223"/>
      <c r="G7" s="223"/>
      <c r="H7" s="223"/>
      <c r="I7" s="223"/>
    </row>
    <row r="8" spans="1:9">
      <c r="D8" s="219"/>
      <c r="F8" s="223"/>
      <c r="G8" s="223"/>
      <c r="H8" s="223"/>
      <c r="I8" s="223"/>
    </row>
    <row r="9" spans="1:9">
      <c r="B9" s="8" t="s">
        <v>127</v>
      </c>
      <c r="D9" s="155">
        <f>Cover!C9</f>
        <v>0</v>
      </c>
      <c r="E9" s="156"/>
      <c r="F9" s="223"/>
    </row>
    <row r="10" spans="1:9">
      <c r="B10" s="8" t="s">
        <v>128</v>
      </c>
      <c r="D10" s="157">
        <f>Cover!C10</f>
        <v>0</v>
      </c>
      <c r="E10" s="156"/>
      <c r="F10" s="223"/>
    </row>
    <row r="12" spans="1:9">
      <c r="B12" s="195" t="s">
        <v>129</v>
      </c>
      <c r="D12" s="219"/>
    </row>
    <row r="13" spans="1:9">
      <c r="B13" s="196" t="s">
        <v>130</v>
      </c>
      <c r="C13" s="196"/>
      <c r="D13" s="196"/>
      <c r="E13" s="196"/>
    </row>
    <row r="14" spans="1:9">
      <c r="B14" s="197" t="s">
        <v>131</v>
      </c>
      <c r="C14" s="197"/>
      <c r="D14" s="197"/>
      <c r="E14" s="197"/>
    </row>
    <row r="15" spans="1:9">
      <c r="B15" s="405"/>
      <c r="C15" s="405"/>
      <c r="D15" s="405"/>
      <c r="E15" s="405"/>
    </row>
    <row r="16" spans="1:9">
      <c r="A16" s="223"/>
      <c r="B16" s="195" t="s">
        <v>49</v>
      </c>
    </row>
    <row r="17" spans="1:20">
      <c r="A17" s="223"/>
      <c r="B17" t="s">
        <v>585</v>
      </c>
    </row>
    <row r="18" spans="1:20" ht="45">
      <c r="B18" s="513" t="s">
        <v>586</v>
      </c>
      <c r="C18" s="514"/>
      <c r="D18" s="514" t="s">
        <v>587</v>
      </c>
      <c r="E18" s="406" t="s">
        <v>588</v>
      </c>
      <c r="F18" s="406" t="s">
        <v>589</v>
      </c>
      <c r="G18" s="406" t="s">
        <v>590</v>
      </c>
      <c r="H18" s="406" t="s">
        <v>591</v>
      </c>
      <c r="I18" s="406" t="s">
        <v>592</v>
      </c>
      <c r="J18" s="406" t="s">
        <v>593</v>
      </c>
    </row>
    <row r="19" spans="1:20">
      <c r="B19" s="407" t="s">
        <v>576</v>
      </c>
      <c r="C19" s="408"/>
      <c r="D19" s="353">
        <f>SUM(D22:D28)</f>
        <v>0</v>
      </c>
      <c r="E19" s="353">
        <f>SUM(E22:E28)</f>
        <v>0</v>
      </c>
      <c r="F19" s="353">
        <f>SUM(F22:F28)</f>
        <v>0</v>
      </c>
      <c r="G19" s="353"/>
      <c r="H19" s="353"/>
      <c r="I19" s="353"/>
      <c r="J19" s="353">
        <f>SUM(J21:J28)</f>
        <v>0</v>
      </c>
    </row>
    <row r="20" spans="1:20">
      <c r="A20" s="409" t="s">
        <v>72</v>
      </c>
      <c r="B20" s="410" t="s">
        <v>594</v>
      </c>
      <c r="C20" s="411"/>
      <c r="D20" s="412">
        <f>I33</f>
        <v>0</v>
      </c>
      <c r="E20" s="413">
        <f>S33</f>
        <v>0</v>
      </c>
      <c r="F20" s="414"/>
      <c r="G20" s="414"/>
      <c r="H20" s="414"/>
      <c r="I20" s="414"/>
      <c r="J20" s="415"/>
    </row>
    <row r="21" spans="1:20">
      <c r="A21" s="409" t="s">
        <v>595</v>
      </c>
      <c r="B21" s="416" t="s">
        <v>596</v>
      </c>
      <c r="C21" s="417"/>
      <c r="D21" s="26"/>
      <c r="E21" s="27"/>
      <c r="F21" s="418"/>
      <c r="G21" s="418"/>
      <c r="H21" s="418"/>
      <c r="I21" s="418"/>
      <c r="J21" s="419"/>
    </row>
    <row r="22" spans="1:20" s="428" customFormat="1" ht="15" customHeight="1">
      <c r="A22" s="409" t="s">
        <v>595</v>
      </c>
      <c r="B22" s="420" t="s">
        <v>597</v>
      </c>
      <c r="C22" s="421"/>
      <c r="D22" s="422">
        <f>SUM(D20:D21)</f>
        <v>0</v>
      </c>
      <c r="E22" s="423">
        <f>SUM(E20:E21)</f>
        <v>0</v>
      </c>
      <c r="F22" s="424">
        <f t="shared" ref="F22:F28" si="0">+D22-E22</f>
        <v>0</v>
      </c>
      <c r="G22" s="425" t="str">
        <f t="shared" ref="G22:G28" si="1">+IF(F22&gt;0,"Positive",IF(F22=0,"","Negative"))</f>
        <v/>
      </c>
      <c r="H22" s="426">
        <v>0.1</v>
      </c>
      <c r="I22" s="426">
        <v>0.1</v>
      </c>
      <c r="J22" s="427">
        <f t="shared" ref="J22:J28" si="2">+IF(F22&gt;0,H22,I22)*ABS(F22)</f>
        <v>0</v>
      </c>
    </row>
    <row r="23" spans="1:20" ht="15" customHeight="1">
      <c r="A23" s="429" t="s">
        <v>598</v>
      </c>
      <c r="B23" s="430" t="s">
        <v>599</v>
      </c>
      <c r="C23" s="431"/>
      <c r="D23" s="68"/>
      <c r="E23" s="69"/>
      <c r="F23" s="432">
        <f t="shared" si="0"/>
        <v>0</v>
      </c>
      <c r="G23" s="433" t="str">
        <f t="shared" si="1"/>
        <v/>
      </c>
      <c r="H23" s="434">
        <v>0.17</v>
      </c>
      <c r="I23" s="434">
        <v>0.17</v>
      </c>
      <c r="J23" s="432">
        <f t="shared" si="2"/>
        <v>0</v>
      </c>
    </row>
    <row r="24" spans="1:20">
      <c r="A24" s="409" t="s">
        <v>600</v>
      </c>
      <c r="B24" s="28" t="s">
        <v>601</v>
      </c>
      <c r="C24" s="29"/>
      <c r="D24" s="30"/>
      <c r="E24" s="31"/>
      <c r="F24" s="435">
        <f t="shared" si="0"/>
        <v>0</v>
      </c>
      <c r="G24" s="436" t="str">
        <f t="shared" si="1"/>
        <v/>
      </c>
      <c r="H24" s="437">
        <v>0.17</v>
      </c>
      <c r="I24" s="437">
        <v>0.17</v>
      </c>
      <c r="J24" s="435">
        <f t="shared" si="2"/>
        <v>0</v>
      </c>
    </row>
    <row r="25" spans="1:20" ht="14.45" customHeight="1">
      <c r="A25" s="409" t="s">
        <v>602</v>
      </c>
      <c r="B25" s="32"/>
      <c r="C25" s="33"/>
      <c r="D25" s="34"/>
      <c r="E25" s="35"/>
      <c r="F25" s="438">
        <f t="shared" si="0"/>
        <v>0</v>
      </c>
      <c r="G25" s="439" t="str">
        <f t="shared" si="1"/>
        <v/>
      </c>
      <c r="H25" s="437">
        <v>0.17</v>
      </c>
      <c r="I25" s="437">
        <v>0.17</v>
      </c>
      <c r="J25" s="438">
        <f t="shared" si="2"/>
        <v>0</v>
      </c>
    </row>
    <row r="26" spans="1:20">
      <c r="A26" s="409" t="s">
        <v>603</v>
      </c>
      <c r="B26" s="36"/>
      <c r="C26" s="37"/>
      <c r="D26" s="34"/>
      <c r="E26" s="35"/>
      <c r="F26" s="438">
        <f t="shared" si="0"/>
        <v>0</v>
      </c>
      <c r="G26" s="439" t="str">
        <f t="shared" si="1"/>
        <v/>
      </c>
      <c r="H26" s="437">
        <v>0.17</v>
      </c>
      <c r="I26" s="437">
        <v>0.17</v>
      </c>
      <c r="J26" s="438">
        <f t="shared" si="2"/>
        <v>0</v>
      </c>
    </row>
    <row r="27" spans="1:20">
      <c r="B27" s="36"/>
      <c r="C27" s="37"/>
      <c r="D27" s="34"/>
      <c r="E27" s="35"/>
      <c r="F27" s="438">
        <f t="shared" si="0"/>
        <v>0</v>
      </c>
      <c r="G27" s="439" t="str">
        <f t="shared" si="1"/>
        <v/>
      </c>
      <c r="H27" s="437">
        <v>0.17</v>
      </c>
      <c r="I27" s="437">
        <v>0.17</v>
      </c>
      <c r="J27" s="438">
        <f t="shared" si="2"/>
        <v>0</v>
      </c>
    </row>
    <row r="28" spans="1:20" ht="15.6" customHeight="1">
      <c r="B28" s="38"/>
      <c r="C28" s="39"/>
      <c r="D28" s="40"/>
      <c r="E28" s="41"/>
      <c r="F28" s="440">
        <f t="shared" si="0"/>
        <v>0</v>
      </c>
      <c r="G28" s="441" t="str">
        <f t="shared" si="1"/>
        <v/>
      </c>
      <c r="H28" s="442">
        <v>0.17</v>
      </c>
      <c r="I28" s="443">
        <v>0.17</v>
      </c>
      <c r="J28" s="440">
        <f t="shared" si="2"/>
        <v>0</v>
      </c>
    </row>
    <row r="29" spans="1:20" ht="15.6" customHeight="1">
      <c r="B29" s="83"/>
      <c r="C29" s="83"/>
      <c r="D29" s="444"/>
      <c r="E29" s="444"/>
      <c r="F29" s="445"/>
      <c r="G29" s="446"/>
      <c r="H29" s="447"/>
      <c r="I29" s="447"/>
      <c r="J29" s="445"/>
    </row>
    <row r="30" spans="1:20">
      <c r="B30" s="195" t="s">
        <v>604</v>
      </c>
    </row>
    <row r="31" spans="1:20" ht="15.75">
      <c r="C31" s="448"/>
      <c r="D31" s="752" t="s">
        <v>605</v>
      </c>
      <c r="E31" s="753"/>
      <c r="F31" s="753"/>
      <c r="G31" s="753"/>
      <c r="H31" s="753"/>
      <c r="I31" s="754"/>
      <c r="K31" s="752" t="s">
        <v>606</v>
      </c>
      <c r="L31" s="753"/>
      <c r="M31" s="753"/>
      <c r="N31" s="753"/>
      <c r="O31" s="753"/>
      <c r="P31" s="753"/>
      <c r="Q31" s="753"/>
      <c r="R31" s="753"/>
      <c r="S31" s="754"/>
    </row>
    <row r="32" spans="1:20" ht="60">
      <c r="B32" s="406" t="s">
        <v>430</v>
      </c>
      <c r="C32" s="406" t="s">
        <v>431</v>
      </c>
      <c r="D32" s="449" t="s">
        <v>234</v>
      </c>
      <c r="E32" s="512" t="s">
        <v>463</v>
      </c>
      <c r="F32" s="450" t="s">
        <v>464</v>
      </c>
      <c r="G32" s="512" t="s">
        <v>607</v>
      </c>
      <c r="H32" s="406" t="s">
        <v>572</v>
      </c>
      <c r="I32" s="406" t="s">
        <v>608</v>
      </c>
      <c r="K32" s="449" t="s">
        <v>466</v>
      </c>
      <c r="L32" s="512" t="s">
        <v>467</v>
      </c>
      <c r="M32" s="512" t="s">
        <v>468</v>
      </c>
      <c r="N32" s="512" t="s">
        <v>469</v>
      </c>
      <c r="O32" s="451" t="s">
        <v>470</v>
      </c>
      <c r="P32" s="512" t="s">
        <v>471</v>
      </c>
      <c r="Q32" s="512" t="s">
        <v>472</v>
      </c>
      <c r="R32" s="406" t="s">
        <v>572</v>
      </c>
      <c r="S32" s="406" t="s">
        <v>609</v>
      </c>
      <c r="T32" s="345"/>
    </row>
    <row r="33" spans="2:20">
      <c r="B33" s="452"/>
      <c r="C33" s="452"/>
      <c r="D33" s="453"/>
      <c r="E33" s="452"/>
      <c r="F33" s="452"/>
      <c r="G33" s="452"/>
      <c r="H33" s="454"/>
      <c r="I33" s="454">
        <f>SUM(I34:I122)</f>
        <v>0</v>
      </c>
      <c r="K33" s="452"/>
      <c r="L33" s="452"/>
      <c r="M33" s="452"/>
      <c r="N33" s="452"/>
      <c r="O33" s="452"/>
      <c r="P33" s="452"/>
      <c r="Q33" s="452"/>
      <c r="R33" s="452"/>
      <c r="S33" s="454">
        <f>SUM(S34:S122)</f>
        <v>0</v>
      </c>
      <c r="T33" s="345"/>
    </row>
    <row r="34" spans="2:20">
      <c r="B34" s="455">
        <v>0.25</v>
      </c>
      <c r="C34" s="456">
        <f>'Input_Liability (USD)'!C30</f>
        <v>1.46275E-2</v>
      </c>
      <c r="D34" s="457">
        <f>'Input_ALM (USD)'!G24</f>
        <v>0</v>
      </c>
      <c r="E34" s="457">
        <f>'Input_ALM (USD)'!H24</f>
        <v>0</v>
      </c>
      <c r="F34" s="457">
        <f>'Input_ALM (USD)'!I24</f>
        <v>0</v>
      </c>
      <c r="G34" s="457">
        <f>'Input_ALM (USD)'!J24</f>
        <v>0</v>
      </c>
      <c r="H34" s="458">
        <f>SUM(D34:G34)</f>
        <v>0</v>
      </c>
      <c r="I34" s="458">
        <f>H34*((1+$C34)^(-$B34/2))</f>
        <v>0</v>
      </c>
      <c r="K34" s="457">
        <f>'Input_ALM (USD)'!L24</f>
        <v>0</v>
      </c>
      <c r="L34" s="457">
        <f>'Input_ALM (USD)'!M24</f>
        <v>0</v>
      </c>
      <c r="M34" s="457">
        <f>'Input_ALM (USD)'!N24</f>
        <v>0</v>
      </c>
      <c r="N34" s="457">
        <f>'Input_ALM (USD)'!O24</f>
        <v>0</v>
      </c>
      <c r="O34" s="457">
        <f>'Input_ALM (USD)'!P24</f>
        <v>0</v>
      </c>
      <c r="P34" s="457">
        <f>'Input_ALM (USD)'!Q24</f>
        <v>0</v>
      </c>
      <c r="Q34" s="457">
        <f>'Input_ALM (USD)'!R24</f>
        <v>0</v>
      </c>
      <c r="R34" s="458">
        <f>SUM(L34:P34)-K34-Q34</f>
        <v>0</v>
      </c>
      <c r="S34" s="458">
        <f>R34*((1+$C34)^(-$B34/2))</f>
        <v>0</v>
      </c>
      <c r="T34" s="345"/>
    </row>
    <row r="35" spans="2:20">
      <c r="B35" s="459">
        <v>0.5</v>
      </c>
      <c r="C35" s="460">
        <f>'Input_Liability (USD)'!C31</f>
        <v>1.4851E-2</v>
      </c>
      <c r="D35" s="461">
        <f>'Input_ALM (USD)'!G25</f>
        <v>0</v>
      </c>
      <c r="E35" s="461">
        <f>'Input_ALM (USD)'!H25</f>
        <v>0</v>
      </c>
      <c r="F35" s="461">
        <f>'Input_ALM (USD)'!I25</f>
        <v>0</v>
      </c>
      <c r="G35" s="461">
        <f>'Input_ALM (USD)'!J25</f>
        <v>0</v>
      </c>
      <c r="H35" s="462">
        <f t="shared" ref="H35:H99" si="3">SUM(D35:G35)</f>
        <v>0</v>
      </c>
      <c r="I35" s="462">
        <f t="shared" ref="I35:I66" si="4">H35*((1+$C35)^(-($B35+B34)/2))</f>
        <v>0</v>
      </c>
      <c r="K35" s="461">
        <f>'Input_ALM (USD)'!L25</f>
        <v>0</v>
      </c>
      <c r="L35" s="461">
        <f>'Input_ALM (USD)'!M25</f>
        <v>0</v>
      </c>
      <c r="M35" s="461">
        <f>'Input_ALM (USD)'!N25</f>
        <v>0</v>
      </c>
      <c r="N35" s="461">
        <f>'Input_ALM (USD)'!O25</f>
        <v>0</v>
      </c>
      <c r="O35" s="461">
        <f>'Input_ALM (USD)'!P25</f>
        <v>0</v>
      </c>
      <c r="P35" s="461">
        <f>'Input_ALM (USD)'!Q25</f>
        <v>0</v>
      </c>
      <c r="Q35" s="461">
        <f>'Input_ALM (USD)'!R25</f>
        <v>0</v>
      </c>
      <c r="R35" s="462">
        <f t="shared" ref="R35:R99" si="5">SUM(L35:P35)-K35-Q35</f>
        <v>0</v>
      </c>
      <c r="S35" s="462">
        <f t="shared" ref="S35:S66" si="6">R35*((1+$C35)^(-($B35+B34)/2))</f>
        <v>0</v>
      </c>
      <c r="T35" s="345"/>
    </row>
    <row r="36" spans="2:20" ht="15" customHeight="1">
      <c r="B36" s="459">
        <v>0.75</v>
      </c>
      <c r="C36" s="460">
        <f>'Input_Liability (USD)'!C32</f>
        <v>1.5074500000000001E-2</v>
      </c>
      <c r="D36" s="461">
        <f>'Input_ALM (USD)'!G26</f>
        <v>0</v>
      </c>
      <c r="E36" s="461">
        <f>'Input_ALM (USD)'!H26</f>
        <v>0</v>
      </c>
      <c r="F36" s="461">
        <f>'Input_ALM (USD)'!I26</f>
        <v>0</v>
      </c>
      <c r="G36" s="461">
        <f>'Input_ALM (USD)'!J26</f>
        <v>0</v>
      </c>
      <c r="H36" s="462">
        <f t="shared" ref="H36" si="7">SUM(D36:G36)</f>
        <v>0</v>
      </c>
      <c r="I36" s="462">
        <f t="shared" si="4"/>
        <v>0</v>
      </c>
      <c r="K36" s="461">
        <f>'Input_ALM (USD)'!L26</f>
        <v>0</v>
      </c>
      <c r="L36" s="461">
        <f>'Input_ALM (USD)'!M26</f>
        <v>0</v>
      </c>
      <c r="M36" s="461">
        <f>'Input_ALM (USD)'!N26</f>
        <v>0</v>
      </c>
      <c r="N36" s="461">
        <f>'Input_ALM (USD)'!O26</f>
        <v>0</v>
      </c>
      <c r="O36" s="461">
        <f>'Input_ALM (USD)'!P26</f>
        <v>0</v>
      </c>
      <c r="P36" s="461">
        <f>'Input_ALM (USD)'!Q26</f>
        <v>0</v>
      </c>
      <c r="Q36" s="461">
        <f>'Input_ALM (USD)'!R26</f>
        <v>0</v>
      </c>
      <c r="R36" s="462">
        <f t="shared" ref="R36" si="8">SUM(L36:P36)-K36-Q36</f>
        <v>0</v>
      </c>
      <c r="S36" s="462">
        <f t="shared" si="6"/>
        <v>0</v>
      </c>
      <c r="T36" s="345"/>
    </row>
    <row r="37" spans="2:20">
      <c r="B37" s="459">
        <v>1</v>
      </c>
      <c r="C37" s="460">
        <f>'Input_Liability (USD)'!C33</f>
        <v>1.5298000000000001E-2</v>
      </c>
      <c r="D37" s="461">
        <f>'Input_ALM (USD)'!G27</f>
        <v>0</v>
      </c>
      <c r="E37" s="461">
        <f>'Input_ALM (USD)'!H27</f>
        <v>0</v>
      </c>
      <c r="F37" s="461">
        <f>'Input_ALM (USD)'!I27</f>
        <v>0</v>
      </c>
      <c r="G37" s="461">
        <f>'Input_ALM (USD)'!J27</f>
        <v>0</v>
      </c>
      <c r="H37" s="462">
        <f t="shared" si="3"/>
        <v>0</v>
      </c>
      <c r="I37" s="462">
        <f t="shared" si="4"/>
        <v>0</v>
      </c>
      <c r="K37" s="461">
        <f>'Input_ALM (USD)'!L27</f>
        <v>0</v>
      </c>
      <c r="L37" s="461">
        <f>'Input_ALM (USD)'!M27</f>
        <v>0</v>
      </c>
      <c r="M37" s="461">
        <f>'Input_ALM (USD)'!N27</f>
        <v>0</v>
      </c>
      <c r="N37" s="461">
        <f>'Input_ALM (USD)'!O27</f>
        <v>0</v>
      </c>
      <c r="O37" s="461">
        <f>'Input_ALM (USD)'!P27</f>
        <v>0</v>
      </c>
      <c r="P37" s="461">
        <f>'Input_ALM (USD)'!Q27</f>
        <v>0</v>
      </c>
      <c r="Q37" s="461">
        <f>'Input_ALM (USD)'!R27</f>
        <v>0</v>
      </c>
      <c r="R37" s="462">
        <f t="shared" si="5"/>
        <v>0</v>
      </c>
      <c r="S37" s="462">
        <f t="shared" si="6"/>
        <v>0</v>
      </c>
      <c r="T37" s="345"/>
    </row>
    <row r="38" spans="2:20">
      <c r="B38" s="459">
        <v>2</v>
      </c>
      <c r="C38" s="460">
        <f>'Input_Liability (USD)'!C34</f>
        <v>1.6192000000000002E-2</v>
      </c>
      <c r="D38" s="461">
        <f>'Input_ALM (USD)'!G28</f>
        <v>0</v>
      </c>
      <c r="E38" s="461">
        <f>'Input_ALM (USD)'!H28</f>
        <v>0</v>
      </c>
      <c r="F38" s="461">
        <f>'Input_ALM (USD)'!I28</f>
        <v>0</v>
      </c>
      <c r="G38" s="461">
        <f>'Input_ALM (USD)'!J28</f>
        <v>0</v>
      </c>
      <c r="H38" s="462">
        <f t="shared" si="3"/>
        <v>0</v>
      </c>
      <c r="I38" s="462">
        <f t="shared" si="4"/>
        <v>0</v>
      </c>
      <c r="K38" s="461">
        <f>'Input_ALM (USD)'!L28</f>
        <v>0</v>
      </c>
      <c r="L38" s="461">
        <f>'Input_ALM (USD)'!M28</f>
        <v>0</v>
      </c>
      <c r="M38" s="461">
        <f>'Input_ALM (USD)'!N28</f>
        <v>0</v>
      </c>
      <c r="N38" s="461">
        <f>'Input_ALM (USD)'!O28</f>
        <v>0</v>
      </c>
      <c r="O38" s="461">
        <f>'Input_ALM (USD)'!P28</f>
        <v>0</v>
      </c>
      <c r="P38" s="461">
        <f>'Input_ALM (USD)'!Q28</f>
        <v>0</v>
      </c>
      <c r="Q38" s="461">
        <f>'Input_ALM (USD)'!R28</f>
        <v>0</v>
      </c>
      <c r="R38" s="462">
        <f t="shared" si="5"/>
        <v>0</v>
      </c>
      <c r="S38" s="462">
        <f t="shared" si="6"/>
        <v>0</v>
      </c>
      <c r="T38" s="345"/>
    </row>
    <row r="39" spans="2:20">
      <c r="B39" s="459">
        <v>3</v>
      </c>
      <c r="C39" s="460">
        <f>'Input_Liability (USD)'!C35</f>
        <v>1.7339E-2</v>
      </c>
      <c r="D39" s="461">
        <f>'Input_ALM (USD)'!G29</f>
        <v>0</v>
      </c>
      <c r="E39" s="461">
        <f>'Input_ALM (USD)'!H29</f>
        <v>0</v>
      </c>
      <c r="F39" s="461">
        <f>'Input_ALM (USD)'!I29</f>
        <v>0</v>
      </c>
      <c r="G39" s="461">
        <f>'Input_ALM (USD)'!J29</f>
        <v>0</v>
      </c>
      <c r="H39" s="462">
        <f t="shared" si="3"/>
        <v>0</v>
      </c>
      <c r="I39" s="462">
        <f t="shared" si="4"/>
        <v>0</v>
      </c>
      <c r="K39" s="461">
        <f>'Input_ALM (USD)'!L29</f>
        <v>0</v>
      </c>
      <c r="L39" s="461">
        <f>'Input_ALM (USD)'!M29</f>
        <v>0</v>
      </c>
      <c r="M39" s="461">
        <f>'Input_ALM (USD)'!N29</f>
        <v>0</v>
      </c>
      <c r="N39" s="461">
        <f>'Input_ALM (USD)'!O29</f>
        <v>0</v>
      </c>
      <c r="O39" s="461">
        <f>'Input_ALM (USD)'!P29</f>
        <v>0</v>
      </c>
      <c r="P39" s="461">
        <f>'Input_ALM (USD)'!Q29</f>
        <v>0</v>
      </c>
      <c r="Q39" s="461">
        <f>'Input_ALM (USD)'!R29</f>
        <v>0</v>
      </c>
      <c r="R39" s="462">
        <f t="shared" si="5"/>
        <v>0</v>
      </c>
      <c r="S39" s="462">
        <f t="shared" si="6"/>
        <v>0</v>
      </c>
      <c r="T39" s="345"/>
    </row>
    <row r="40" spans="2:20" ht="15.6" customHeight="1">
      <c r="B40" s="459">
        <v>4</v>
      </c>
      <c r="C40" s="460">
        <f>'Input_Liability (USD)'!C36</f>
        <v>1.8683000000000002E-2</v>
      </c>
      <c r="D40" s="461">
        <f>'Input_ALM (USD)'!G30</f>
        <v>0</v>
      </c>
      <c r="E40" s="461">
        <f>'Input_ALM (USD)'!H30</f>
        <v>0</v>
      </c>
      <c r="F40" s="461">
        <f>'Input_ALM (USD)'!I30</f>
        <v>0</v>
      </c>
      <c r="G40" s="461">
        <f>'Input_ALM (USD)'!J30</f>
        <v>0</v>
      </c>
      <c r="H40" s="462">
        <f t="shared" si="3"/>
        <v>0</v>
      </c>
      <c r="I40" s="462">
        <f t="shared" si="4"/>
        <v>0</v>
      </c>
      <c r="K40" s="461">
        <f>'Input_ALM (USD)'!L30</f>
        <v>0</v>
      </c>
      <c r="L40" s="461">
        <f>'Input_ALM (USD)'!M30</f>
        <v>0</v>
      </c>
      <c r="M40" s="461">
        <f>'Input_ALM (USD)'!N30</f>
        <v>0</v>
      </c>
      <c r="N40" s="461">
        <f>'Input_ALM (USD)'!O30</f>
        <v>0</v>
      </c>
      <c r="O40" s="461">
        <f>'Input_ALM (USD)'!P30</f>
        <v>0</v>
      </c>
      <c r="P40" s="461">
        <f>'Input_ALM (USD)'!Q30</f>
        <v>0</v>
      </c>
      <c r="Q40" s="461">
        <f>'Input_ALM (USD)'!R30</f>
        <v>0</v>
      </c>
      <c r="R40" s="462">
        <f t="shared" si="5"/>
        <v>0</v>
      </c>
      <c r="S40" s="462">
        <f t="shared" si="6"/>
        <v>0</v>
      </c>
      <c r="T40" s="345"/>
    </row>
    <row r="41" spans="2:20">
      <c r="B41" s="459">
        <v>5</v>
      </c>
      <c r="C41" s="460">
        <f>'Input_Liability (USD)'!C37</f>
        <v>2.0295000000000001E-2</v>
      </c>
      <c r="D41" s="461">
        <f>'Input_ALM (USD)'!G31</f>
        <v>0</v>
      </c>
      <c r="E41" s="461">
        <f>'Input_ALM (USD)'!H31</f>
        <v>0</v>
      </c>
      <c r="F41" s="461">
        <f>'Input_ALM (USD)'!I31</f>
        <v>0</v>
      </c>
      <c r="G41" s="461">
        <f>'Input_ALM (USD)'!J31</f>
        <v>0</v>
      </c>
      <c r="H41" s="462">
        <f t="shared" si="3"/>
        <v>0</v>
      </c>
      <c r="I41" s="462">
        <f t="shared" si="4"/>
        <v>0</v>
      </c>
      <c r="K41" s="461">
        <f>'Input_ALM (USD)'!L31</f>
        <v>0</v>
      </c>
      <c r="L41" s="461">
        <f>'Input_ALM (USD)'!M31</f>
        <v>0</v>
      </c>
      <c r="M41" s="461">
        <f>'Input_ALM (USD)'!N31</f>
        <v>0</v>
      </c>
      <c r="N41" s="461">
        <f>'Input_ALM (USD)'!O31</f>
        <v>0</v>
      </c>
      <c r="O41" s="461">
        <f>'Input_ALM (USD)'!P31</f>
        <v>0</v>
      </c>
      <c r="P41" s="461">
        <f>'Input_ALM (USD)'!Q31</f>
        <v>0</v>
      </c>
      <c r="Q41" s="461">
        <f>'Input_ALM (USD)'!R31</f>
        <v>0</v>
      </c>
      <c r="R41" s="462">
        <f t="shared" si="5"/>
        <v>0</v>
      </c>
      <c r="S41" s="462">
        <f t="shared" si="6"/>
        <v>0</v>
      </c>
      <c r="T41" s="345"/>
    </row>
    <row r="42" spans="2:20">
      <c r="B42" s="459">
        <v>6</v>
      </c>
      <c r="C42" s="460">
        <f>'Input_Liability (USD)'!C38</f>
        <v>2.1808999999999999E-2</v>
      </c>
      <c r="D42" s="461">
        <f>'Input_ALM (USD)'!G32</f>
        <v>0</v>
      </c>
      <c r="E42" s="461">
        <f>'Input_ALM (USD)'!H32</f>
        <v>0</v>
      </c>
      <c r="F42" s="461">
        <f>'Input_ALM (USD)'!I32</f>
        <v>0</v>
      </c>
      <c r="G42" s="461">
        <f>'Input_ALM (USD)'!J32</f>
        <v>0</v>
      </c>
      <c r="H42" s="462">
        <f t="shared" si="3"/>
        <v>0</v>
      </c>
      <c r="I42" s="462">
        <f t="shared" si="4"/>
        <v>0</v>
      </c>
      <c r="K42" s="461">
        <f>'Input_ALM (USD)'!L32</f>
        <v>0</v>
      </c>
      <c r="L42" s="461">
        <f>'Input_ALM (USD)'!M32</f>
        <v>0</v>
      </c>
      <c r="M42" s="461">
        <f>'Input_ALM (USD)'!N32</f>
        <v>0</v>
      </c>
      <c r="N42" s="461">
        <f>'Input_ALM (USD)'!O32</f>
        <v>0</v>
      </c>
      <c r="O42" s="461">
        <f>'Input_ALM (USD)'!P32</f>
        <v>0</v>
      </c>
      <c r="P42" s="461">
        <f>'Input_ALM (USD)'!Q32</f>
        <v>0</v>
      </c>
      <c r="Q42" s="461">
        <f>'Input_ALM (USD)'!R32</f>
        <v>0</v>
      </c>
      <c r="R42" s="462">
        <f t="shared" si="5"/>
        <v>0</v>
      </c>
      <c r="S42" s="462">
        <f t="shared" si="6"/>
        <v>0</v>
      </c>
      <c r="T42" s="345"/>
    </row>
    <row r="43" spans="2:20">
      <c r="B43" s="459">
        <v>7</v>
      </c>
      <c r="C43" s="460">
        <f>'Input_Liability (USD)'!C39</f>
        <v>2.3345999999999999E-2</v>
      </c>
      <c r="D43" s="461">
        <f>'Input_ALM (USD)'!G33</f>
        <v>0</v>
      </c>
      <c r="E43" s="461">
        <f>'Input_ALM (USD)'!H33</f>
        <v>0</v>
      </c>
      <c r="F43" s="461">
        <f>'Input_ALM (USD)'!I33</f>
        <v>0</v>
      </c>
      <c r="G43" s="461">
        <f>'Input_ALM (USD)'!J33</f>
        <v>0</v>
      </c>
      <c r="H43" s="462">
        <f t="shared" si="3"/>
        <v>0</v>
      </c>
      <c r="I43" s="462">
        <f t="shared" si="4"/>
        <v>0</v>
      </c>
      <c r="K43" s="461">
        <f>'Input_ALM (USD)'!L33</f>
        <v>0</v>
      </c>
      <c r="L43" s="461">
        <f>'Input_ALM (USD)'!M33</f>
        <v>0</v>
      </c>
      <c r="M43" s="461">
        <f>'Input_ALM (USD)'!N33</f>
        <v>0</v>
      </c>
      <c r="N43" s="461">
        <f>'Input_ALM (USD)'!O33</f>
        <v>0</v>
      </c>
      <c r="O43" s="461">
        <f>'Input_ALM (USD)'!P33</f>
        <v>0</v>
      </c>
      <c r="P43" s="461">
        <f>'Input_ALM (USD)'!Q33</f>
        <v>0</v>
      </c>
      <c r="Q43" s="461">
        <f>'Input_ALM (USD)'!R33</f>
        <v>0</v>
      </c>
      <c r="R43" s="462">
        <f t="shared" si="5"/>
        <v>0</v>
      </c>
      <c r="S43" s="462">
        <f t="shared" si="6"/>
        <v>0</v>
      </c>
      <c r="T43" s="345"/>
    </row>
    <row r="44" spans="2:20" ht="15" customHeight="1">
      <c r="B44" s="459">
        <v>8</v>
      </c>
      <c r="C44" s="460">
        <f>'Input_Liability (USD)'!C40</f>
        <v>2.4683E-2</v>
      </c>
      <c r="D44" s="461">
        <f>'Input_ALM (USD)'!G34</f>
        <v>0</v>
      </c>
      <c r="E44" s="461">
        <f>'Input_ALM (USD)'!H34</f>
        <v>0</v>
      </c>
      <c r="F44" s="461">
        <f>'Input_ALM (USD)'!I34</f>
        <v>0</v>
      </c>
      <c r="G44" s="461">
        <f>'Input_ALM (USD)'!J34</f>
        <v>0</v>
      </c>
      <c r="H44" s="462">
        <f t="shared" si="3"/>
        <v>0</v>
      </c>
      <c r="I44" s="462">
        <f t="shared" si="4"/>
        <v>0</v>
      </c>
      <c r="K44" s="461">
        <f>'Input_ALM (USD)'!L34</f>
        <v>0</v>
      </c>
      <c r="L44" s="461">
        <f>'Input_ALM (USD)'!M34</f>
        <v>0</v>
      </c>
      <c r="M44" s="461">
        <f>'Input_ALM (USD)'!N34</f>
        <v>0</v>
      </c>
      <c r="N44" s="461">
        <f>'Input_ALM (USD)'!O34</f>
        <v>0</v>
      </c>
      <c r="O44" s="461">
        <f>'Input_ALM (USD)'!P34</f>
        <v>0</v>
      </c>
      <c r="P44" s="461">
        <f>'Input_ALM (USD)'!Q34</f>
        <v>0</v>
      </c>
      <c r="Q44" s="461">
        <f>'Input_ALM (USD)'!R34</f>
        <v>0</v>
      </c>
      <c r="R44" s="462">
        <f t="shared" si="5"/>
        <v>0</v>
      </c>
      <c r="S44" s="462">
        <f t="shared" si="6"/>
        <v>0</v>
      </c>
      <c r="T44" s="345"/>
    </row>
    <row r="45" spans="2:20">
      <c r="B45" s="459">
        <v>9</v>
      </c>
      <c r="C45" s="460">
        <f>'Input_Liability (USD)'!C41</f>
        <v>2.5940999999999999E-2</v>
      </c>
      <c r="D45" s="461">
        <f>'Input_ALM (USD)'!G35</f>
        <v>0</v>
      </c>
      <c r="E45" s="461">
        <f>'Input_ALM (USD)'!H35</f>
        <v>0</v>
      </c>
      <c r="F45" s="461">
        <f>'Input_ALM (USD)'!I35</f>
        <v>0</v>
      </c>
      <c r="G45" s="461">
        <f>'Input_ALM (USD)'!J35</f>
        <v>0</v>
      </c>
      <c r="H45" s="462">
        <f t="shared" si="3"/>
        <v>0</v>
      </c>
      <c r="I45" s="462">
        <f t="shared" si="4"/>
        <v>0</v>
      </c>
      <c r="K45" s="461">
        <f>'Input_ALM (USD)'!L35</f>
        <v>0</v>
      </c>
      <c r="L45" s="461">
        <f>'Input_ALM (USD)'!M35</f>
        <v>0</v>
      </c>
      <c r="M45" s="461">
        <f>'Input_ALM (USD)'!N35</f>
        <v>0</v>
      </c>
      <c r="N45" s="461">
        <f>'Input_ALM (USD)'!O35</f>
        <v>0</v>
      </c>
      <c r="O45" s="461">
        <f>'Input_ALM (USD)'!P35</f>
        <v>0</v>
      </c>
      <c r="P45" s="461">
        <f>'Input_ALM (USD)'!Q35</f>
        <v>0</v>
      </c>
      <c r="Q45" s="461">
        <f>'Input_ALM (USD)'!R35</f>
        <v>0</v>
      </c>
      <c r="R45" s="462">
        <f t="shared" si="5"/>
        <v>0</v>
      </c>
      <c r="S45" s="462">
        <f t="shared" si="6"/>
        <v>0</v>
      </c>
      <c r="T45" s="345"/>
    </row>
    <row r="46" spans="2:20">
      <c r="B46" s="459">
        <v>10</v>
      </c>
      <c r="C46" s="460">
        <f>'Input_Liability (USD)'!C42</f>
        <v>2.7258999999999999E-2</v>
      </c>
      <c r="D46" s="461">
        <f>'Input_ALM (USD)'!G36</f>
        <v>0</v>
      </c>
      <c r="E46" s="461">
        <f>'Input_ALM (USD)'!H36</f>
        <v>0</v>
      </c>
      <c r="F46" s="461">
        <f>'Input_ALM (USD)'!I36</f>
        <v>0</v>
      </c>
      <c r="G46" s="461">
        <f>'Input_ALM (USD)'!J36</f>
        <v>0</v>
      </c>
      <c r="H46" s="462">
        <f t="shared" si="3"/>
        <v>0</v>
      </c>
      <c r="I46" s="462">
        <f t="shared" si="4"/>
        <v>0</v>
      </c>
      <c r="K46" s="461">
        <f>'Input_ALM (USD)'!L36</f>
        <v>0</v>
      </c>
      <c r="L46" s="461">
        <f>'Input_ALM (USD)'!M36</f>
        <v>0</v>
      </c>
      <c r="M46" s="461">
        <f>'Input_ALM (USD)'!N36</f>
        <v>0</v>
      </c>
      <c r="N46" s="461">
        <f>'Input_ALM (USD)'!O36</f>
        <v>0</v>
      </c>
      <c r="O46" s="461">
        <f>'Input_ALM (USD)'!P36</f>
        <v>0</v>
      </c>
      <c r="P46" s="461">
        <f>'Input_ALM (USD)'!Q36</f>
        <v>0</v>
      </c>
      <c r="Q46" s="461">
        <f>'Input_ALM (USD)'!R36</f>
        <v>0</v>
      </c>
      <c r="R46" s="462">
        <f t="shared" si="5"/>
        <v>0</v>
      </c>
      <c r="S46" s="462">
        <f t="shared" si="6"/>
        <v>0</v>
      </c>
      <c r="T46" s="345"/>
    </row>
    <row r="47" spans="2:20">
      <c r="B47" s="459">
        <v>11</v>
      </c>
      <c r="C47" s="460">
        <f>'Input_Liability (USD)'!C43</f>
        <v>2.8417999999999999E-2</v>
      </c>
      <c r="D47" s="461">
        <f>'Input_ALM (USD)'!G37</f>
        <v>0</v>
      </c>
      <c r="E47" s="461">
        <f>'Input_ALM (USD)'!H37</f>
        <v>0</v>
      </c>
      <c r="F47" s="461">
        <f>'Input_ALM (USD)'!I37</f>
        <v>0</v>
      </c>
      <c r="G47" s="461">
        <f>'Input_ALM (USD)'!J37</f>
        <v>0</v>
      </c>
      <c r="H47" s="462">
        <f t="shared" si="3"/>
        <v>0</v>
      </c>
      <c r="I47" s="462">
        <f t="shared" si="4"/>
        <v>0</v>
      </c>
      <c r="K47" s="461">
        <f>'Input_ALM (USD)'!L37</f>
        <v>0</v>
      </c>
      <c r="L47" s="461">
        <f>'Input_ALM (USD)'!M37</f>
        <v>0</v>
      </c>
      <c r="M47" s="461">
        <f>'Input_ALM (USD)'!N37</f>
        <v>0</v>
      </c>
      <c r="N47" s="461">
        <f>'Input_ALM (USD)'!O37</f>
        <v>0</v>
      </c>
      <c r="O47" s="461">
        <f>'Input_ALM (USD)'!P37</f>
        <v>0</v>
      </c>
      <c r="P47" s="461">
        <f>'Input_ALM (USD)'!Q37</f>
        <v>0</v>
      </c>
      <c r="Q47" s="461">
        <f>'Input_ALM (USD)'!R37</f>
        <v>0</v>
      </c>
      <c r="R47" s="462">
        <f t="shared" si="5"/>
        <v>0</v>
      </c>
      <c r="S47" s="462">
        <f t="shared" si="6"/>
        <v>0</v>
      </c>
      <c r="T47" s="345"/>
    </row>
    <row r="48" spans="2:20">
      <c r="B48" s="459">
        <v>12</v>
      </c>
      <c r="C48" s="460">
        <f>'Input_Liability (USD)'!C44</f>
        <v>2.9603000000000001E-2</v>
      </c>
      <c r="D48" s="461">
        <f>'Input_ALM (USD)'!G38</f>
        <v>0</v>
      </c>
      <c r="E48" s="461">
        <f>'Input_ALM (USD)'!H38</f>
        <v>0</v>
      </c>
      <c r="F48" s="461">
        <f>'Input_ALM (USD)'!I38</f>
        <v>0</v>
      </c>
      <c r="G48" s="461">
        <f>'Input_ALM (USD)'!J38</f>
        <v>0</v>
      </c>
      <c r="H48" s="462">
        <f t="shared" si="3"/>
        <v>0</v>
      </c>
      <c r="I48" s="462">
        <f t="shared" si="4"/>
        <v>0</v>
      </c>
      <c r="K48" s="461">
        <f>'Input_ALM (USD)'!L38</f>
        <v>0</v>
      </c>
      <c r="L48" s="461">
        <f>'Input_ALM (USD)'!M38</f>
        <v>0</v>
      </c>
      <c r="M48" s="461">
        <f>'Input_ALM (USD)'!N38</f>
        <v>0</v>
      </c>
      <c r="N48" s="461">
        <f>'Input_ALM (USD)'!O38</f>
        <v>0</v>
      </c>
      <c r="O48" s="461">
        <f>'Input_ALM (USD)'!P38</f>
        <v>0</v>
      </c>
      <c r="P48" s="461">
        <f>'Input_ALM (USD)'!Q38</f>
        <v>0</v>
      </c>
      <c r="Q48" s="461">
        <f>'Input_ALM (USD)'!R38</f>
        <v>0</v>
      </c>
      <c r="R48" s="462">
        <f t="shared" si="5"/>
        <v>0</v>
      </c>
      <c r="S48" s="462">
        <f t="shared" si="6"/>
        <v>0</v>
      </c>
      <c r="T48" s="345"/>
    </row>
    <row r="49" spans="2:20">
      <c r="B49" s="459">
        <v>13</v>
      </c>
      <c r="C49" s="460">
        <f>'Input_Liability (USD)'!C45</f>
        <v>3.0814999999999999E-2</v>
      </c>
      <c r="D49" s="461">
        <f>'Input_ALM (USD)'!G39</f>
        <v>0</v>
      </c>
      <c r="E49" s="461">
        <f>'Input_ALM (USD)'!H39</f>
        <v>0</v>
      </c>
      <c r="F49" s="461">
        <f>'Input_ALM (USD)'!I39</f>
        <v>0</v>
      </c>
      <c r="G49" s="461">
        <f>'Input_ALM (USD)'!J39</f>
        <v>0</v>
      </c>
      <c r="H49" s="462">
        <f t="shared" si="3"/>
        <v>0</v>
      </c>
      <c r="I49" s="462">
        <f t="shared" si="4"/>
        <v>0</v>
      </c>
      <c r="K49" s="461">
        <f>'Input_ALM (USD)'!L39</f>
        <v>0</v>
      </c>
      <c r="L49" s="461">
        <f>'Input_ALM (USD)'!M39</f>
        <v>0</v>
      </c>
      <c r="M49" s="461">
        <f>'Input_ALM (USD)'!N39</f>
        <v>0</v>
      </c>
      <c r="N49" s="461">
        <f>'Input_ALM (USD)'!O39</f>
        <v>0</v>
      </c>
      <c r="O49" s="461">
        <f>'Input_ALM (USD)'!P39</f>
        <v>0</v>
      </c>
      <c r="P49" s="461">
        <f>'Input_ALM (USD)'!Q39</f>
        <v>0</v>
      </c>
      <c r="Q49" s="461">
        <f>'Input_ALM (USD)'!R39</f>
        <v>0</v>
      </c>
      <c r="R49" s="462">
        <f t="shared" si="5"/>
        <v>0</v>
      </c>
      <c r="S49" s="462">
        <f t="shared" si="6"/>
        <v>0</v>
      </c>
      <c r="T49" s="345"/>
    </row>
    <row r="50" spans="2:20">
      <c r="B50" s="459">
        <v>14</v>
      </c>
      <c r="C50" s="460">
        <f>'Input_Liability (USD)'!C46</f>
        <v>3.2058000000000003E-2</v>
      </c>
      <c r="D50" s="461">
        <f>'Input_ALM (USD)'!G40</f>
        <v>0</v>
      </c>
      <c r="E50" s="461">
        <f>'Input_ALM (USD)'!H40</f>
        <v>0</v>
      </c>
      <c r="F50" s="461">
        <f>'Input_ALM (USD)'!I40</f>
        <v>0</v>
      </c>
      <c r="G50" s="461">
        <f>'Input_ALM (USD)'!J40</f>
        <v>0</v>
      </c>
      <c r="H50" s="462">
        <f t="shared" si="3"/>
        <v>0</v>
      </c>
      <c r="I50" s="462">
        <f t="shared" si="4"/>
        <v>0</v>
      </c>
      <c r="K50" s="461">
        <f>'Input_ALM (USD)'!L40</f>
        <v>0</v>
      </c>
      <c r="L50" s="461">
        <f>'Input_ALM (USD)'!M40</f>
        <v>0</v>
      </c>
      <c r="M50" s="461">
        <f>'Input_ALM (USD)'!N40</f>
        <v>0</v>
      </c>
      <c r="N50" s="461">
        <f>'Input_ALM (USD)'!O40</f>
        <v>0</v>
      </c>
      <c r="O50" s="461">
        <f>'Input_ALM (USD)'!P40</f>
        <v>0</v>
      </c>
      <c r="P50" s="461">
        <f>'Input_ALM (USD)'!Q40</f>
        <v>0</v>
      </c>
      <c r="Q50" s="461">
        <f>'Input_ALM (USD)'!R40</f>
        <v>0</v>
      </c>
      <c r="R50" s="462">
        <f t="shared" si="5"/>
        <v>0</v>
      </c>
      <c r="S50" s="462">
        <f t="shared" si="6"/>
        <v>0</v>
      </c>
      <c r="T50" s="345"/>
    </row>
    <row r="51" spans="2:20">
      <c r="B51" s="459">
        <v>15</v>
      </c>
      <c r="C51" s="460">
        <f>'Input_Liability (USD)'!C47</f>
        <v>3.3335999999999998E-2</v>
      </c>
      <c r="D51" s="461">
        <f>'Input_ALM (USD)'!G41</f>
        <v>0</v>
      </c>
      <c r="E51" s="461">
        <f>'Input_ALM (USD)'!H41</f>
        <v>0</v>
      </c>
      <c r="F51" s="461">
        <f>'Input_ALM (USD)'!I41</f>
        <v>0</v>
      </c>
      <c r="G51" s="461">
        <f>'Input_ALM (USD)'!J41</f>
        <v>0</v>
      </c>
      <c r="H51" s="462">
        <f t="shared" si="3"/>
        <v>0</v>
      </c>
      <c r="I51" s="462">
        <f t="shared" si="4"/>
        <v>0</v>
      </c>
      <c r="K51" s="461">
        <f>'Input_ALM (USD)'!L41</f>
        <v>0</v>
      </c>
      <c r="L51" s="461">
        <f>'Input_ALM (USD)'!M41</f>
        <v>0</v>
      </c>
      <c r="M51" s="461">
        <f>'Input_ALM (USD)'!N41</f>
        <v>0</v>
      </c>
      <c r="N51" s="461">
        <f>'Input_ALM (USD)'!O41</f>
        <v>0</v>
      </c>
      <c r="O51" s="461">
        <f>'Input_ALM (USD)'!P41</f>
        <v>0</v>
      </c>
      <c r="P51" s="461">
        <f>'Input_ALM (USD)'!Q41</f>
        <v>0</v>
      </c>
      <c r="Q51" s="461">
        <f>'Input_ALM (USD)'!R41</f>
        <v>0</v>
      </c>
      <c r="R51" s="462">
        <f t="shared" si="5"/>
        <v>0</v>
      </c>
      <c r="S51" s="462">
        <f t="shared" si="6"/>
        <v>0</v>
      </c>
      <c r="T51" s="345"/>
    </row>
    <row r="52" spans="2:20" ht="15" customHeight="1">
      <c r="B52" s="459">
        <v>16</v>
      </c>
      <c r="C52" s="460">
        <f>'Input_Liability (USD)'!C48</f>
        <v>3.3212999999999999E-2</v>
      </c>
      <c r="D52" s="461">
        <f>'Input_ALM (USD)'!G42</f>
        <v>0</v>
      </c>
      <c r="E52" s="461">
        <f>'Input_ALM (USD)'!H42</f>
        <v>0</v>
      </c>
      <c r="F52" s="461">
        <f>'Input_ALM (USD)'!I42</f>
        <v>0</v>
      </c>
      <c r="G52" s="461">
        <f>'Input_ALM (USD)'!J42</f>
        <v>0</v>
      </c>
      <c r="H52" s="462">
        <f t="shared" si="3"/>
        <v>0</v>
      </c>
      <c r="I52" s="462">
        <f t="shared" si="4"/>
        <v>0</v>
      </c>
      <c r="K52" s="461">
        <f>'Input_ALM (USD)'!L42</f>
        <v>0</v>
      </c>
      <c r="L52" s="461">
        <f>'Input_ALM (USD)'!M42</f>
        <v>0</v>
      </c>
      <c r="M52" s="461">
        <f>'Input_ALM (USD)'!N42</f>
        <v>0</v>
      </c>
      <c r="N52" s="461">
        <f>'Input_ALM (USD)'!O42</f>
        <v>0</v>
      </c>
      <c r="O52" s="461">
        <f>'Input_ALM (USD)'!P42</f>
        <v>0</v>
      </c>
      <c r="P52" s="461">
        <f>'Input_ALM (USD)'!Q42</f>
        <v>0</v>
      </c>
      <c r="Q52" s="461">
        <f>'Input_ALM (USD)'!R42</f>
        <v>0</v>
      </c>
      <c r="R52" s="462">
        <f t="shared" si="5"/>
        <v>0</v>
      </c>
      <c r="S52" s="462">
        <f t="shared" si="6"/>
        <v>0</v>
      </c>
      <c r="T52" s="345"/>
    </row>
    <row r="53" spans="2:20">
      <c r="B53" s="459">
        <v>17</v>
      </c>
      <c r="C53" s="460">
        <f>'Input_Liability (USD)'!C49</f>
        <v>3.3100999999999998E-2</v>
      </c>
      <c r="D53" s="461">
        <f>'Input_ALM (USD)'!G43</f>
        <v>0</v>
      </c>
      <c r="E53" s="461">
        <f>'Input_ALM (USD)'!H43</f>
        <v>0</v>
      </c>
      <c r="F53" s="461">
        <f>'Input_ALM (USD)'!I43</f>
        <v>0</v>
      </c>
      <c r="G53" s="461">
        <f>'Input_ALM (USD)'!J43</f>
        <v>0</v>
      </c>
      <c r="H53" s="462">
        <f t="shared" si="3"/>
        <v>0</v>
      </c>
      <c r="I53" s="462">
        <f t="shared" si="4"/>
        <v>0</v>
      </c>
      <c r="K53" s="461">
        <f>'Input_ALM (USD)'!L43</f>
        <v>0</v>
      </c>
      <c r="L53" s="461">
        <f>'Input_ALM (USD)'!M43</f>
        <v>0</v>
      </c>
      <c r="M53" s="461">
        <f>'Input_ALM (USD)'!N43</f>
        <v>0</v>
      </c>
      <c r="N53" s="461">
        <f>'Input_ALM (USD)'!O43</f>
        <v>0</v>
      </c>
      <c r="O53" s="461">
        <f>'Input_ALM (USD)'!P43</f>
        <v>0</v>
      </c>
      <c r="P53" s="461">
        <f>'Input_ALM (USD)'!Q43</f>
        <v>0</v>
      </c>
      <c r="Q53" s="461">
        <f>'Input_ALM (USD)'!R43</f>
        <v>0</v>
      </c>
      <c r="R53" s="462">
        <f t="shared" si="5"/>
        <v>0</v>
      </c>
      <c r="S53" s="462">
        <f t="shared" si="6"/>
        <v>0</v>
      </c>
      <c r="T53" s="345"/>
    </row>
    <row r="54" spans="2:20">
      <c r="B54" s="459">
        <v>18</v>
      </c>
      <c r="C54" s="460">
        <f>'Input_Liability (USD)'!C50</f>
        <v>3.2999000000000001E-2</v>
      </c>
      <c r="D54" s="461">
        <f>'Input_ALM (USD)'!G44</f>
        <v>0</v>
      </c>
      <c r="E54" s="461">
        <f>'Input_ALM (USD)'!H44</f>
        <v>0</v>
      </c>
      <c r="F54" s="461">
        <f>'Input_ALM (USD)'!I44</f>
        <v>0</v>
      </c>
      <c r="G54" s="461">
        <f>'Input_ALM (USD)'!J44</f>
        <v>0</v>
      </c>
      <c r="H54" s="462">
        <f t="shared" si="3"/>
        <v>0</v>
      </c>
      <c r="I54" s="462">
        <f t="shared" si="4"/>
        <v>0</v>
      </c>
      <c r="K54" s="461">
        <f>'Input_ALM (USD)'!L44</f>
        <v>0</v>
      </c>
      <c r="L54" s="461">
        <f>'Input_ALM (USD)'!M44</f>
        <v>0</v>
      </c>
      <c r="M54" s="461">
        <f>'Input_ALM (USD)'!N44</f>
        <v>0</v>
      </c>
      <c r="N54" s="461">
        <f>'Input_ALM (USD)'!O44</f>
        <v>0</v>
      </c>
      <c r="O54" s="461">
        <f>'Input_ALM (USD)'!P44</f>
        <v>0</v>
      </c>
      <c r="P54" s="461">
        <f>'Input_ALM (USD)'!Q44</f>
        <v>0</v>
      </c>
      <c r="Q54" s="461">
        <f>'Input_ALM (USD)'!R44</f>
        <v>0</v>
      </c>
      <c r="R54" s="462">
        <f t="shared" si="5"/>
        <v>0</v>
      </c>
      <c r="S54" s="462">
        <f t="shared" si="6"/>
        <v>0</v>
      </c>
      <c r="T54" s="345"/>
    </row>
    <row r="55" spans="2:20">
      <c r="B55" s="459">
        <v>19</v>
      </c>
      <c r="C55" s="460">
        <f>'Input_Liability (USD)'!C51</f>
        <v>3.2904000000000003E-2</v>
      </c>
      <c r="D55" s="461">
        <f>'Input_ALM (USD)'!G45</f>
        <v>0</v>
      </c>
      <c r="E55" s="461">
        <f>'Input_ALM (USD)'!H45</f>
        <v>0</v>
      </c>
      <c r="F55" s="461">
        <f>'Input_ALM (USD)'!I45</f>
        <v>0</v>
      </c>
      <c r="G55" s="461">
        <f>'Input_ALM (USD)'!J45</f>
        <v>0</v>
      </c>
      <c r="H55" s="462">
        <f t="shared" si="3"/>
        <v>0</v>
      </c>
      <c r="I55" s="462">
        <f t="shared" si="4"/>
        <v>0</v>
      </c>
      <c r="K55" s="461">
        <f>'Input_ALM (USD)'!L45</f>
        <v>0</v>
      </c>
      <c r="L55" s="461">
        <f>'Input_ALM (USD)'!M45</f>
        <v>0</v>
      </c>
      <c r="M55" s="461">
        <f>'Input_ALM (USD)'!N45</f>
        <v>0</v>
      </c>
      <c r="N55" s="461">
        <f>'Input_ALM (USD)'!O45</f>
        <v>0</v>
      </c>
      <c r="O55" s="461">
        <f>'Input_ALM (USD)'!P45</f>
        <v>0</v>
      </c>
      <c r="P55" s="461">
        <f>'Input_ALM (USD)'!Q45</f>
        <v>0</v>
      </c>
      <c r="Q55" s="461">
        <f>'Input_ALM (USD)'!R45</f>
        <v>0</v>
      </c>
      <c r="R55" s="462">
        <f t="shared" si="5"/>
        <v>0</v>
      </c>
      <c r="S55" s="462">
        <f t="shared" si="6"/>
        <v>0</v>
      </c>
      <c r="T55" s="345"/>
    </row>
    <row r="56" spans="2:20">
      <c r="B56" s="459">
        <v>20</v>
      </c>
      <c r="C56" s="460">
        <f>'Input_Liability (USD)'!C52</f>
        <v>3.2815999999999998E-2</v>
      </c>
      <c r="D56" s="461">
        <f>'Input_ALM (USD)'!G46</f>
        <v>0</v>
      </c>
      <c r="E56" s="461">
        <f>'Input_ALM (USD)'!H46</f>
        <v>0</v>
      </c>
      <c r="F56" s="461">
        <f>'Input_ALM (USD)'!I46</f>
        <v>0</v>
      </c>
      <c r="G56" s="461">
        <f>'Input_ALM (USD)'!J46</f>
        <v>0</v>
      </c>
      <c r="H56" s="462">
        <f t="shared" si="3"/>
        <v>0</v>
      </c>
      <c r="I56" s="462">
        <f t="shared" si="4"/>
        <v>0</v>
      </c>
      <c r="K56" s="461">
        <f>'Input_ALM (USD)'!L46</f>
        <v>0</v>
      </c>
      <c r="L56" s="461">
        <f>'Input_ALM (USD)'!M46</f>
        <v>0</v>
      </c>
      <c r="M56" s="461">
        <f>'Input_ALM (USD)'!N46</f>
        <v>0</v>
      </c>
      <c r="N56" s="461">
        <f>'Input_ALM (USD)'!O46</f>
        <v>0</v>
      </c>
      <c r="O56" s="461">
        <f>'Input_ALM (USD)'!P46</f>
        <v>0</v>
      </c>
      <c r="P56" s="461">
        <f>'Input_ALM (USD)'!Q46</f>
        <v>0</v>
      </c>
      <c r="Q56" s="461">
        <f>'Input_ALM (USD)'!R46</f>
        <v>0</v>
      </c>
      <c r="R56" s="462">
        <f t="shared" si="5"/>
        <v>0</v>
      </c>
      <c r="S56" s="462">
        <f t="shared" si="6"/>
        <v>0</v>
      </c>
      <c r="T56" s="345"/>
    </row>
    <row r="57" spans="2:20">
      <c r="B57" s="459">
        <v>21</v>
      </c>
      <c r="C57" s="460">
        <f>'Input_Liability (USD)'!C53</f>
        <v>4.3501999999999999E-2</v>
      </c>
      <c r="D57" s="461">
        <f>'Input_ALM (USD)'!G47</f>
        <v>0</v>
      </c>
      <c r="E57" s="461">
        <f>'Input_ALM (USD)'!H47</f>
        <v>0</v>
      </c>
      <c r="F57" s="461">
        <f>'Input_ALM (USD)'!I47</f>
        <v>0</v>
      </c>
      <c r="G57" s="461">
        <f>'Input_ALM (USD)'!J47</f>
        <v>0</v>
      </c>
      <c r="H57" s="462">
        <f t="shared" si="3"/>
        <v>0</v>
      </c>
      <c r="I57" s="462">
        <f t="shared" si="4"/>
        <v>0</v>
      </c>
      <c r="K57" s="461">
        <f>'Input_ALM (USD)'!L47</f>
        <v>0</v>
      </c>
      <c r="L57" s="461">
        <f>'Input_ALM (USD)'!M47</f>
        <v>0</v>
      </c>
      <c r="M57" s="461">
        <f>'Input_ALM (USD)'!N47</f>
        <v>0</v>
      </c>
      <c r="N57" s="461">
        <f>'Input_ALM (USD)'!O47</f>
        <v>0</v>
      </c>
      <c r="O57" s="461">
        <f>'Input_ALM (USD)'!P47</f>
        <v>0</v>
      </c>
      <c r="P57" s="461">
        <f>'Input_ALM (USD)'!Q47</f>
        <v>0</v>
      </c>
      <c r="Q57" s="461">
        <f>'Input_ALM (USD)'!R47</f>
        <v>0</v>
      </c>
      <c r="R57" s="462">
        <f t="shared" si="5"/>
        <v>0</v>
      </c>
      <c r="S57" s="462">
        <f t="shared" si="6"/>
        <v>0</v>
      </c>
      <c r="T57" s="345"/>
    </row>
    <row r="58" spans="2:20">
      <c r="B58" s="459">
        <v>22</v>
      </c>
      <c r="C58" s="460">
        <f>'Input_Liability (USD)'!C54</f>
        <v>4.3267E-2</v>
      </c>
      <c r="D58" s="461">
        <f>'Input_ALM (USD)'!G48</f>
        <v>0</v>
      </c>
      <c r="E58" s="461">
        <f>'Input_ALM (USD)'!H48</f>
        <v>0</v>
      </c>
      <c r="F58" s="461">
        <f>'Input_ALM (USD)'!I48</f>
        <v>0</v>
      </c>
      <c r="G58" s="461">
        <f>'Input_ALM (USD)'!J48</f>
        <v>0</v>
      </c>
      <c r="H58" s="462">
        <f t="shared" si="3"/>
        <v>0</v>
      </c>
      <c r="I58" s="462">
        <f t="shared" si="4"/>
        <v>0</v>
      </c>
      <c r="K58" s="461">
        <f>'Input_ALM (USD)'!L48</f>
        <v>0</v>
      </c>
      <c r="L58" s="461">
        <f>'Input_ALM (USD)'!M48</f>
        <v>0</v>
      </c>
      <c r="M58" s="461">
        <f>'Input_ALM (USD)'!N48</f>
        <v>0</v>
      </c>
      <c r="N58" s="461">
        <f>'Input_ALM (USD)'!O48</f>
        <v>0</v>
      </c>
      <c r="O58" s="461">
        <f>'Input_ALM (USD)'!P48</f>
        <v>0</v>
      </c>
      <c r="P58" s="461">
        <f>'Input_ALM (USD)'!Q48</f>
        <v>0</v>
      </c>
      <c r="Q58" s="461">
        <f>'Input_ALM (USD)'!R48</f>
        <v>0</v>
      </c>
      <c r="R58" s="462">
        <f t="shared" si="5"/>
        <v>0</v>
      </c>
      <c r="S58" s="462">
        <f t="shared" si="6"/>
        <v>0</v>
      </c>
      <c r="T58" s="345"/>
    </row>
    <row r="59" spans="2:20">
      <c r="B59" s="459">
        <v>23</v>
      </c>
      <c r="C59" s="460">
        <f>'Input_Liability (USD)'!C55</f>
        <v>4.3053000000000001E-2</v>
      </c>
      <c r="D59" s="461">
        <f>'Input_ALM (USD)'!G49</f>
        <v>0</v>
      </c>
      <c r="E59" s="461">
        <f>'Input_ALM (USD)'!H49</f>
        <v>0</v>
      </c>
      <c r="F59" s="461">
        <f>'Input_ALM (USD)'!I49</f>
        <v>0</v>
      </c>
      <c r="G59" s="461">
        <f>'Input_ALM (USD)'!J49</f>
        <v>0</v>
      </c>
      <c r="H59" s="462">
        <f t="shared" si="3"/>
        <v>0</v>
      </c>
      <c r="I59" s="462">
        <f t="shared" si="4"/>
        <v>0</v>
      </c>
      <c r="K59" s="461">
        <f>'Input_ALM (USD)'!L49</f>
        <v>0</v>
      </c>
      <c r="L59" s="461">
        <f>'Input_ALM (USD)'!M49</f>
        <v>0</v>
      </c>
      <c r="M59" s="461">
        <f>'Input_ALM (USD)'!N49</f>
        <v>0</v>
      </c>
      <c r="N59" s="461">
        <f>'Input_ALM (USD)'!O49</f>
        <v>0</v>
      </c>
      <c r="O59" s="461">
        <f>'Input_ALM (USD)'!P49</f>
        <v>0</v>
      </c>
      <c r="P59" s="461">
        <f>'Input_ALM (USD)'!Q49</f>
        <v>0</v>
      </c>
      <c r="Q59" s="461">
        <f>'Input_ALM (USD)'!R49</f>
        <v>0</v>
      </c>
      <c r="R59" s="462">
        <f t="shared" si="5"/>
        <v>0</v>
      </c>
      <c r="S59" s="462">
        <f t="shared" si="6"/>
        <v>0</v>
      </c>
      <c r="T59" s="345"/>
    </row>
    <row r="60" spans="2:20">
      <c r="B60" s="459">
        <v>24</v>
      </c>
      <c r="C60" s="460">
        <f>'Input_Liability (USD)'!C56</f>
        <v>4.2856999999999999E-2</v>
      </c>
      <c r="D60" s="461">
        <f>'Input_ALM (USD)'!G50</f>
        <v>0</v>
      </c>
      <c r="E60" s="461">
        <f>'Input_ALM (USD)'!H50</f>
        <v>0</v>
      </c>
      <c r="F60" s="461">
        <f>'Input_ALM (USD)'!I50</f>
        <v>0</v>
      </c>
      <c r="G60" s="461">
        <f>'Input_ALM (USD)'!J50</f>
        <v>0</v>
      </c>
      <c r="H60" s="462">
        <f t="shared" si="3"/>
        <v>0</v>
      </c>
      <c r="I60" s="462">
        <f t="shared" si="4"/>
        <v>0</v>
      </c>
      <c r="K60" s="461">
        <f>'Input_ALM (USD)'!L50</f>
        <v>0</v>
      </c>
      <c r="L60" s="461">
        <f>'Input_ALM (USD)'!M50</f>
        <v>0</v>
      </c>
      <c r="M60" s="461">
        <f>'Input_ALM (USD)'!N50</f>
        <v>0</v>
      </c>
      <c r="N60" s="461">
        <f>'Input_ALM (USD)'!O50</f>
        <v>0</v>
      </c>
      <c r="O60" s="461">
        <f>'Input_ALM (USD)'!P50</f>
        <v>0</v>
      </c>
      <c r="P60" s="461">
        <f>'Input_ALM (USD)'!Q50</f>
        <v>0</v>
      </c>
      <c r="Q60" s="461">
        <f>'Input_ALM (USD)'!R50</f>
        <v>0</v>
      </c>
      <c r="R60" s="462">
        <f t="shared" si="5"/>
        <v>0</v>
      </c>
      <c r="S60" s="462">
        <f t="shared" si="6"/>
        <v>0</v>
      </c>
      <c r="T60" s="345"/>
    </row>
    <row r="61" spans="2:20">
      <c r="B61" s="459">
        <v>25</v>
      </c>
      <c r="C61" s="460">
        <f>'Input_Liability (USD)'!C57</f>
        <v>4.2675999999999999E-2</v>
      </c>
      <c r="D61" s="461">
        <f>'Input_ALM (USD)'!G51</f>
        <v>0</v>
      </c>
      <c r="E61" s="461">
        <f>'Input_ALM (USD)'!H51</f>
        <v>0</v>
      </c>
      <c r="F61" s="461">
        <f>'Input_ALM (USD)'!I51</f>
        <v>0</v>
      </c>
      <c r="G61" s="461">
        <f>'Input_ALM (USD)'!J51</f>
        <v>0</v>
      </c>
      <c r="H61" s="462">
        <f t="shared" si="3"/>
        <v>0</v>
      </c>
      <c r="I61" s="462">
        <f t="shared" si="4"/>
        <v>0</v>
      </c>
      <c r="K61" s="461">
        <f>'Input_ALM (USD)'!L51</f>
        <v>0</v>
      </c>
      <c r="L61" s="461">
        <f>'Input_ALM (USD)'!M51</f>
        <v>0</v>
      </c>
      <c r="M61" s="461">
        <f>'Input_ALM (USD)'!N51</f>
        <v>0</v>
      </c>
      <c r="N61" s="461">
        <f>'Input_ALM (USD)'!O51</f>
        <v>0</v>
      </c>
      <c r="O61" s="461">
        <f>'Input_ALM (USD)'!P51</f>
        <v>0</v>
      </c>
      <c r="P61" s="461">
        <f>'Input_ALM (USD)'!Q51</f>
        <v>0</v>
      </c>
      <c r="Q61" s="461">
        <f>'Input_ALM (USD)'!R51</f>
        <v>0</v>
      </c>
      <c r="R61" s="462">
        <f t="shared" si="5"/>
        <v>0</v>
      </c>
      <c r="S61" s="462">
        <f t="shared" si="6"/>
        <v>0</v>
      </c>
      <c r="T61" s="345"/>
    </row>
    <row r="62" spans="2:20">
      <c r="B62" s="459">
        <v>26</v>
      </c>
      <c r="C62" s="460">
        <f>'Input_Liability (USD)'!C58</f>
        <v>4.2508999999999998E-2</v>
      </c>
      <c r="D62" s="461">
        <f>'Input_ALM (USD)'!G52</f>
        <v>0</v>
      </c>
      <c r="E62" s="461">
        <f>'Input_ALM (USD)'!H52</f>
        <v>0</v>
      </c>
      <c r="F62" s="461">
        <f>'Input_ALM (USD)'!I52</f>
        <v>0</v>
      </c>
      <c r="G62" s="461">
        <f>'Input_ALM (USD)'!J52</f>
        <v>0</v>
      </c>
      <c r="H62" s="462">
        <f t="shared" si="3"/>
        <v>0</v>
      </c>
      <c r="I62" s="462">
        <f t="shared" si="4"/>
        <v>0</v>
      </c>
      <c r="K62" s="461">
        <f>'Input_ALM (USD)'!L52</f>
        <v>0</v>
      </c>
      <c r="L62" s="461">
        <f>'Input_ALM (USD)'!M52</f>
        <v>0</v>
      </c>
      <c r="M62" s="461">
        <f>'Input_ALM (USD)'!N52</f>
        <v>0</v>
      </c>
      <c r="N62" s="461">
        <f>'Input_ALM (USD)'!O52</f>
        <v>0</v>
      </c>
      <c r="O62" s="461">
        <f>'Input_ALM (USD)'!P52</f>
        <v>0</v>
      </c>
      <c r="P62" s="461">
        <f>'Input_ALM (USD)'!Q52</f>
        <v>0</v>
      </c>
      <c r="Q62" s="461">
        <f>'Input_ALM (USD)'!R52</f>
        <v>0</v>
      </c>
      <c r="R62" s="462">
        <f t="shared" si="5"/>
        <v>0</v>
      </c>
      <c r="S62" s="462">
        <f t="shared" si="6"/>
        <v>0</v>
      </c>
      <c r="T62" s="345"/>
    </row>
    <row r="63" spans="2:20">
      <c r="B63" s="459">
        <v>27</v>
      </c>
      <c r="C63" s="460">
        <f>'Input_Liability (USD)'!C59</f>
        <v>4.2354999999999997E-2</v>
      </c>
      <c r="D63" s="461">
        <f>'Input_ALM (USD)'!G53</f>
        <v>0</v>
      </c>
      <c r="E63" s="461">
        <f>'Input_ALM (USD)'!H53</f>
        <v>0</v>
      </c>
      <c r="F63" s="461">
        <f>'Input_ALM (USD)'!I53</f>
        <v>0</v>
      </c>
      <c r="G63" s="461">
        <f>'Input_ALM (USD)'!J53</f>
        <v>0</v>
      </c>
      <c r="H63" s="462">
        <f t="shared" si="3"/>
        <v>0</v>
      </c>
      <c r="I63" s="462">
        <f t="shared" si="4"/>
        <v>0</v>
      </c>
      <c r="K63" s="461">
        <f>'Input_ALM (USD)'!L53</f>
        <v>0</v>
      </c>
      <c r="L63" s="461">
        <f>'Input_ALM (USD)'!M53</f>
        <v>0</v>
      </c>
      <c r="M63" s="461">
        <f>'Input_ALM (USD)'!N53</f>
        <v>0</v>
      </c>
      <c r="N63" s="461">
        <f>'Input_ALM (USD)'!O53</f>
        <v>0</v>
      </c>
      <c r="O63" s="461">
        <f>'Input_ALM (USD)'!P53</f>
        <v>0</v>
      </c>
      <c r="P63" s="461">
        <f>'Input_ALM (USD)'!Q53</f>
        <v>0</v>
      </c>
      <c r="Q63" s="461">
        <f>'Input_ALM (USD)'!R53</f>
        <v>0</v>
      </c>
      <c r="R63" s="462">
        <f t="shared" si="5"/>
        <v>0</v>
      </c>
      <c r="S63" s="462">
        <f t="shared" si="6"/>
        <v>0</v>
      </c>
      <c r="T63" s="345"/>
    </row>
    <row r="64" spans="2:20">
      <c r="B64" s="459">
        <v>28</v>
      </c>
      <c r="C64" s="460">
        <f>'Input_Liability (USD)'!C60</f>
        <v>4.2210999999999999E-2</v>
      </c>
      <c r="D64" s="461">
        <f>'Input_ALM (USD)'!G54</f>
        <v>0</v>
      </c>
      <c r="E64" s="461">
        <f>'Input_ALM (USD)'!H54</f>
        <v>0</v>
      </c>
      <c r="F64" s="461">
        <f>'Input_ALM (USD)'!I54</f>
        <v>0</v>
      </c>
      <c r="G64" s="461">
        <f>'Input_ALM (USD)'!J54</f>
        <v>0</v>
      </c>
      <c r="H64" s="462">
        <f t="shared" si="3"/>
        <v>0</v>
      </c>
      <c r="I64" s="462">
        <f t="shared" si="4"/>
        <v>0</v>
      </c>
      <c r="K64" s="461">
        <f>'Input_ALM (USD)'!L54</f>
        <v>0</v>
      </c>
      <c r="L64" s="461">
        <f>'Input_ALM (USD)'!M54</f>
        <v>0</v>
      </c>
      <c r="M64" s="461">
        <f>'Input_ALM (USD)'!N54</f>
        <v>0</v>
      </c>
      <c r="N64" s="461">
        <f>'Input_ALM (USD)'!O54</f>
        <v>0</v>
      </c>
      <c r="O64" s="461">
        <f>'Input_ALM (USD)'!P54</f>
        <v>0</v>
      </c>
      <c r="P64" s="461">
        <f>'Input_ALM (USD)'!Q54</f>
        <v>0</v>
      </c>
      <c r="Q64" s="461">
        <f>'Input_ALM (USD)'!R54</f>
        <v>0</v>
      </c>
      <c r="R64" s="462">
        <f t="shared" si="5"/>
        <v>0</v>
      </c>
      <c r="S64" s="462">
        <f t="shared" si="6"/>
        <v>0</v>
      </c>
      <c r="T64" s="345"/>
    </row>
    <row r="65" spans="2:20">
      <c r="B65" s="459">
        <v>29</v>
      </c>
      <c r="C65" s="460">
        <f>'Input_Liability (USD)'!C61</f>
        <v>4.2077999999999997E-2</v>
      </c>
      <c r="D65" s="461">
        <f>'Input_ALM (USD)'!G55</f>
        <v>0</v>
      </c>
      <c r="E65" s="461">
        <f>'Input_ALM (USD)'!H55</f>
        <v>0</v>
      </c>
      <c r="F65" s="461">
        <f>'Input_ALM (USD)'!I55</f>
        <v>0</v>
      </c>
      <c r="G65" s="461">
        <f>'Input_ALM (USD)'!J55</f>
        <v>0</v>
      </c>
      <c r="H65" s="462">
        <f t="shared" si="3"/>
        <v>0</v>
      </c>
      <c r="I65" s="462">
        <f t="shared" si="4"/>
        <v>0</v>
      </c>
      <c r="K65" s="461">
        <f>'Input_ALM (USD)'!L55</f>
        <v>0</v>
      </c>
      <c r="L65" s="461">
        <f>'Input_ALM (USD)'!M55</f>
        <v>0</v>
      </c>
      <c r="M65" s="461">
        <f>'Input_ALM (USD)'!N55</f>
        <v>0</v>
      </c>
      <c r="N65" s="461">
        <f>'Input_ALM (USD)'!O55</f>
        <v>0</v>
      </c>
      <c r="O65" s="461">
        <f>'Input_ALM (USD)'!P55</f>
        <v>0</v>
      </c>
      <c r="P65" s="461">
        <f>'Input_ALM (USD)'!Q55</f>
        <v>0</v>
      </c>
      <c r="Q65" s="461">
        <f>'Input_ALM (USD)'!R55</f>
        <v>0</v>
      </c>
      <c r="R65" s="462">
        <f t="shared" si="5"/>
        <v>0</v>
      </c>
      <c r="S65" s="462">
        <f t="shared" si="6"/>
        <v>0</v>
      </c>
      <c r="T65" s="345"/>
    </row>
    <row r="66" spans="2:20">
      <c r="B66" s="459">
        <v>30</v>
      </c>
      <c r="C66" s="460">
        <f>'Input_Liability (USD)'!C62</f>
        <v>4.1953999999999998E-2</v>
      </c>
      <c r="D66" s="461">
        <f>'Input_ALM (USD)'!G56</f>
        <v>0</v>
      </c>
      <c r="E66" s="461">
        <f>'Input_ALM (USD)'!H56</f>
        <v>0</v>
      </c>
      <c r="F66" s="461">
        <f>'Input_ALM (USD)'!I56</f>
        <v>0</v>
      </c>
      <c r="G66" s="461">
        <f>'Input_ALM (USD)'!J56</f>
        <v>0</v>
      </c>
      <c r="H66" s="462">
        <f t="shared" si="3"/>
        <v>0</v>
      </c>
      <c r="I66" s="462">
        <f t="shared" si="4"/>
        <v>0</v>
      </c>
      <c r="K66" s="461">
        <f>'Input_ALM (USD)'!L56</f>
        <v>0</v>
      </c>
      <c r="L66" s="461">
        <f>'Input_ALM (USD)'!M56</f>
        <v>0</v>
      </c>
      <c r="M66" s="461">
        <f>'Input_ALM (USD)'!N56</f>
        <v>0</v>
      </c>
      <c r="N66" s="461">
        <f>'Input_ALM (USD)'!O56</f>
        <v>0</v>
      </c>
      <c r="O66" s="461">
        <f>'Input_ALM (USD)'!P56</f>
        <v>0</v>
      </c>
      <c r="P66" s="461">
        <f>'Input_ALM (USD)'!Q56</f>
        <v>0</v>
      </c>
      <c r="Q66" s="461">
        <f>'Input_ALM (USD)'!R56</f>
        <v>0</v>
      </c>
      <c r="R66" s="462">
        <f t="shared" si="5"/>
        <v>0</v>
      </c>
      <c r="S66" s="462">
        <f t="shared" si="6"/>
        <v>0</v>
      </c>
      <c r="T66" s="345"/>
    </row>
    <row r="67" spans="2:20">
      <c r="B67" s="459">
        <v>31</v>
      </c>
      <c r="C67" s="460">
        <f>'Input_Liability (USD)'!C63</f>
        <v>4.1836999999999999E-2</v>
      </c>
      <c r="D67" s="461">
        <f>'Input_ALM (USD)'!G57</f>
        <v>0</v>
      </c>
      <c r="E67" s="461">
        <f>'Input_ALM (USD)'!H57</f>
        <v>0</v>
      </c>
      <c r="F67" s="461">
        <f>'Input_ALM (USD)'!I57</f>
        <v>0</v>
      </c>
      <c r="G67" s="461">
        <f>'Input_ALM (USD)'!J57</f>
        <v>0</v>
      </c>
      <c r="H67" s="462">
        <f t="shared" si="3"/>
        <v>0</v>
      </c>
      <c r="I67" s="462">
        <f t="shared" ref="I67:I98" si="9">H67*((1+$C67)^(-($B67+B66)/2))</f>
        <v>0</v>
      </c>
      <c r="K67" s="461">
        <f>'Input_ALM (USD)'!L57</f>
        <v>0</v>
      </c>
      <c r="L67" s="461">
        <f>'Input_ALM (USD)'!M57</f>
        <v>0</v>
      </c>
      <c r="M67" s="461">
        <f>'Input_ALM (USD)'!N57</f>
        <v>0</v>
      </c>
      <c r="N67" s="461">
        <f>'Input_ALM (USD)'!O57</f>
        <v>0</v>
      </c>
      <c r="O67" s="461">
        <f>'Input_ALM (USD)'!P57</f>
        <v>0</v>
      </c>
      <c r="P67" s="461">
        <f>'Input_ALM (USD)'!Q57</f>
        <v>0</v>
      </c>
      <c r="Q67" s="461">
        <f>'Input_ALM (USD)'!R57</f>
        <v>0</v>
      </c>
      <c r="R67" s="462">
        <f t="shared" si="5"/>
        <v>0</v>
      </c>
      <c r="S67" s="462">
        <f t="shared" ref="S67:S98" si="10">R67*((1+$C67)^(-($B67+B66)/2))</f>
        <v>0</v>
      </c>
      <c r="T67" s="345"/>
    </row>
    <row r="68" spans="2:20">
      <c r="B68" s="459">
        <v>32</v>
      </c>
      <c r="C68" s="460">
        <f>'Input_Liability (USD)'!C64</f>
        <v>4.1728000000000001E-2</v>
      </c>
      <c r="D68" s="461">
        <f>'Input_ALM (USD)'!G58</f>
        <v>0</v>
      </c>
      <c r="E68" s="461">
        <f>'Input_ALM (USD)'!H58</f>
        <v>0</v>
      </c>
      <c r="F68" s="461">
        <f>'Input_ALM (USD)'!I58</f>
        <v>0</v>
      </c>
      <c r="G68" s="461">
        <f>'Input_ALM (USD)'!J58</f>
        <v>0</v>
      </c>
      <c r="H68" s="462">
        <f t="shared" si="3"/>
        <v>0</v>
      </c>
      <c r="I68" s="462">
        <f t="shared" si="9"/>
        <v>0</v>
      </c>
      <c r="K68" s="461">
        <f>'Input_ALM (USD)'!L58</f>
        <v>0</v>
      </c>
      <c r="L68" s="461">
        <f>'Input_ALM (USD)'!M58</f>
        <v>0</v>
      </c>
      <c r="M68" s="461">
        <f>'Input_ALM (USD)'!N58</f>
        <v>0</v>
      </c>
      <c r="N68" s="461">
        <f>'Input_ALM (USD)'!O58</f>
        <v>0</v>
      </c>
      <c r="O68" s="461">
        <f>'Input_ALM (USD)'!P58</f>
        <v>0</v>
      </c>
      <c r="P68" s="461">
        <f>'Input_ALM (USD)'!Q58</f>
        <v>0</v>
      </c>
      <c r="Q68" s="461">
        <f>'Input_ALM (USD)'!R58</f>
        <v>0</v>
      </c>
      <c r="R68" s="462">
        <f t="shared" si="5"/>
        <v>0</v>
      </c>
      <c r="S68" s="462">
        <f t="shared" si="10"/>
        <v>0</v>
      </c>
      <c r="T68" s="345"/>
    </row>
    <row r="69" spans="2:20">
      <c r="B69" s="459">
        <v>33</v>
      </c>
      <c r="C69" s="460">
        <f>'Input_Liability (USD)'!C65</f>
        <v>4.1625000000000002E-2</v>
      </c>
      <c r="D69" s="461">
        <f>'Input_ALM (USD)'!G59</f>
        <v>0</v>
      </c>
      <c r="E69" s="461">
        <f>'Input_ALM (USD)'!H59</f>
        <v>0</v>
      </c>
      <c r="F69" s="461">
        <f>'Input_ALM (USD)'!I59</f>
        <v>0</v>
      </c>
      <c r="G69" s="461">
        <f>'Input_ALM (USD)'!J59</f>
        <v>0</v>
      </c>
      <c r="H69" s="462">
        <f t="shared" si="3"/>
        <v>0</v>
      </c>
      <c r="I69" s="462">
        <f t="shared" si="9"/>
        <v>0</v>
      </c>
      <c r="K69" s="461">
        <f>'Input_ALM (USD)'!L59</f>
        <v>0</v>
      </c>
      <c r="L69" s="461">
        <f>'Input_ALM (USD)'!M59</f>
        <v>0</v>
      </c>
      <c r="M69" s="461">
        <f>'Input_ALM (USD)'!N59</f>
        <v>0</v>
      </c>
      <c r="N69" s="461">
        <f>'Input_ALM (USD)'!O59</f>
        <v>0</v>
      </c>
      <c r="O69" s="461">
        <f>'Input_ALM (USD)'!P59</f>
        <v>0</v>
      </c>
      <c r="P69" s="461">
        <f>'Input_ALM (USD)'!Q59</f>
        <v>0</v>
      </c>
      <c r="Q69" s="461">
        <f>'Input_ALM (USD)'!R59</f>
        <v>0</v>
      </c>
      <c r="R69" s="462">
        <f t="shared" si="5"/>
        <v>0</v>
      </c>
      <c r="S69" s="462">
        <f t="shared" si="10"/>
        <v>0</v>
      </c>
      <c r="T69" s="345"/>
    </row>
    <row r="70" spans="2:20">
      <c r="B70" s="459">
        <v>34</v>
      </c>
      <c r="C70" s="460">
        <f>'Input_Liability (USD)'!C66</f>
        <v>4.1529000000000003E-2</v>
      </c>
      <c r="D70" s="461">
        <f>'Input_ALM (USD)'!G60</f>
        <v>0</v>
      </c>
      <c r="E70" s="461">
        <f>'Input_ALM (USD)'!H60</f>
        <v>0</v>
      </c>
      <c r="F70" s="461">
        <f>'Input_ALM (USD)'!I60</f>
        <v>0</v>
      </c>
      <c r="G70" s="461">
        <f>'Input_ALM (USD)'!J60</f>
        <v>0</v>
      </c>
      <c r="H70" s="462">
        <f t="shared" si="3"/>
        <v>0</v>
      </c>
      <c r="I70" s="462">
        <f t="shared" si="9"/>
        <v>0</v>
      </c>
      <c r="K70" s="461">
        <f>'Input_ALM (USD)'!L60</f>
        <v>0</v>
      </c>
      <c r="L70" s="461">
        <f>'Input_ALM (USD)'!M60</f>
        <v>0</v>
      </c>
      <c r="M70" s="461">
        <f>'Input_ALM (USD)'!N60</f>
        <v>0</v>
      </c>
      <c r="N70" s="461">
        <f>'Input_ALM (USD)'!O60</f>
        <v>0</v>
      </c>
      <c r="O70" s="461">
        <f>'Input_ALM (USD)'!P60</f>
        <v>0</v>
      </c>
      <c r="P70" s="461">
        <f>'Input_ALM (USD)'!Q60</f>
        <v>0</v>
      </c>
      <c r="Q70" s="461">
        <f>'Input_ALM (USD)'!R60</f>
        <v>0</v>
      </c>
      <c r="R70" s="462">
        <f t="shared" si="5"/>
        <v>0</v>
      </c>
      <c r="S70" s="462">
        <f t="shared" si="10"/>
        <v>0</v>
      </c>
      <c r="T70" s="345"/>
    </row>
    <row r="71" spans="2:20">
      <c r="B71" s="459">
        <v>35</v>
      </c>
      <c r="C71" s="460">
        <f>'Input_Liability (USD)'!C67</f>
        <v>4.1438000000000003E-2</v>
      </c>
      <c r="D71" s="461">
        <f>'Input_ALM (USD)'!G61</f>
        <v>0</v>
      </c>
      <c r="E71" s="461">
        <f>'Input_ALM (USD)'!H61</f>
        <v>0</v>
      </c>
      <c r="F71" s="461">
        <f>'Input_ALM (USD)'!I61</f>
        <v>0</v>
      </c>
      <c r="G71" s="461">
        <f>'Input_ALM (USD)'!J61</f>
        <v>0</v>
      </c>
      <c r="H71" s="462">
        <f t="shared" si="3"/>
        <v>0</v>
      </c>
      <c r="I71" s="462">
        <f t="shared" si="9"/>
        <v>0</v>
      </c>
      <c r="K71" s="461">
        <f>'Input_ALM (USD)'!L61</f>
        <v>0</v>
      </c>
      <c r="L71" s="461">
        <f>'Input_ALM (USD)'!M61</f>
        <v>0</v>
      </c>
      <c r="M71" s="461">
        <f>'Input_ALM (USD)'!N61</f>
        <v>0</v>
      </c>
      <c r="N71" s="461">
        <f>'Input_ALM (USD)'!O61</f>
        <v>0</v>
      </c>
      <c r="O71" s="461">
        <f>'Input_ALM (USD)'!P61</f>
        <v>0</v>
      </c>
      <c r="P71" s="461">
        <f>'Input_ALM (USD)'!Q61</f>
        <v>0</v>
      </c>
      <c r="Q71" s="461">
        <f>'Input_ALM (USD)'!R61</f>
        <v>0</v>
      </c>
      <c r="R71" s="462">
        <f t="shared" si="5"/>
        <v>0</v>
      </c>
      <c r="S71" s="462">
        <f t="shared" si="10"/>
        <v>0</v>
      </c>
      <c r="T71" s="345"/>
    </row>
    <row r="72" spans="2:20">
      <c r="B72" s="459">
        <v>36</v>
      </c>
      <c r="C72" s="460">
        <f>'Input_Liability (USD)'!C68</f>
        <v>4.1352E-2</v>
      </c>
      <c r="D72" s="461">
        <f>'Input_ALM (USD)'!G62</f>
        <v>0</v>
      </c>
      <c r="E72" s="461">
        <f>'Input_ALM (USD)'!H62</f>
        <v>0</v>
      </c>
      <c r="F72" s="461">
        <f>'Input_ALM (USD)'!I62</f>
        <v>0</v>
      </c>
      <c r="G72" s="461">
        <f>'Input_ALM (USD)'!J62</f>
        <v>0</v>
      </c>
      <c r="H72" s="462">
        <f t="shared" si="3"/>
        <v>0</v>
      </c>
      <c r="I72" s="462">
        <f t="shared" si="9"/>
        <v>0</v>
      </c>
      <c r="K72" s="461">
        <f>'Input_ALM (USD)'!L62</f>
        <v>0</v>
      </c>
      <c r="L72" s="461">
        <f>'Input_ALM (USD)'!M62</f>
        <v>0</v>
      </c>
      <c r="M72" s="461">
        <f>'Input_ALM (USD)'!N62</f>
        <v>0</v>
      </c>
      <c r="N72" s="461">
        <f>'Input_ALM (USD)'!O62</f>
        <v>0</v>
      </c>
      <c r="O72" s="461">
        <f>'Input_ALM (USD)'!P62</f>
        <v>0</v>
      </c>
      <c r="P72" s="461">
        <f>'Input_ALM (USD)'!Q62</f>
        <v>0</v>
      </c>
      <c r="Q72" s="461">
        <f>'Input_ALM (USD)'!R62</f>
        <v>0</v>
      </c>
      <c r="R72" s="462">
        <f t="shared" si="5"/>
        <v>0</v>
      </c>
      <c r="S72" s="462">
        <f t="shared" si="10"/>
        <v>0</v>
      </c>
      <c r="T72" s="345"/>
    </row>
    <row r="73" spans="2:20">
      <c r="B73" s="459">
        <v>37</v>
      </c>
      <c r="C73" s="460">
        <f>'Input_Liability (USD)'!C69</f>
        <v>4.1271000000000002E-2</v>
      </c>
      <c r="D73" s="461">
        <f>'Input_ALM (USD)'!G63</f>
        <v>0</v>
      </c>
      <c r="E73" s="461">
        <f>'Input_ALM (USD)'!H63</f>
        <v>0</v>
      </c>
      <c r="F73" s="461">
        <f>'Input_ALM (USD)'!I63</f>
        <v>0</v>
      </c>
      <c r="G73" s="461">
        <f>'Input_ALM (USD)'!J63</f>
        <v>0</v>
      </c>
      <c r="H73" s="462">
        <f t="shared" si="3"/>
        <v>0</v>
      </c>
      <c r="I73" s="462">
        <f t="shared" si="9"/>
        <v>0</v>
      </c>
      <c r="K73" s="461">
        <f>'Input_ALM (USD)'!L63</f>
        <v>0</v>
      </c>
      <c r="L73" s="461">
        <f>'Input_ALM (USD)'!M63</f>
        <v>0</v>
      </c>
      <c r="M73" s="461">
        <f>'Input_ALM (USD)'!N63</f>
        <v>0</v>
      </c>
      <c r="N73" s="461">
        <f>'Input_ALM (USD)'!O63</f>
        <v>0</v>
      </c>
      <c r="O73" s="461">
        <f>'Input_ALM (USD)'!P63</f>
        <v>0</v>
      </c>
      <c r="P73" s="461">
        <f>'Input_ALM (USD)'!Q63</f>
        <v>0</v>
      </c>
      <c r="Q73" s="461">
        <f>'Input_ALM (USD)'!R63</f>
        <v>0</v>
      </c>
      <c r="R73" s="462">
        <f t="shared" si="5"/>
        <v>0</v>
      </c>
      <c r="S73" s="462">
        <f t="shared" si="10"/>
        <v>0</v>
      </c>
      <c r="T73" s="345"/>
    </row>
    <row r="74" spans="2:20">
      <c r="B74" s="459">
        <v>38</v>
      </c>
      <c r="C74" s="460">
        <f>'Input_Liability (USD)'!C70</f>
        <v>4.1194000000000001E-2</v>
      </c>
      <c r="D74" s="461">
        <f>'Input_ALM (USD)'!G64</f>
        <v>0</v>
      </c>
      <c r="E74" s="461">
        <f>'Input_ALM (USD)'!H64</f>
        <v>0</v>
      </c>
      <c r="F74" s="461">
        <f>'Input_ALM (USD)'!I64</f>
        <v>0</v>
      </c>
      <c r="G74" s="461">
        <f>'Input_ALM (USD)'!J64</f>
        <v>0</v>
      </c>
      <c r="H74" s="462">
        <f t="shared" si="3"/>
        <v>0</v>
      </c>
      <c r="I74" s="462">
        <f t="shared" si="9"/>
        <v>0</v>
      </c>
      <c r="K74" s="461">
        <f>'Input_ALM (USD)'!L64</f>
        <v>0</v>
      </c>
      <c r="L74" s="461">
        <f>'Input_ALM (USD)'!M64</f>
        <v>0</v>
      </c>
      <c r="M74" s="461">
        <f>'Input_ALM (USD)'!N64</f>
        <v>0</v>
      </c>
      <c r="N74" s="461">
        <f>'Input_ALM (USD)'!O64</f>
        <v>0</v>
      </c>
      <c r="O74" s="461">
        <f>'Input_ALM (USD)'!P64</f>
        <v>0</v>
      </c>
      <c r="P74" s="461">
        <f>'Input_ALM (USD)'!Q64</f>
        <v>0</v>
      </c>
      <c r="Q74" s="461">
        <f>'Input_ALM (USD)'!R64</f>
        <v>0</v>
      </c>
      <c r="R74" s="462">
        <f t="shared" si="5"/>
        <v>0</v>
      </c>
      <c r="S74" s="462">
        <f t="shared" si="10"/>
        <v>0</v>
      </c>
      <c r="T74" s="345"/>
    </row>
    <row r="75" spans="2:20">
      <c r="B75" s="459">
        <v>39</v>
      </c>
      <c r="C75" s="460">
        <f>'Input_Liability (USD)'!C71</f>
        <v>4.1120999999999998E-2</v>
      </c>
      <c r="D75" s="461">
        <f>'Input_ALM (USD)'!G65</f>
        <v>0</v>
      </c>
      <c r="E75" s="461">
        <f>'Input_ALM (USD)'!H65</f>
        <v>0</v>
      </c>
      <c r="F75" s="461">
        <f>'Input_ALM (USD)'!I65</f>
        <v>0</v>
      </c>
      <c r="G75" s="461">
        <f>'Input_ALM (USD)'!J65</f>
        <v>0</v>
      </c>
      <c r="H75" s="462">
        <f t="shared" si="3"/>
        <v>0</v>
      </c>
      <c r="I75" s="462">
        <f t="shared" si="9"/>
        <v>0</v>
      </c>
      <c r="K75" s="461">
        <f>'Input_ALM (USD)'!L65</f>
        <v>0</v>
      </c>
      <c r="L75" s="461">
        <f>'Input_ALM (USD)'!M65</f>
        <v>0</v>
      </c>
      <c r="M75" s="461">
        <f>'Input_ALM (USD)'!N65</f>
        <v>0</v>
      </c>
      <c r="N75" s="461">
        <f>'Input_ALM (USD)'!O65</f>
        <v>0</v>
      </c>
      <c r="O75" s="461">
        <f>'Input_ALM (USD)'!P65</f>
        <v>0</v>
      </c>
      <c r="P75" s="461">
        <f>'Input_ALM (USD)'!Q65</f>
        <v>0</v>
      </c>
      <c r="Q75" s="461">
        <f>'Input_ALM (USD)'!R65</f>
        <v>0</v>
      </c>
      <c r="R75" s="462">
        <f t="shared" si="5"/>
        <v>0</v>
      </c>
      <c r="S75" s="462">
        <f t="shared" si="10"/>
        <v>0</v>
      </c>
      <c r="T75" s="345"/>
    </row>
    <row r="76" spans="2:20">
      <c r="B76" s="459">
        <v>40</v>
      </c>
      <c r="C76" s="460">
        <f>'Input_Liability (USD)'!C72</f>
        <v>4.1050999999999997E-2</v>
      </c>
      <c r="D76" s="461">
        <f>'Input_ALM (USD)'!G66</f>
        <v>0</v>
      </c>
      <c r="E76" s="461">
        <f>'Input_ALM (USD)'!H66</f>
        <v>0</v>
      </c>
      <c r="F76" s="461">
        <f>'Input_ALM (USD)'!I66</f>
        <v>0</v>
      </c>
      <c r="G76" s="461">
        <f>'Input_ALM (USD)'!J66</f>
        <v>0</v>
      </c>
      <c r="H76" s="462">
        <f t="shared" si="3"/>
        <v>0</v>
      </c>
      <c r="I76" s="462">
        <f t="shared" si="9"/>
        <v>0</v>
      </c>
      <c r="K76" s="461">
        <f>'Input_ALM (USD)'!L66</f>
        <v>0</v>
      </c>
      <c r="L76" s="461">
        <f>'Input_ALM (USD)'!M66</f>
        <v>0</v>
      </c>
      <c r="M76" s="461">
        <f>'Input_ALM (USD)'!N66</f>
        <v>0</v>
      </c>
      <c r="N76" s="461">
        <f>'Input_ALM (USD)'!O66</f>
        <v>0</v>
      </c>
      <c r="O76" s="461">
        <f>'Input_ALM (USD)'!P66</f>
        <v>0</v>
      </c>
      <c r="P76" s="461">
        <f>'Input_ALM (USD)'!Q66</f>
        <v>0</v>
      </c>
      <c r="Q76" s="461">
        <f>'Input_ALM (USD)'!R66</f>
        <v>0</v>
      </c>
      <c r="R76" s="462">
        <f t="shared" si="5"/>
        <v>0</v>
      </c>
      <c r="S76" s="462">
        <f t="shared" si="10"/>
        <v>0</v>
      </c>
      <c r="T76" s="345"/>
    </row>
    <row r="77" spans="2:20">
      <c r="B77" s="459">
        <v>41</v>
      </c>
      <c r="C77" s="460">
        <f>'Input_Liability (USD)'!C73</f>
        <v>4.0985000000000001E-2</v>
      </c>
      <c r="D77" s="461">
        <f>'Input_ALM (USD)'!G67</f>
        <v>0</v>
      </c>
      <c r="E77" s="461">
        <f>'Input_ALM (USD)'!H67</f>
        <v>0</v>
      </c>
      <c r="F77" s="461">
        <f>'Input_ALM (USD)'!I67</f>
        <v>0</v>
      </c>
      <c r="G77" s="461">
        <f>'Input_ALM (USD)'!J67</f>
        <v>0</v>
      </c>
      <c r="H77" s="462">
        <f t="shared" si="3"/>
        <v>0</v>
      </c>
      <c r="I77" s="462">
        <f t="shared" si="9"/>
        <v>0</v>
      </c>
      <c r="K77" s="461">
        <f>'Input_ALM (USD)'!L67</f>
        <v>0</v>
      </c>
      <c r="L77" s="461">
        <f>'Input_ALM (USD)'!M67</f>
        <v>0</v>
      </c>
      <c r="M77" s="461">
        <f>'Input_ALM (USD)'!N67</f>
        <v>0</v>
      </c>
      <c r="N77" s="461">
        <f>'Input_ALM (USD)'!O67</f>
        <v>0</v>
      </c>
      <c r="O77" s="461">
        <f>'Input_ALM (USD)'!P67</f>
        <v>0</v>
      </c>
      <c r="P77" s="461">
        <f>'Input_ALM (USD)'!Q67</f>
        <v>0</v>
      </c>
      <c r="Q77" s="461">
        <f>'Input_ALM (USD)'!R67</f>
        <v>0</v>
      </c>
      <c r="R77" s="462">
        <f t="shared" si="5"/>
        <v>0</v>
      </c>
      <c r="S77" s="462">
        <f t="shared" si="10"/>
        <v>0</v>
      </c>
      <c r="T77" s="345"/>
    </row>
    <row r="78" spans="2:20">
      <c r="B78" s="459">
        <v>42</v>
      </c>
      <c r="C78" s="460">
        <f>'Input_Liability (USD)'!C74</f>
        <v>4.0922E-2</v>
      </c>
      <c r="D78" s="461">
        <f>'Input_ALM (USD)'!G68</f>
        <v>0</v>
      </c>
      <c r="E78" s="461">
        <f>'Input_ALM (USD)'!H68</f>
        <v>0</v>
      </c>
      <c r="F78" s="461">
        <f>'Input_ALM (USD)'!I68</f>
        <v>0</v>
      </c>
      <c r="G78" s="461">
        <f>'Input_ALM (USD)'!J68</f>
        <v>0</v>
      </c>
      <c r="H78" s="462">
        <f t="shared" si="3"/>
        <v>0</v>
      </c>
      <c r="I78" s="462">
        <f t="shared" si="9"/>
        <v>0</v>
      </c>
      <c r="K78" s="461">
        <f>'Input_ALM (USD)'!L68</f>
        <v>0</v>
      </c>
      <c r="L78" s="461">
        <f>'Input_ALM (USD)'!M68</f>
        <v>0</v>
      </c>
      <c r="M78" s="461">
        <f>'Input_ALM (USD)'!N68</f>
        <v>0</v>
      </c>
      <c r="N78" s="461">
        <f>'Input_ALM (USD)'!O68</f>
        <v>0</v>
      </c>
      <c r="O78" s="461">
        <f>'Input_ALM (USD)'!P68</f>
        <v>0</v>
      </c>
      <c r="P78" s="461">
        <f>'Input_ALM (USD)'!Q68</f>
        <v>0</v>
      </c>
      <c r="Q78" s="461">
        <f>'Input_ALM (USD)'!R68</f>
        <v>0</v>
      </c>
      <c r="R78" s="462">
        <f t="shared" si="5"/>
        <v>0</v>
      </c>
      <c r="S78" s="462">
        <f t="shared" si="10"/>
        <v>0</v>
      </c>
      <c r="T78" s="345"/>
    </row>
    <row r="79" spans="2:20">
      <c r="B79" s="459">
        <v>43</v>
      </c>
      <c r="C79" s="460">
        <f>'Input_Liability (USD)'!C75</f>
        <v>4.086E-2</v>
      </c>
      <c r="D79" s="461">
        <f>'Input_ALM (USD)'!G69</f>
        <v>0</v>
      </c>
      <c r="E79" s="461">
        <f>'Input_ALM (USD)'!H69</f>
        <v>0</v>
      </c>
      <c r="F79" s="461">
        <f>'Input_ALM (USD)'!I69</f>
        <v>0</v>
      </c>
      <c r="G79" s="461">
        <f>'Input_ALM (USD)'!J69</f>
        <v>0</v>
      </c>
      <c r="H79" s="462">
        <f t="shared" si="3"/>
        <v>0</v>
      </c>
      <c r="I79" s="462">
        <f t="shared" si="9"/>
        <v>0</v>
      </c>
      <c r="K79" s="461">
        <f>'Input_ALM (USD)'!L69</f>
        <v>0</v>
      </c>
      <c r="L79" s="461">
        <f>'Input_ALM (USD)'!M69</f>
        <v>0</v>
      </c>
      <c r="M79" s="461">
        <f>'Input_ALM (USD)'!N69</f>
        <v>0</v>
      </c>
      <c r="N79" s="461">
        <f>'Input_ALM (USD)'!O69</f>
        <v>0</v>
      </c>
      <c r="O79" s="461">
        <f>'Input_ALM (USD)'!P69</f>
        <v>0</v>
      </c>
      <c r="P79" s="461">
        <f>'Input_ALM (USD)'!Q69</f>
        <v>0</v>
      </c>
      <c r="Q79" s="461">
        <f>'Input_ALM (USD)'!R69</f>
        <v>0</v>
      </c>
      <c r="R79" s="462">
        <f t="shared" si="5"/>
        <v>0</v>
      </c>
      <c r="S79" s="462">
        <f t="shared" si="10"/>
        <v>0</v>
      </c>
      <c r="T79" s="345"/>
    </row>
    <row r="80" spans="2:20">
      <c r="B80" s="459">
        <v>44</v>
      </c>
      <c r="C80" s="460">
        <f>'Input_Liability (USD)'!C76</f>
        <v>4.0805000000000001E-2</v>
      </c>
      <c r="D80" s="461">
        <f>'Input_ALM (USD)'!G70</f>
        <v>0</v>
      </c>
      <c r="E80" s="461">
        <f>'Input_ALM (USD)'!H70</f>
        <v>0</v>
      </c>
      <c r="F80" s="461">
        <f>'Input_ALM (USD)'!I70</f>
        <v>0</v>
      </c>
      <c r="G80" s="461">
        <f>'Input_ALM (USD)'!J70</f>
        <v>0</v>
      </c>
      <c r="H80" s="462">
        <f t="shared" si="3"/>
        <v>0</v>
      </c>
      <c r="I80" s="462">
        <f t="shared" si="9"/>
        <v>0</v>
      </c>
      <c r="K80" s="461">
        <f>'Input_ALM (USD)'!L70</f>
        <v>0</v>
      </c>
      <c r="L80" s="461">
        <f>'Input_ALM (USD)'!M70</f>
        <v>0</v>
      </c>
      <c r="M80" s="461">
        <f>'Input_ALM (USD)'!N70</f>
        <v>0</v>
      </c>
      <c r="N80" s="461">
        <f>'Input_ALM (USD)'!O70</f>
        <v>0</v>
      </c>
      <c r="O80" s="461">
        <f>'Input_ALM (USD)'!P70</f>
        <v>0</v>
      </c>
      <c r="P80" s="461">
        <f>'Input_ALM (USD)'!Q70</f>
        <v>0</v>
      </c>
      <c r="Q80" s="461">
        <f>'Input_ALM (USD)'!R70</f>
        <v>0</v>
      </c>
      <c r="R80" s="462">
        <f t="shared" si="5"/>
        <v>0</v>
      </c>
      <c r="S80" s="462">
        <f t="shared" si="10"/>
        <v>0</v>
      </c>
      <c r="T80" s="345"/>
    </row>
    <row r="81" spans="2:20">
      <c r="B81" s="459">
        <v>45</v>
      </c>
      <c r="C81" s="460">
        <f>'Input_Liability (USD)'!C77</f>
        <v>4.0751000000000002E-2</v>
      </c>
      <c r="D81" s="461">
        <f>'Input_ALM (USD)'!G71</f>
        <v>0</v>
      </c>
      <c r="E81" s="461">
        <f>'Input_ALM (USD)'!H71</f>
        <v>0</v>
      </c>
      <c r="F81" s="461">
        <f>'Input_ALM (USD)'!I71</f>
        <v>0</v>
      </c>
      <c r="G81" s="461">
        <f>'Input_ALM (USD)'!J71</f>
        <v>0</v>
      </c>
      <c r="H81" s="462">
        <f t="shared" si="3"/>
        <v>0</v>
      </c>
      <c r="I81" s="462">
        <f t="shared" si="9"/>
        <v>0</v>
      </c>
      <c r="K81" s="461">
        <f>'Input_ALM (USD)'!L71</f>
        <v>0</v>
      </c>
      <c r="L81" s="461">
        <f>'Input_ALM (USD)'!M71</f>
        <v>0</v>
      </c>
      <c r="M81" s="461">
        <f>'Input_ALM (USD)'!N71</f>
        <v>0</v>
      </c>
      <c r="N81" s="461">
        <f>'Input_ALM (USD)'!O71</f>
        <v>0</v>
      </c>
      <c r="O81" s="461">
        <f>'Input_ALM (USD)'!P71</f>
        <v>0</v>
      </c>
      <c r="P81" s="461">
        <f>'Input_ALM (USD)'!Q71</f>
        <v>0</v>
      </c>
      <c r="Q81" s="461">
        <f>'Input_ALM (USD)'!R71</f>
        <v>0</v>
      </c>
      <c r="R81" s="462">
        <f t="shared" si="5"/>
        <v>0</v>
      </c>
      <c r="S81" s="462">
        <f t="shared" si="10"/>
        <v>0</v>
      </c>
      <c r="T81" s="345"/>
    </row>
    <row r="82" spans="2:20">
      <c r="B82" s="459">
        <v>46</v>
      </c>
      <c r="C82" s="460">
        <f>'Input_Liability (USD)'!C78</f>
        <v>4.0697999999999998E-2</v>
      </c>
      <c r="D82" s="461">
        <f>'Input_ALM (USD)'!G72</f>
        <v>0</v>
      </c>
      <c r="E82" s="461">
        <f>'Input_ALM (USD)'!H72</f>
        <v>0</v>
      </c>
      <c r="F82" s="461">
        <f>'Input_ALM (USD)'!I72</f>
        <v>0</v>
      </c>
      <c r="G82" s="461">
        <f>'Input_ALM (USD)'!J72</f>
        <v>0</v>
      </c>
      <c r="H82" s="462">
        <f t="shared" si="3"/>
        <v>0</v>
      </c>
      <c r="I82" s="462">
        <f t="shared" si="9"/>
        <v>0</v>
      </c>
      <c r="K82" s="461">
        <f>'Input_ALM (USD)'!L72</f>
        <v>0</v>
      </c>
      <c r="L82" s="461">
        <f>'Input_ALM (USD)'!M72</f>
        <v>0</v>
      </c>
      <c r="M82" s="461">
        <f>'Input_ALM (USD)'!N72</f>
        <v>0</v>
      </c>
      <c r="N82" s="461">
        <f>'Input_ALM (USD)'!O72</f>
        <v>0</v>
      </c>
      <c r="O82" s="461">
        <f>'Input_ALM (USD)'!P72</f>
        <v>0</v>
      </c>
      <c r="P82" s="461">
        <f>'Input_ALM (USD)'!Q72</f>
        <v>0</v>
      </c>
      <c r="Q82" s="461">
        <f>'Input_ALM (USD)'!R72</f>
        <v>0</v>
      </c>
      <c r="R82" s="462">
        <f t="shared" si="5"/>
        <v>0</v>
      </c>
      <c r="S82" s="462">
        <f t="shared" si="10"/>
        <v>0</v>
      </c>
      <c r="T82" s="345"/>
    </row>
    <row r="83" spans="2:20">
      <c r="B83" s="459">
        <v>47</v>
      </c>
      <c r="C83" s="460">
        <f>'Input_Liability (USD)'!C79</f>
        <v>4.0647999999999997E-2</v>
      </c>
      <c r="D83" s="461">
        <f>'Input_ALM (USD)'!G73</f>
        <v>0</v>
      </c>
      <c r="E83" s="461">
        <f>'Input_ALM (USD)'!H73</f>
        <v>0</v>
      </c>
      <c r="F83" s="461">
        <f>'Input_ALM (USD)'!I73</f>
        <v>0</v>
      </c>
      <c r="G83" s="461">
        <f>'Input_ALM (USD)'!J73</f>
        <v>0</v>
      </c>
      <c r="H83" s="462">
        <f t="shared" si="3"/>
        <v>0</v>
      </c>
      <c r="I83" s="462">
        <f t="shared" si="9"/>
        <v>0</v>
      </c>
      <c r="K83" s="461">
        <f>'Input_ALM (USD)'!L73</f>
        <v>0</v>
      </c>
      <c r="L83" s="461">
        <f>'Input_ALM (USD)'!M73</f>
        <v>0</v>
      </c>
      <c r="M83" s="461">
        <f>'Input_ALM (USD)'!N73</f>
        <v>0</v>
      </c>
      <c r="N83" s="461">
        <f>'Input_ALM (USD)'!O73</f>
        <v>0</v>
      </c>
      <c r="O83" s="461">
        <f>'Input_ALM (USD)'!P73</f>
        <v>0</v>
      </c>
      <c r="P83" s="461">
        <f>'Input_ALM (USD)'!Q73</f>
        <v>0</v>
      </c>
      <c r="Q83" s="461">
        <f>'Input_ALM (USD)'!R73</f>
        <v>0</v>
      </c>
      <c r="R83" s="462">
        <f t="shared" si="5"/>
        <v>0</v>
      </c>
      <c r="S83" s="462">
        <f t="shared" si="10"/>
        <v>0</v>
      </c>
      <c r="T83" s="345"/>
    </row>
    <row r="84" spans="2:20">
      <c r="B84" s="459">
        <v>48</v>
      </c>
      <c r="C84" s="460">
        <f>'Input_Liability (USD)'!C80</f>
        <v>4.0599999999999997E-2</v>
      </c>
      <c r="D84" s="461">
        <f>'Input_ALM (USD)'!G74</f>
        <v>0</v>
      </c>
      <c r="E84" s="461">
        <f>'Input_ALM (USD)'!H74</f>
        <v>0</v>
      </c>
      <c r="F84" s="461">
        <f>'Input_ALM (USD)'!I74</f>
        <v>0</v>
      </c>
      <c r="G84" s="461">
        <f>'Input_ALM (USD)'!J74</f>
        <v>0</v>
      </c>
      <c r="H84" s="462">
        <f t="shared" si="3"/>
        <v>0</v>
      </c>
      <c r="I84" s="462">
        <f t="shared" si="9"/>
        <v>0</v>
      </c>
      <c r="K84" s="461">
        <f>'Input_ALM (USD)'!L74</f>
        <v>0</v>
      </c>
      <c r="L84" s="461">
        <f>'Input_ALM (USD)'!M74</f>
        <v>0</v>
      </c>
      <c r="M84" s="461">
        <f>'Input_ALM (USD)'!N74</f>
        <v>0</v>
      </c>
      <c r="N84" s="461">
        <f>'Input_ALM (USD)'!O74</f>
        <v>0</v>
      </c>
      <c r="O84" s="461">
        <f>'Input_ALM (USD)'!P74</f>
        <v>0</v>
      </c>
      <c r="P84" s="461">
        <f>'Input_ALM (USD)'!Q74</f>
        <v>0</v>
      </c>
      <c r="Q84" s="461">
        <f>'Input_ALM (USD)'!R74</f>
        <v>0</v>
      </c>
      <c r="R84" s="462">
        <f t="shared" si="5"/>
        <v>0</v>
      </c>
      <c r="S84" s="462">
        <f t="shared" si="10"/>
        <v>0</v>
      </c>
      <c r="T84" s="345"/>
    </row>
    <row r="85" spans="2:20">
      <c r="B85" s="459">
        <v>49</v>
      </c>
      <c r="C85" s="460">
        <f>'Input_Liability (USD)'!C81</f>
        <v>4.0554E-2</v>
      </c>
      <c r="D85" s="461">
        <f>'Input_ALM (USD)'!G75</f>
        <v>0</v>
      </c>
      <c r="E85" s="461">
        <f>'Input_ALM (USD)'!H75</f>
        <v>0</v>
      </c>
      <c r="F85" s="461">
        <f>'Input_ALM (USD)'!I75</f>
        <v>0</v>
      </c>
      <c r="G85" s="461">
        <f>'Input_ALM (USD)'!J75</f>
        <v>0</v>
      </c>
      <c r="H85" s="462">
        <f t="shared" si="3"/>
        <v>0</v>
      </c>
      <c r="I85" s="462">
        <f t="shared" si="9"/>
        <v>0</v>
      </c>
      <c r="K85" s="461">
        <f>'Input_ALM (USD)'!L75</f>
        <v>0</v>
      </c>
      <c r="L85" s="461">
        <f>'Input_ALM (USD)'!M75</f>
        <v>0</v>
      </c>
      <c r="M85" s="461">
        <f>'Input_ALM (USD)'!N75</f>
        <v>0</v>
      </c>
      <c r="N85" s="461">
        <f>'Input_ALM (USD)'!O75</f>
        <v>0</v>
      </c>
      <c r="O85" s="461">
        <f>'Input_ALM (USD)'!P75</f>
        <v>0</v>
      </c>
      <c r="P85" s="461">
        <f>'Input_ALM (USD)'!Q75</f>
        <v>0</v>
      </c>
      <c r="Q85" s="461">
        <f>'Input_ALM (USD)'!R75</f>
        <v>0</v>
      </c>
      <c r="R85" s="462">
        <f t="shared" si="5"/>
        <v>0</v>
      </c>
      <c r="S85" s="462">
        <f t="shared" si="10"/>
        <v>0</v>
      </c>
      <c r="T85" s="345"/>
    </row>
    <row r="86" spans="2:20">
      <c r="B86" s="459">
        <v>50</v>
      </c>
      <c r="C86" s="460">
        <f>'Input_Liability (USD)'!C82</f>
        <v>4.0509999999999997E-2</v>
      </c>
      <c r="D86" s="461">
        <f>'Input_ALM (USD)'!G76</f>
        <v>0</v>
      </c>
      <c r="E86" s="461">
        <f>'Input_ALM (USD)'!H76</f>
        <v>0</v>
      </c>
      <c r="F86" s="461">
        <f>'Input_ALM (USD)'!I76</f>
        <v>0</v>
      </c>
      <c r="G86" s="461">
        <f>'Input_ALM (USD)'!J76</f>
        <v>0</v>
      </c>
      <c r="H86" s="462">
        <f t="shared" si="3"/>
        <v>0</v>
      </c>
      <c r="I86" s="462">
        <f t="shared" si="9"/>
        <v>0</v>
      </c>
      <c r="K86" s="461">
        <f>'Input_ALM (USD)'!L76</f>
        <v>0</v>
      </c>
      <c r="L86" s="461">
        <f>'Input_ALM (USD)'!M76</f>
        <v>0</v>
      </c>
      <c r="M86" s="461">
        <f>'Input_ALM (USD)'!N76</f>
        <v>0</v>
      </c>
      <c r="N86" s="461">
        <f>'Input_ALM (USD)'!O76</f>
        <v>0</v>
      </c>
      <c r="O86" s="461">
        <f>'Input_ALM (USD)'!P76</f>
        <v>0</v>
      </c>
      <c r="P86" s="461">
        <f>'Input_ALM (USD)'!Q76</f>
        <v>0</v>
      </c>
      <c r="Q86" s="461">
        <f>'Input_ALM (USD)'!R76</f>
        <v>0</v>
      </c>
      <c r="R86" s="462">
        <f t="shared" si="5"/>
        <v>0</v>
      </c>
      <c r="S86" s="462">
        <f t="shared" si="10"/>
        <v>0</v>
      </c>
      <c r="T86" s="345"/>
    </row>
    <row r="87" spans="2:20">
      <c r="B87" s="459">
        <v>51</v>
      </c>
      <c r="C87" s="460">
        <f>'Input_Liability (USD)'!C83</f>
        <v>4.0467999999999997E-2</v>
      </c>
      <c r="D87" s="461">
        <f>'Input_ALM (USD)'!G77</f>
        <v>0</v>
      </c>
      <c r="E87" s="461">
        <f>'Input_ALM (USD)'!H77</f>
        <v>0</v>
      </c>
      <c r="F87" s="461">
        <f>'Input_ALM (USD)'!I77</f>
        <v>0</v>
      </c>
      <c r="G87" s="461">
        <f>'Input_ALM (USD)'!J77</f>
        <v>0</v>
      </c>
      <c r="H87" s="462">
        <f t="shared" si="3"/>
        <v>0</v>
      </c>
      <c r="I87" s="462">
        <f t="shared" si="9"/>
        <v>0</v>
      </c>
      <c r="K87" s="461">
        <f>'Input_ALM (USD)'!L77</f>
        <v>0</v>
      </c>
      <c r="L87" s="461">
        <f>'Input_ALM (USD)'!M77</f>
        <v>0</v>
      </c>
      <c r="M87" s="461">
        <f>'Input_ALM (USD)'!N77</f>
        <v>0</v>
      </c>
      <c r="N87" s="461">
        <f>'Input_ALM (USD)'!O77</f>
        <v>0</v>
      </c>
      <c r="O87" s="461">
        <f>'Input_ALM (USD)'!P77</f>
        <v>0</v>
      </c>
      <c r="P87" s="461">
        <f>'Input_ALM (USD)'!Q77</f>
        <v>0</v>
      </c>
      <c r="Q87" s="461">
        <f>'Input_ALM (USD)'!R77</f>
        <v>0</v>
      </c>
      <c r="R87" s="462">
        <f t="shared" si="5"/>
        <v>0</v>
      </c>
      <c r="S87" s="462">
        <f t="shared" si="10"/>
        <v>0</v>
      </c>
      <c r="T87" s="345"/>
    </row>
    <row r="88" spans="2:20">
      <c r="B88" s="459">
        <v>52</v>
      </c>
      <c r="C88" s="460">
        <f>'Input_Liability (USD)'!C84</f>
        <v>4.0426999999999998E-2</v>
      </c>
      <c r="D88" s="461">
        <f>'Input_ALM (USD)'!G78</f>
        <v>0</v>
      </c>
      <c r="E88" s="461">
        <f>'Input_ALM (USD)'!H78</f>
        <v>0</v>
      </c>
      <c r="F88" s="461">
        <f>'Input_ALM (USD)'!I78</f>
        <v>0</v>
      </c>
      <c r="G88" s="461">
        <f>'Input_ALM (USD)'!J78</f>
        <v>0</v>
      </c>
      <c r="H88" s="462">
        <f t="shared" si="3"/>
        <v>0</v>
      </c>
      <c r="I88" s="462">
        <f t="shared" si="9"/>
        <v>0</v>
      </c>
      <c r="K88" s="461">
        <f>'Input_ALM (USD)'!L78</f>
        <v>0</v>
      </c>
      <c r="L88" s="461">
        <f>'Input_ALM (USD)'!M78</f>
        <v>0</v>
      </c>
      <c r="M88" s="461">
        <f>'Input_ALM (USD)'!N78</f>
        <v>0</v>
      </c>
      <c r="N88" s="461">
        <f>'Input_ALM (USD)'!O78</f>
        <v>0</v>
      </c>
      <c r="O88" s="461">
        <f>'Input_ALM (USD)'!P78</f>
        <v>0</v>
      </c>
      <c r="P88" s="461">
        <f>'Input_ALM (USD)'!Q78</f>
        <v>0</v>
      </c>
      <c r="Q88" s="461">
        <f>'Input_ALM (USD)'!R78</f>
        <v>0</v>
      </c>
      <c r="R88" s="462">
        <f t="shared" si="5"/>
        <v>0</v>
      </c>
      <c r="S88" s="462">
        <f t="shared" si="10"/>
        <v>0</v>
      </c>
      <c r="T88" s="345"/>
    </row>
    <row r="89" spans="2:20">
      <c r="B89" s="459">
        <v>53</v>
      </c>
      <c r="C89" s="460">
        <f>'Input_Liability (USD)'!C85</f>
        <v>4.0388E-2</v>
      </c>
      <c r="D89" s="461">
        <f>'Input_ALM (USD)'!G79</f>
        <v>0</v>
      </c>
      <c r="E89" s="461">
        <f>'Input_ALM (USD)'!H79</f>
        <v>0</v>
      </c>
      <c r="F89" s="461">
        <f>'Input_ALM (USD)'!I79</f>
        <v>0</v>
      </c>
      <c r="G89" s="461">
        <f>'Input_ALM (USD)'!J79</f>
        <v>0</v>
      </c>
      <c r="H89" s="462">
        <f t="shared" si="3"/>
        <v>0</v>
      </c>
      <c r="I89" s="462">
        <f t="shared" si="9"/>
        <v>0</v>
      </c>
      <c r="K89" s="461">
        <f>'Input_ALM (USD)'!L79</f>
        <v>0</v>
      </c>
      <c r="L89" s="461">
        <f>'Input_ALM (USD)'!M79</f>
        <v>0</v>
      </c>
      <c r="M89" s="461">
        <f>'Input_ALM (USD)'!N79</f>
        <v>0</v>
      </c>
      <c r="N89" s="461">
        <f>'Input_ALM (USD)'!O79</f>
        <v>0</v>
      </c>
      <c r="O89" s="461">
        <f>'Input_ALM (USD)'!P79</f>
        <v>0</v>
      </c>
      <c r="P89" s="461">
        <f>'Input_ALM (USD)'!Q79</f>
        <v>0</v>
      </c>
      <c r="Q89" s="461">
        <f>'Input_ALM (USD)'!R79</f>
        <v>0</v>
      </c>
      <c r="R89" s="462">
        <f t="shared" si="5"/>
        <v>0</v>
      </c>
      <c r="S89" s="462">
        <f t="shared" si="10"/>
        <v>0</v>
      </c>
      <c r="T89" s="345"/>
    </row>
    <row r="90" spans="2:20">
      <c r="B90" s="459">
        <v>54</v>
      </c>
      <c r="C90" s="460">
        <f>'Input_Liability (USD)'!C86</f>
        <v>4.0349999999999997E-2</v>
      </c>
      <c r="D90" s="461">
        <f>'Input_ALM (USD)'!G80</f>
        <v>0</v>
      </c>
      <c r="E90" s="461">
        <f>'Input_ALM (USD)'!H80</f>
        <v>0</v>
      </c>
      <c r="F90" s="461">
        <f>'Input_ALM (USD)'!I80</f>
        <v>0</v>
      </c>
      <c r="G90" s="461">
        <f>'Input_ALM (USD)'!J80</f>
        <v>0</v>
      </c>
      <c r="H90" s="462">
        <f t="shared" si="3"/>
        <v>0</v>
      </c>
      <c r="I90" s="462">
        <f t="shared" si="9"/>
        <v>0</v>
      </c>
      <c r="K90" s="461">
        <f>'Input_ALM (USD)'!L80</f>
        <v>0</v>
      </c>
      <c r="L90" s="461">
        <f>'Input_ALM (USD)'!M80</f>
        <v>0</v>
      </c>
      <c r="M90" s="461">
        <f>'Input_ALM (USD)'!N80</f>
        <v>0</v>
      </c>
      <c r="N90" s="461">
        <f>'Input_ALM (USD)'!O80</f>
        <v>0</v>
      </c>
      <c r="O90" s="461">
        <f>'Input_ALM (USD)'!P80</f>
        <v>0</v>
      </c>
      <c r="P90" s="461">
        <f>'Input_ALM (USD)'!Q80</f>
        <v>0</v>
      </c>
      <c r="Q90" s="461">
        <f>'Input_ALM (USD)'!R80</f>
        <v>0</v>
      </c>
      <c r="R90" s="462">
        <f t="shared" si="5"/>
        <v>0</v>
      </c>
      <c r="S90" s="462">
        <f t="shared" si="10"/>
        <v>0</v>
      </c>
      <c r="T90" s="345"/>
    </row>
    <row r="91" spans="2:20">
      <c r="B91" s="459">
        <v>55</v>
      </c>
      <c r="C91" s="460">
        <f>'Input_Liability (USD)'!C87</f>
        <v>4.0313000000000002E-2</v>
      </c>
      <c r="D91" s="461">
        <f>'Input_ALM (USD)'!G81</f>
        <v>0</v>
      </c>
      <c r="E91" s="461">
        <f>'Input_ALM (USD)'!H81</f>
        <v>0</v>
      </c>
      <c r="F91" s="461">
        <f>'Input_ALM (USD)'!I81</f>
        <v>0</v>
      </c>
      <c r="G91" s="461">
        <f>'Input_ALM (USD)'!J81</f>
        <v>0</v>
      </c>
      <c r="H91" s="462">
        <f t="shared" si="3"/>
        <v>0</v>
      </c>
      <c r="I91" s="462">
        <f t="shared" si="9"/>
        <v>0</v>
      </c>
      <c r="K91" s="461">
        <f>'Input_ALM (USD)'!L81</f>
        <v>0</v>
      </c>
      <c r="L91" s="461">
        <f>'Input_ALM (USD)'!M81</f>
        <v>0</v>
      </c>
      <c r="M91" s="461">
        <f>'Input_ALM (USD)'!N81</f>
        <v>0</v>
      </c>
      <c r="N91" s="461">
        <f>'Input_ALM (USD)'!O81</f>
        <v>0</v>
      </c>
      <c r="O91" s="461">
        <f>'Input_ALM (USD)'!P81</f>
        <v>0</v>
      </c>
      <c r="P91" s="461">
        <f>'Input_ALM (USD)'!Q81</f>
        <v>0</v>
      </c>
      <c r="Q91" s="461">
        <f>'Input_ALM (USD)'!R81</f>
        <v>0</v>
      </c>
      <c r="R91" s="462">
        <f t="shared" si="5"/>
        <v>0</v>
      </c>
      <c r="S91" s="462">
        <f t="shared" si="10"/>
        <v>0</v>
      </c>
      <c r="T91" s="345"/>
    </row>
    <row r="92" spans="2:20">
      <c r="B92" s="459">
        <v>56</v>
      </c>
      <c r="C92" s="460">
        <f>'Input_Liability (USD)'!C88</f>
        <v>4.0278000000000001E-2</v>
      </c>
      <c r="D92" s="461">
        <f>'Input_ALM (USD)'!G82</f>
        <v>0</v>
      </c>
      <c r="E92" s="461">
        <f>'Input_ALM (USD)'!H82</f>
        <v>0</v>
      </c>
      <c r="F92" s="461">
        <f>'Input_ALM (USD)'!I82</f>
        <v>0</v>
      </c>
      <c r="G92" s="461">
        <f>'Input_ALM (USD)'!J82</f>
        <v>0</v>
      </c>
      <c r="H92" s="462">
        <f t="shared" si="3"/>
        <v>0</v>
      </c>
      <c r="I92" s="462">
        <f t="shared" si="9"/>
        <v>0</v>
      </c>
      <c r="K92" s="461">
        <f>'Input_ALM (USD)'!L82</f>
        <v>0</v>
      </c>
      <c r="L92" s="461">
        <f>'Input_ALM (USD)'!M82</f>
        <v>0</v>
      </c>
      <c r="M92" s="461">
        <f>'Input_ALM (USD)'!N82</f>
        <v>0</v>
      </c>
      <c r="N92" s="461">
        <f>'Input_ALM (USD)'!O82</f>
        <v>0</v>
      </c>
      <c r="O92" s="461">
        <f>'Input_ALM (USD)'!P82</f>
        <v>0</v>
      </c>
      <c r="P92" s="461">
        <f>'Input_ALM (USD)'!Q82</f>
        <v>0</v>
      </c>
      <c r="Q92" s="461">
        <f>'Input_ALM (USD)'!R82</f>
        <v>0</v>
      </c>
      <c r="R92" s="462">
        <f t="shared" si="5"/>
        <v>0</v>
      </c>
      <c r="S92" s="462">
        <f t="shared" si="10"/>
        <v>0</v>
      </c>
      <c r="T92" s="345"/>
    </row>
    <row r="93" spans="2:20">
      <c r="B93" s="459">
        <v>57</v>
      </c>
      <c r="C93" s="460">
        <f>'Input_Liability (USD)'!C89</f>
        <v>4.0244000000000002E-2</v>
      </c>
      <c r="D93" s="461">
        <f>'Input_ALM (USD)'!G83</f>
        <v>0</v>
      </c>
      <c r="E93" s="461">
        <f>'Input_ALM (USD)'!H83</f>
        <v>0</v>
      </c>
      <c r="F93" s="461">
        <f>'Input_ALM (USD)'!I83</f>
        <v>0</v>
      </c>
      <c r="G93" s="461">
        <f>'Input_ALM (USD)'!J83</f>
        <v>0</v>
      </c>
      <c r="H93" s="462">
        <f t="shared" si="3"/>
        <v>0</v>
      </c>
      <c r="I93" s="462">
        <f t="shared" si="9"/>
        <v>0</v>
      </c>
      <c r="K93" s="461">
        <f>'Input_ALM (USD)'!L83</f>
        <v>0</v>
      </c>
      <c r="L93" s="461">
        <f>'Input_ALM (USD)'!M83</f>
        <v>0</v>
      </c>
      <c r="M93" s="461">
        <f>'Input_ALM (USD)'!N83</f>
        <v>0</v>
      </c>
      <c r="N93" s="461">
        <f>'Input_ALM (USD)'!O83</f>
        <v>0</v>
      </c>
      <c r="O93" s="461">
        <f>'Input_ALM (USD)'!P83</f>
        <v>0</v>
      </c>
      <c r="P93" s="461">
        <f>'Input_ALM (USD)'!Q83</f>
        <v>0</v>
      </c>
      <c r="Q93" s="461">
        <f>'Input_ALM (USD)'!R83</f>
        <v>0</v>
      </c>
      <c r="R93" s="462">
        <f t="shared" si="5"/>
        <v>0</v>
      </c>
      <c r="S93" s="462">
        <f t="shared" si="10"/>
        <v>0</v>
      </c>
      <c r="T93" s="345"/>
    </row>
    <row r="94" spans="2:20">
      <c r="B94" s="459">
        <v>58</v>
      </c>
      <c r="C94" s="460">
        <f>'Input_Liability (USD)'!C90</f>
        <v>4.0211999999999998E-2</v>
      </c>
      <c r="D94" s="461">
        <f>'Input_ALM (USD)'!G84</f>
        <v>0</v>
      </c>
      <c r="E94" s="461">
        <f>'Input_ALM (USD)'!H84</f>
        <v>0</v>
      </c>
      <c r="F94" s="461">
        <f>'Input_ALM (USD)'!I84</f>
        <v>0</v>
      </c>
      <c r="G94" s="461">
        <f>'Input_ALM (USD)'!J84</f>
        <v>0</v>
      </c>
      <c r="H94" s="462">
        <f t="shared" si="3"/>
        <v>0</v>
      </c>
      <c r="I94" s="462">
        <f t="shared" si="9"/>
        <v>0</v>
      </c>
      <c r="K94" s="461">
        <f>'Input_ALM (USD)'!L84</f>
        <v>0</v>
      </c>
      <c r="L94" s="461">
        <f>'Input_ALM (USD)'!M84</f>
        <v>0</v>
      </c>
      <c r="M94" s="461">
        <f>'Input_ALM (USD)'!N84</f>
        <v>0</v>
      </c>
      <c r="N94" s="461">
        <f>'Input_ALM (USD)'!O84</f>
        <v>0</v>
      </c>
      <c r="O94" s="461">
        <f>'Input_ALM (USD)'!P84</f>
        <v>0</v>
      </c>
      <c r="P94" s="461">
        <f>'Input_ALM (USD)'!Q84</f>
        <v>0</v>
      </c>
      <c r="Q94" s="461">
        <f>'Input_ALM (USD)'!R84</f>
        <v>0</v>
      </c>
      <c r="R94" s="462">
        <f t="shared" si="5"/>
        <v>0</v>
      </c>
      <c r="S94" s="462">
        <f t="shared" si="10"/>
        <v>0</v>
      </c>
      <c r="T94" s="345"/>
    </row>
    <row r="95" spans="2:20">
      <c r="B95" s="459">
        <v>59</v>
      </c>
      <c r="C95" s="460">
        <f>'Input_Liability (USD)'!C91</f>
        <v>4.018E-2</v>
      </c>
      <c r="D95" s="461">
        <f>'Input_ALM (USD)'!G85</f>
        <v>0</v>
      </c>
      <c r="E95" s="461">
        <f>'Input_ALM (USD)'!H85</f>
        <v>0</v>
      </c>
      <c r="F95" s="461">
        <f>'Input_ALM (USD)'!I85</f>
        <v>0</v>
      </c>
      <c r="G95" s="461">
        <f>'Input_ALM (USD)'!J85</f>
        <v>0</v>
      </c>
      <c r="H95" s="462">
        <f t="shared" si="3"/>
        <v>0</v>
      </c>
      <c r="I95" s="462">
        <f t="shared" si="9"/>
        <v>0</v>
      </c>
      <c r="K95" s="461">
        <f>'Input_ALM (USD)'!L85</f>
        <v>0</v>
      </c>
      <c r="L95" s="461">
        <f>'Input_ALM (USD)'!M85</f>
        <v>0</v>
      </c>
      <c r="M95" s="461">
        <f>'Input_ALM (USD)'!N85</f>
        <v>0</v>
      </c>
      <c r="N95" s="461">
        <f>'Input_ALM (USD)'!O85</f>
        <v>0</v>
      </c>
      <c r="O95" s="461">
        <f>'Input_ALM (USD)'!P85</f>
        <v>0</v>
      </c>
      <c r="P95" s="461">
        <f>'Input_ALM (USD)'!Q85</f>
        <v>0</v>
      </c>
      <c r="Q95" s="461">
        <f>'Input_ALM (USD)'!R85</f>
        <v>0</v>
      </c>
      <c r="R95" s="462">
        <f t="shared" si="5"/>
        <v>0</v>
      </c>
      <c r="S95" s="462">
        <f t="shared" si="10"/>
        <v>0</v>
      </c>
      <c r="T95" s="345"/>
    </row>
    <row r="96" spans="2:20">
      <c r="B96" s="459">
        <v>60</v>
      </c>
      <c r="C96" s="460">
        <f>'Input_Liability (USD)'!C92</f>
        <v>4.0149999999999998E-2</v>
      </c>
      <c r="D96" s="461">
        <f>'Input_ALM (USD)'!G86</f>
        <v>0</v>
      </c>
      <c r="E96" s="461">
        <f>'Input_ALM (USD)'!H86</f>
        <v>0</v>
      </c>
      <c r="F96" s="461">
        <f>'Input_ALM (USD)'!I86</f>
        <v>0</v>
      </c>
      <c r="G96" s="461">
        <f>'Input_ALM (USD)'!J86</f>
        <v>0</v>
      </c>
      <c r="H96" s="462">
        <f t="shared" si="3"/>
        <v>0</v>
      </c>
      <c r="I96" s="462">
        <f t="shared" si="9"/>
        <v>0</v>
      </c>
      <c r="K96" s="461">
        <f>'Input_ALM (USD)'!L86</f>
        <v>0</v>
      </c>
      <c r="L96" s="461">
        <f>'Input_ALM (USD)'!M86</f>
        <v>0</v>
      </c>
      <c r="M96" s="461">
        <f>'Input_ALM (USD)'!N86</f>
        <v>0</v>
      </c>
      <c r="N96" s="461">
        <f>'Input_ALM (USD)'!O86</f>
        <v>0</v>
      </c>
      <c r="O96" s="461">
        <f>'Input_ALM (USD)'!P86</f>
        <v>0</v>
      </c>
      <c r="P96" s="461">
        <f>'Input_ALM (USD)'!Q86</f>
        <v>0</v>
      </c>
      <c r="Q96" s="461">
        <f>'Input_ALM (USD)'!R86</f>
        <v>0</v>
      </c>
      <c r="R96" s="462">
        <f t="shared" si="5"/>
        <v>0</v>
      </c>
      <c r="S96" s="462">
        <f t="shared" si="10"/>
        <v>0</v>
      </c>
      <c r="T96" s="345"/>
    </row>
    <row r="97" spans="2:20">
      <c r="B97" s="459">
        <v>61</v>
      </c>
      <c r="C97" s="460">
        <f>'Input_Liability (USD)'!C93</f>
        <v>4.0120000000000003E-2</v>
      </c>
      <c r="D97" s="461">
        <f>'Input_ALM (USD)'!G87</f>
        <v>0</v>
      </c>
      <c r="E97" s="461">
        <f>'Input_ALM (USD)'!H87</f>
        <v>0</v>
      </c>
      <c r="F97" s="461">
        <f>'Input_ALM (USD)'!I87</f>
        <v>0</v>
      </c>
      <c r="G97" s="461">
        <f>'Input_ALM (USD)'!J87</f>
        <v>0</v>
      </c>
      <c r="H97" s="462">
        <f t="shared" si="3"/>
        <v>0</v>
      </c>
      <c r="I97" s="462">
        <f t="shared" si="9"/>
        <v>0</v>
      </c>
      <c r="K97" s="461">
        <f>'Input_ALM (USD)'!L87</f>
        <v>0</v>
      </c>
      <c r="L97" s="461">
        <f>'Input_ALM (USD)'!M87</f>
        <v>0</v>
      </c>
      <c r="M97" s="461">
        <f>'Input_ALM (USD)'!N87</f>
        <v>0</v>
      </c>
      <c r="N97" s="461">
        <f>'Input_ALM (USD)'!O87</f>
        <v>0</v>
      </c>
      <c r="O97" s="461">
        <f>'Input_ALM (USD)'!P87</f>
        <v>0</v>
      </c>
      <c r="P97" s="461">
        <f>'Input_ALM (USD)'!Q87</f>
        <v>0</v>
      </c>
      <c r="Q97" s="461">
        <f>'Input_ALM (USD)'!R87</f>
        <v>0</v>
      </c>
      <c r="R97" s="462">
        <f t="shared" si="5"/>
        <v>0</v>
      </c>
      <c r="S97" s="462">
        <f t="shared" si="10"/>
        <v>0</v>
      </c>
      <c r="T97" s="345"/>
    </row>
    <row r="98" spans="2:20">
      <c r="B98" s="459">
        <v>62</v>
      </c>
      <c r="C98" s="460">
        <f>'Input_Liability (USD)'!C94</f>
        <v>4.0091000000000002E-2</v>
      </c>
      <c r="D98" s="461">
        <f>'Input_ALM (USD)'!G88</f>
        <v>0</v>
      </c>
      <c r="E98" s="461">
        <f>'Input_ALM (USD)'!H88</f>
        <v>0</v>
      </c>
      <c r="F98" s="461">
        <f>'Input_ALM (USD)'!I88</f>
        <v>0</v>
      </c>
      <c r="G98" s="461">
        <f>'Input_ALM (USD)'!J88</f>
        <v>0</v>
      </c>
      <c r="H98" s="462">
        <f t="shared" si="3"/>
        <v>0</v>
      </c>
      <c r="I98" s="462">
        <f t="shared" si="9"/>
        <v>0</v>
      </c>
      <c r="K98" s="461">
        <f>'Input_ALM (USD)'!L88</f>
        <v>0</v>
      </c>
      <c r="L98" s="461">
        <f>'Input_ALM (USD)'!M88</f>
        <v>0</v>
      </c>
      <c r="M98" s="461">
        <f>'Input_ALM (USD)'!N88</f>
        <v>0</v>
      </c>
      <c r="N98" s="461">
        <f>'Input_ALM (USD)'!O88</f>
        <v>0</v>
      </c>
      <c r="O98" s="461">
        <f>'Input_ALM (USD)'!P88</f>
        <v>0</v>
      </c>
      <c r="P98" s="461">
        <f>'Input_ALM (USD)'!Q88</f>
        <v>0</v>
      </c>
      <c r="Q98" s="461">
        <f>'Input_ALM (USD)'!R88</f>
        <v>0</v>
      </c>
      <c r="R98" s="462">
        <f t="shared" si="5"/>
        <v>0</v>
      </c>
      <c r="S98" s="462">
        <f t="shared" si="10"/>
        <v>0</v>
      </c>
      <c r="T98" s="345"/>
    </row>
    <row r="99" spans="2:20">
      <c r="B99" s="459">
        <v>63</v>
      </c>
      <c r="C99" s="460">
        <f>'Input_Liability (USD)'!C95</f>
        <v>4.0064000000000002E-2</v>
      </c>
      <c r="D99" s="461">
        <f>'Input_ALM (USD)'!G89</f>
        <v>0</v>
      </c>
      <c r="E99" s="461">
        <f>'Input_ALM (USD)'!H89</f>
        <v>0</v>
      </c>
      <c r="F99" s="461">
        <f>'Input_ALM (USD)'!I89</f>
        <v>0</v>
      </c>
      <c r="G99" s="461">
        <f>'Input_ALM (USD)'!J89</f>
        <v>0</v>
      </c>
      <c r="H99" s="462">
        <f t="shared" si="3"/>
        <v>0</v>
      </c>
      <c r="I99" s="462">
        <f t="shared" ref="I99:I122" si="11">H99*((1+$C99)^(-($B99+B98)/2))</f>
        <v>0</v>
      </c>
      <c r="K99" s="461">
        <f>'Input_ALM (USD)'!L89</f>
        <v>0</v>
      </c>
      <c r="L99" s="461">
        <f>'Input_ALM (USD)'!M89</f>
        <v>0</v>
      </c>
      <c r="M99" s="461">
        <f>'Input_ALM (USD)'!N89</f>
        <v>0</v>
      </c>
      <c r="N99" s="461">
        <f>'Input_ALM (USD)'!O89</f>
        <v>0</v>
      </c>
      <c r="O99" s="461">
        <f>'Input_ALM (USD)'!P89</f>
        <v>0</v>
      </c>
      <c r="P99" s="461">
        <f>'Input_ALM (USD)'!Q89</f>
        <v>0</v>
      </c>
      <c r="Q99" s="461">
        <f>'Input_ALM (USD)'!R89</f>
        <v>0</v>
      </c>
      <c r="R99" s="462">
        <f t="shared" si="5"/>
        <v>0</v>
      </c>
      <c r="S99" s="462">
        <f t="shared" ref="S99:S122" si="12">R99*((1+$C99)^(-($B99+B98)/2))</f>
        <v>0</v>
      </c>
      <c r="T99" s="345"/>
    </row>
    <row r="100" spans="2:20">
      <c r="B100" s="459">
        <v>64</v>
      </c>
      <c r="C100" s="460">
        <f>'Input_Liability (USD)'!C96</f>
        <v>4.0037000000000003E-2</v>
      </c>
      <c r="D100" s="461">
        <f>'Input_ALM (USD)'!G90</f>
        <v>0</v>
      </c>
      <c r="E100" s="461">
        <f>'Input_ALM (USD)'!H90</f>
        <v>0</v>
      </c>
      <c r="F100" s="461">
        <f>'Input_ALM (USD)'!I90</f>
        <v>0</v>
      </c>
      <c r="G100" s="461">
        <f>'Input_ALM (USD)'!J90</f>
        <v>0</v>
      </c>
      <c r="H100" s="462">
        <f t="shared" ref="H100:H122" si="13">SUM(D100:G100)</f>
        <v>0</v>
      </c>
      <c r="I100" s="462">
        <f t="shared" si="11"/>
        <v>0</v>
      </c>
      <c r="K100" s="461">
        <f>'Input_ALM (USD)'!L90</f>
        <v>0</v>
      </c>
      <c r="L100" s="461">
        <f>'Input_ALM (USD)'!M90</f>
        <v>0</v>
      </c>
      <c r="M100" s="461">
        <f>'Input_ALM (USD)'!N90</f>
        <v>0</v>
      </c>
      <c r="N100" s="461">
        <f>'Input_ALM (USD)'!O90</f>
        <v>0</v>
      </c>
      <c r="O100" s="461">
        <f>'Input_ALM (USD)'!P90</f>
        <v>0</v>
      </c>
      <c r="P100" s="461">
        <f>'Input_ALM (USD)'!Q90</f>
        <v>0</v>
      </c>
      <c r="Q100" s="461">
        <f>'Input_ALM (USD)'!R90</f>
        <v>0</v>
      </c>
      <c r="R100" s="462">
        <f t="shared" ref="R100:R122" si="14">SUM(L100:P100)-K100-Q100</f>
        <v>0</v>
      </c>
      <c r="S100" s="462">
        <f t="shared" si="12"/>
        <v>0</v>
      </c>
      <c r="T100" s="345"/>
    </row>
    <row r="101" spans="2:20">
      <c r="B101" s="459">
        <v>65</v>
      </c>
      <c r="C101" s="460">
        <f>'Input_Liability (USD)'!C97</f>
        <v>4.0010999999999998E-2</v>
      </c>
      <c r="D101" s="461">
        <f>'Input_ALM (USD)'!G91</f>
        <v>0</v>
      </c>
      <c r="E101" s="461">
        <f>'Input_ALM (USD)'!H91</f>
        <v>0</v>
      </c>
      <c r="F101" s="461">
        <f>'Input_ALM (USD)'!I91</f>
        <v>0</v>
      </c>
      <c r="G101" s="461">
        <f>'Input_ALM (USD)'!J91</f>
        <v>0</v>
      </c>
      <c r="H101" s="462">
        <f t="shared" si="13"/>
        <v>0</v>
      </c>
      <c r="I101" s="462">
        <f t="shared" si="11"/>
        <v>0</v>
      </c>
      <c r="K101" s="461">
        <f>'Input_ALM (USD)'!L91</f>
        <v>0</v>
      </c>
      <c r="L101" s="461">
        <f>'Input_ALM (USD)'!M91</f>
        <v>0</v>
      </c>
      <c r="M101" s="461">
        <f>'Input_ALM (USD)'!N91</f>
        <v>0</v>
      </c>
      <c r="N101" s="461">
        <f>'Input_ALM (USD)'!O91</f>
        <v>0</v>
      </c>
      <c r="O101" s="461">
        <f>'Input_ALM (USD)'!P91</f>
        <v>0</v>
      </c>
      <c r="P101" s="461">
        <f>'Input_ALM (USD)'!Q91</f>
        <v>0</v>
      </c>
      <c r="Q101" s="461">
        <f>'Input_ALM (USD)'!R91</f>
        <v>0</v>
      </c>
      <c r="R101" s="462">
        <f t="shared" si="14"/>
        <v>0</v>
      </c>
      <c r="S101" s="462">
        <f t="shared" si="12"/>
        <v>0</v>
      </c>
      <c r="T101" s="345"/>
    </row>
    <row r="102" spans="2:20">
      <c r="B102" s="459">
        <v>66</v>
      </c>
      <c r="C102" s="460">
        <f>'Input_Liability (USD)'!C98</f>
        <v>3.9986000000000001E-2</v>
      </c>
      <c r="D102" s="461">
        <f>'Input_ALM (USD)'!G92</f>
        <v>0</v>
      </c>
      <c r="E102" s="461">
        <f>'Input_ALM (USD)'!H92</f>
        <v>0</v>
      </c>
      <c r="F102" s="461">
        <f>'Input_ALM (USD)'!I92</f>
        <v>0</v>
      </c>
      <c r="G102" s="461">
        <f>'Input_ALM (USD)'!J92</f>
        <v>0</v>
      </c>
      <c r="H102" s="462">
        <f t="shared" si="13"/>
        <v>0</v>
      </c>
      <c r="I102" s="462">
        <f t="shared" si="11"/>
        <v>0</v>
      </c>
      <c r="K102" s="461">
        <f>'Input_ALM (USD)'!L92</f>
        <v>0</v>
      </c>
      <c r="L102" s="461">
        <f>'Input_ALM (USD)'!M92</f>
        <v>0</v>
      </c>
      <c r="M102" s="461">
        <f>'Input_ALM (USD)'!N92</f>
        <v>0</v>
      </c>
      <c r="N102" s="461">
        <f>'Input_ALM (USD)'!O92</f>
        <v>0</v>
      </c>
      <c r="O102" s="461">
        <f>'Input_ALM (USD)'!P92</f>
        <v>0</v>
      </c>
      <c r="P102" s="461">
        <f>'Input_ALM (USD)'!Q92</f>
        <v>0</v>
      </c>
      <c r="Q102" s="461">
        <f>'Input_ALM (USD)'!R92</f>
        <v>0</v>
      </c>
      <c r="R102" s="462">
        <f t="shared" si="14"/>
        <v>0</v>
      </c>
      <c r="S102" s="462">
        <f t="shared" si="12"/>
        <v>0</v>
      </c>
      <c r="T102" s="345"/>
    </row>
    <row r="103" spans="2:20">
      <c r="B103" s="459">
        <v>67</v>
      </c>
      <c r="C103" s="460">
        <f>'Input_Liability (USD)'!C99</f>
        <v>3.9961000000000003E-2</v>
      </c>
      <c r="D103" s="461">
        <f>'Input_ALM (USD)'!G93</f>
        <v>0</v>
      </c>
      <c r="E103" s="461">
        <f>'Input_ALM (USD)'!H93</f>
        <v>0</v>
      </c>
      <c r="F103" s="461">
        <f>'Input_ALM (USD)'!I93</f>
        <v>0</v>
      </c>
      <c r="G103" s="461">
        <f>'Input_ALM (USD)'!J93</f>
        <v>0</v>
      </c>
      <c r="H103" s="462">
        <f t="shared" si="13"/>
        <v>0</v>
      </c>
      <c r="I103" s="462">
        <f t="shared" si="11"/>
        <v>0</v>
      </c>
      <c r="K103" s="461">
        <f>'Input_ALM (USD)'!L93</f>
        <v>0</v>
      </c>
      <c r="L103" s="461">
        <f>'Input_ALM (USD)'!M93</f>
        <v>0</v>
      </c>
      <c r="M103" s="461">
        <f>'Input_ALM (USD)'!N93</f>
        <v>0</v>
      </c>
      <c r="N103" s="461">
        <f>'Input_ALM (USD)'!O93</f>
        <v>0</v>
      </c>
      <c r="O103" s="461">
        <f>'Input_ALM (USD)'!P93</f>
        <v>0</v>
      </c>
      <c r="P103" s="461">
        <f>'Input_ALM (USD)'!Q93</f>
        <v>0</v>
      </c>
      <c r="Q103" s="461">
        <f>'Input_ALM (USD)'!R93</f>
        <v>0</v>
      </c>
      <c r="R103" s="462">
        <f t="shared" si="14"/>
        <v>0</v>
      </c>
      <c r="S103" s="462">
        <f t="shared" si="12"/>
        <v>0</v>
      </c>
      <c r="T103" s="345"/>
    </row>
    <row r="104" spans="2:20">
      <c r="B104" s="459">
        <v>68</v>
      </c>
      <c r="C104" s="460">
        <f>'Input_Liability (USD)'!C100</f>
        <v>3.9938000000000001E-2</v>
      </c>
      <c r="D104" s="461">
        <f>'Input_ALM (USD)'!G94</f>
        <v>0</v>
      </c>
      <c r="E104" s="461">
        <f>'Input_ALM (USD)'!H94</f>
        <v>0</v>
      </c>
      <c r="F104" s="461">
        <f>'Input_ALM (USD)'!I94</f>
        <v>0</v>
      </c>
      <c r="G104" s="461">
        <f>'Input_ALM (USD)'!J94</f>
        <v>0</v>
      </c>
      <c r="H104" s="462">
        <f t="shared" si="13"/>
        <v>0</v>
      </c>
      <c r="I104" s="462">
        <f t="shared" si="11"/>
        <v>0</v>
      </c>
      <c r="K104" s="461">
        <f>'Input_ALM (USD)'!L94</f>
        <v>0</v>
      </c>
      <c r="L104" s="461">
        <f>'Input_ALM (USD)'!M94</f>
        <v>0</v>
      </c>
      <c r="M104" s="461">
        <f>'Input_ALM (USD)'!N94</f>
        <v>0</v>
      </c>
      <c r="N104" s="461">
        <f>'Input_ALM (USD)'!O94</f>
        <v>0</v>
      </c>
      <c r="O104" s="461">
        <f>'Input_ALM (USD)'!P94</f>
        <v>0</v>
      </c>
      <c r="P104" s="461">
        <f>'Input_ALM (USD)'!Q94</f>
        <v>0</v>
      </c>
      <c r="Q104" s="461">
        <f>'Input_ALM (USD)'!R94</f>
        <v>0</v>
      </c>
      <c r="R104" s="462">
        <f t="shared" si="14"/>
        <v>0</v>
      </c>
      <c r="S104" s="462">
        <f t="shared" si="12"/>
        <v>0</v>
      </c>
      <c r="T104" s="345"/>
    </row>
    <row r="105" spans="2:20">
      <c r="B105" s="459">
        <v>69</v>
      </c>
      <c r="C105" s="460">
        <f>'Input_Liability (USD)'!C101</f>
        <v>3.9961000000000003E-2</v>
      </c>
      <c r="D105" s="461">
        <f>'Input_ALM (USD)'!G95</f>
        <v>0</v>
      </c>
      <c r="E105" s="461">
        <f>'Input_ALM (USD)'!H95</f>
        <v>0</v>
      </c>
      <c r="F105" s="461">
        <f>'Input_ALM (USD)'!I95</f>
        <v>0</v>
      </c>
      <c r="G105" s="461">
        <f>'Input_ALM (USD)'!J95</f>
        <v>0</v>
      </c>
      <c r="H105" s="462">
        <f t="shared" si="13"/>
        <v>0</v>
      </c>
      <c r="I105" s="462">
        <f t="shared" si="11"/>
        <v>0</v>
      </c>
      <c r="K105" s="461">
        <f>'Input_ALM (USD)'!L95</f>
        <v>0</v>
      </c>
      <c r="L105" s="461">
        <f>'Input_ALM (USD)'!M95</f>
        <v>0</v>
      </c>
      <c r="M105" s="461">
        <f>'Input_ALM (USD)'!N95</f>
        <v>0</v>
      </c>
      <c r="N105" s="461">
        <f>'Input_ALM (USD)'!O95</f>
        <v>0</v>
      </c>
      <c r="O105" s="461">
        <f>'Input_ALM (USD)'!P95</f>
        <v>0</v>
      </c>
      <c r="P105" s="461">
        <f>'Input_ALM (USD)'!Q95</f>
        <v>0</v>
      </c>
      <c r="Q105" s="461">
        <f>'Input_ALM (USD)'!R95</f>
        <v>0</v>
      </c>
      <c r="R105" s="462">
        <f t="shared" si="14"/>
        <v>0</v>
      </c>
      <c r="S105" s="462">
        <f t="shared" si="12"/>
        <v>0</v>
      </c>
      <c r="T105" s="345"/>
    </row>
    <row r="106" spans="2:20">
      <c r="B106" s="459">
        <v>70</v>
      </c>
      <c r="C106" s="460">
        <f>'Input_Liability (USD)'!C102</f>
        <v>3.9891999999999997E-2</v>
      </c>
      <c r="D106" s="461">
        <f>'Input_ALM (USD)'!G96</f>
        <v>0</v>
      </c>
      <c r="E106" s="461">
        <f>'Input_ALM (USD)'!H96</f>
        <v>0</v>
      </c>
      <c r="F106" s="461">
        <f>'Input_ALM (USD)'!I96</f>
        <v>0</v>
      </c>
      <c r="G106" s="461">
        <f>'Input_ALM (USD)'!J96</f>
        <v>0</v>
      </c>
      <c r="H106" s="462">
        <f t="shared" si="13"/>
        <v>0</v>
      </c>
      <c r="I106" s="462">
        <f t="shared" si="11"/>
        <v>0</v>
      </c>
      <c r="K106" s="461">
        <f>'Input_ALM (USD)'!L96</f>
        <v>0</v>
      </c>
      <c r="L106" s="461">
        <f>'Input_ALM (USD)'!M96</f>
        <v>0</v>
      </c>
      <c r="M106" s="461">
        <f>'Input_ALM (USD)'!N96</f>
        <v>0</v>
      </c>
      <c r="N106" s="461">
        <f>'Input_ALM (USD)'!O96</f>
        <v>0</v>
      </c>
      <c r="O106" s="461">
        <f>'Input_ALM (USD)'!P96</f>
        <v>0</v>
      </c>
      <c r="P106" s="461">
        <f>'Input_ALM (USD)'!Q96</f>
        <v>0</v>
      </c>
      <c r="Q106" s="461">
        <f>'Input_ALM (USD)'!R96</f>
        <v>0</v>
      </c>
      <c r="R106" s="462">
        <f t="shared" si="14"/>
        <v>0</v>
      </c>
      <c r="S106" s="462">
        <f t="shared" si="12"/>
        <v>0</v>
      </c>
      <c r="T106" s="345"/>
    </row>
    <row r="107" spans="2:20">
      <c r="B107" s="459">
        <v>71</v>
      </c>
      <c r="C107" s="460">
        <f>'Input_Liability (USD)'!C103</f>
        <v>3.9870000000000003E-2</v>
      </c>
      <c r="D107" s="461">
        <f>'Input_ALM (USD)'!G97</f>
        <v>0</v>
      </c>
      <c r="E107" s="461">
        <f>'Input_ALM (USD)'!H97</f>
        <v>0</v>
      </c>
      <c r="F107" s="461">
        <f>'Input_ALM (USD)'!I97</f>
        <v>0</v>
      </c>
      <c r="G107" s="461">
        <f>'Input_ALM (USD)'!J97</f>
        <v>0</v>
      </c>
      <c r="H107" s="462">
        <f t="shared" si="13"/>
        <v>0</v>
      </c>
      <c r="I107" s="462">
        <f t="shared" si="11"/>
        <v>0</v>
      </c>
      <c r="K107" s="461">
        <f>'Input_ALM (USD)'!L97</f>
        <v>0</v>
      </c>
      <c r="L107" s="461">
        <f>'Input_ALM (USD)'!M97</f>
        <v>0</v>
      </c>
      <c r="M107" s="461">
        <f>'Input_ALM (USD)'!N97</f>
        <v>0</v>
      </c>
      <c r="N107" s="461">
        <f>'Input_ALM (USD)'!O97</f>
        <v>0</v>
      </c>
      <c r="O107" s="461">
        <f>'Input_ALM (USD)'!P97</f>
        <v>0</v>
      </c>
      <c r="P107" s="461">
        <f>'Input_ALM (USD)'!Q97</f>
        <v>0</v>
      </c>
      <c r="Q107" s="461">
        <f>'Input_ALM (USD)'!R97</f>
        <v>0</v>
      </c>
      <c r="R107" s="462">
        <f t="shared" si="14"/>
        <v>0</v>
      </c>
      <c r="S107" s="462">
        <f t="shared" si="12"/>
        <v>0</v>
      </c>
      <c r="T107" s="345"/>
    </row>
    <row r="108" spans="2:20">
      <c r="B108" s="459">
        <v>72</v>
      </c>
      <c r="C108" s="460">
        <f>'Input_Liability (USD)'!C104</f>
        <v>3.9849000000000002E-2</v>
      </c>
      <c r="D108" s="461">
        <f>'Input_ALM (USD)'!G98</f>
        <v>0</v>
      </c>
      <c r="E108" s="461">
        <f>'Input_ALM (USD)'!H98</f>
        <v>0</v>
      </c>
      <c r="F108" s="461">
        <f>'Input_ALM (USD)'!I98</f>
        <v>0</v>
      </c>
      <c r="G108" s="461">
        <f>'Input_ALM (USD)'!J98</f>
        <v>0</v>
      </c>
      <c r="H108" s="462">
        <f t="shared" si="13"/>
        <v>0</v>
      </c>
      <c r="I108" s="462">
        <f t="shared" si="11"/>
        <v>0</v>
      </c>
      <c r="K108" s="461">
        <f>'Input_ALM (USD)'!L98</f>
        <v>0</v>
      </c>
      <c r="L108" s="461">
        <f>'Input_ALM (USD)'!M98</f>
        <v>0</v>
      </c>
      <c r="M108" s="461">
        <f>'Input_ALM (USD)'!N98</f>
        <v>0</v>
      </c>
      <c r="N108" s="461">
        <f>'Input_ALM (USD)'!O98</f>
        <v>0</v>
      </c>
      <c r="O108" s="461">
        <f>'Input_ALM (USD)'!P98</f>
        <v>0</v>
      </c>
      <c r="P108" s="461">
        <f>'Input_ALM (USD)'!Q98</f>
        <v>0</v>
      </c>
      <c r="Q108" s="461">
        <f>'Input_ALM (USD)'!R98</f>
        <v>0</v>
      </c>
      <c r="R108" s="462">
        <f t="shared" si="14"/>
        <v>0</v>
      </c>
      <c r="S108" s="462">
        <f t="shared" si="12"/>
        <v>0</v>
      </c>
      <c r="T108" s="345"/>
    </row>
    <row r="109" spans="2:20">
      <c r="B109" s="459">
        <v>73</v>
      </c>
      <c r="C109" s="460">
        <f>'Input_Liability (USD)'!C105</f>
        <v>3.9829000000000003E-2</v>
      </c>
      <c r="D109" s="461">
        <f>'Input_ALM (USD)'!G99</f>
        <v>0</v>
      </c>
      <c r="E109" s="461">
        <f>'Input_ALM (USD)'!H99</f>
        <v>0</v>
      </c>
      <c r="F109" s="461">
        <f>'Input_ALM (USD)'!I99</f>
        <v>0</v>
      </c>
      <c r="G109" s="461">
        <f>'Input_ALM (USD)'!J99</f>
        <v>0</v>
      </c>
      <c r="H109" s="462">
        <f t="shared" si="13"/>
        <v>0</v>
      </c>
      <c r="I109" s="462">
        <f t="shared" si="11"/>
        <v>0</v>
      </c>
      <c r="K109" s="461">
        <f>'Input_ALM (USD)'!L99</f>
        <v>0</v>
      </c>
      <c r="L109" s="461">
        <f>'Input_ALM (USD)'!M99</f>
        <v>0</v>
      </c>
      <c r="M109" s="461">
        <f>'Input_ALM (USD)'!N99</f>
        <v>0</v>
      </c>
      <c r="N109" s="461">
        <f>'Input_ALM (USD)'!O99</f>
        <v>0</v>
      </c>
      <c r="O109" s="461">
        <f>'Input_ALM (USD)'!P99</f>
        <v>0</v>
      </c>
      <c r="P109" s="461">
        <f>'Input_ALM (USD)'!Q99</f>
        <v>0</v>
      </c>
      <c r="Q109" s="461">
        <f>'Input_ALM (USD)'!R99</f>
        <v>0</v>
      </c>
      <c r="R109" s="462">
        <f t="shared" si="14"/>
        <v>0</v>
      </c>
      <c r="S109" s="462">
        <f t="shared" si="12"/>
        <v>0</v>
      </c>
      <c r="T109" s="345"/>
    </row>
    <row r="110" spans="2:20">
      <c r="B110" s="459">
        <v>74</v>
      </c>
      <c r="C110" s="460">
        <f>'Input_Liability (USD)'!C106</f>
        <v>3.9808999999999997E-2</v>
      </c>
      <c r="D110" s="461">
        <f>'Input_ALM (USD)'!G100</f>
        <v>0</v>
      </c>
      <c r="E110" s="461">
        <f>'Input_ALM (USD)'!H100</f>
        <v>0</v>
      </c>
      <c r="F110" s="461">
        <f>'Input_ALM (USD)'!I100</f>
        <v>0</v>
      </c>
      <c r="G110" s="461">
        <f>'Input_ALM (USD)'!J100</f>
        <v>0</v>
      </c>
      <c r="H110" s="462">
        <f t="shared" si="13"/>
        <v>0</v>
      </c>
      <c r="I110" s="462">
        <f t="shared" si="11"/>
        <v>0</v>
      </c>
      <c r="K110" s="461">
        <f>'Input_ALM (USD)'!L100</f>
        <v>0</v>
      </c>
      <c r="L110" s="461">
        <f>'Input_ALM (USD)'!M100</f>
        <v>0</v>
      </c>
      <c r="M110" s="461">
        <f>'Input_ALM (USD)'!N100</f>
        <v>0</v>
      </c>
      <c r="N110" s="461">
        <f>'Input_ALM (USD)'!O100</f>
        <v>0</v>
      </c>
      <c r="O110" s="461">
        <f>'Input_ALM (USD)'!P100</f>
        <v>0</v>
      </c>
      <c r="P110" s="461">
        <f>'Input_ALM (USD)'!Q100</f>
        <v>0</v>
      </c>
      <c r="Q110" s="461">
        <f>'Input_ALM (USD)'!R100</f>
        <v>0</v>
      </c>
      <c r="R110" s="462">
        <f t="shared" si="14"/>
        <v>0</v>
      </c>
      <c r="S110" s="462">
        <f t="shared" si="12"/>
        <v>0</v>
      </c>
      <c r="T110" s="345"/>
    </row>
    <row r="111" spans="2:20">
      <c r="B111" s="459">
        <v>75</v>
      </c>
      <c r="C111" s="460">
        <f>'Input_Liability (USD)'!C107</f>
        <v>3.9788999999999998E-2</v>
      </c>
      <c r="D111" s="461">
        <f>'Input_ALM (USD)'!G101</f>
        <v>0</v>
      </c>
      <c r="E111" s="461">
        <f>'Input_ALM (USD)'!H101</f>
        <v>0</v>
      </c>
      <c r="F111" s="461">
        <f>'Input_ALM (USD)'!I101</f>
        <v>0</v>
      </c>
      <c r="G111" s="461">
        <f>'Input_ALM (USD)'!J101</f>
        <v>0</v>
      </c>
      <c r="H111" s="462">
        <f t="shared" si="13"/>
        <v>0</v>
      </c>
      <c r="I111" s="462">
        <f t="shared" si="11"/>
        <v>0</v>
      </c>
      <c r="K111" s="461">
        <f>'Input_ALM (USD)'!L101</f>
        <v>0</v>
      </c>
      <c r="L111" s="461">
        <f>'Input_ALM (USD)'!M101</f>
        <v>0</v>
      </c>
      <c r="M111" s="461">
        <f>'Input_ALM (USD)'!N101</f>
        <v>0</v>
      </c>
      <c r="N111" s="461">
        <f>'Input_ALM (USD)'!O101</f>
        <v>0</v>
      </c>
      <c r="O111" s="461">
        <f>'Input_ALM (USD)'!P101</f>
        <v>0</v>
      </c>
      <c r="P111" s="461">
        <f>'Input_ALM (USD)'!Q101</f>
        <v>0</v>
      </c>
      <c r="Q111" s="461">
        <f>'Input_ALM (USD)'!R101</f>
        <v>0</v>
      </c>
      <c r="R111" s="462">
        <f t="shared" si="14"/>
        <v>0</v>
      </c>
      <c r="S111" s="462">
        <f t="shared" si="12"/>
        <v>0</v>
      </c>
      <c r="T111" s="345"/>
    </row>
    <row r="112" spans="2:20">
      <c r="B112" s="459">
        <v>76</v>
      </c>
      <c r="C112" s="460">
        <f>'Input_Liability (USD)'!C108</f>
        <v>3.977E-2</v>
      </c>
      <c r="D112" s="461">
        <f>'Input_ALM (USD)'!G102</f>
        <v>0</v>
      </c>
      <c r="E112" s="461">
        <f>'Input_ALM (USD)'!H102</f>
        <v>0</v>
      </c>
      <c r="F112" s="461">
        <f>'Input_ALM (USD)'!I102</f>
        <v>0</v>
      </c>
      <c r="G112" s="461">
        <f>'Input_ALM (USD)'!J102</f>
        <v>0</v>
      </c>
      <c r="H112" s="462">
        <f t="shared" si="13"/>
        <v>0</v>
      </c>
      <c r="I112" s="462">
        <f t="shared" si="11"/>
        <v>0</v>
      </c>
      <c r="K112" s="461">
        <f>'Input_ALM (USD)'!L102</f>
        <v>0</v>
      </c>
      <c r="L112" s="461">
        <f>'Input_ALM (USD)'!M102</f>
        <v>0</v>
      </c>
      <c r="M112" s="461">
        <f>'Input_ALM (USD)'!N102</f>
        <v>0</v>
      </c>
      <c r="N112" s="461">
        <f>'Input_ALM (USD)'!O102</f>
        <v>0</v>
      </c>
      <c r="O112" s="461">
        <f>'Input_ALM (USD)'!P102</f>
        <v>0</v>
      </c>
      <c r="P112" s="461">
        <f>'Input_ALM (USD)'!Q102</f>
        <v>0</v>
      </c>
      <c r="Q112" s="461">
        <f>'Input_ALM (USD)'!R102</f>
        <v>0</v>
      </c>
      <c r="R112" s="462">
        <f t="shared" si="14"/>
        <v>0</v>
      </c>
      <c r="S112" s="462">
        <f t="shared" si="12"/>
        <v>0</v>
      </c>
      <c r="T112" s="345"/>
    </row>
    <row r="113" spans="2:20">
      <c r="B113" s="459">
        <v>77</v>
      </c>
      <c r="C113" s="460">
        <f>'Input_Liability (USD)'!C109</f>
        <v>3.9752000000000003E-2</v>
      </c>
      <c r="D113" s="461">
        <f>'Input_ALM (USD)'!G103</f>
        <v>0</v>
      </c>
      <c r="E113" s="461">
        <f>'Input_ALM (USD)'!H103</f>
        <v>0</v>
      </c>
      <c r="F113" s="461">
        <f>'Input_ALM (USD)'!I103</f>
        <v>0</v>
      </c>
      <c r="G113" s="461">
        <f>'Input_ALM (USD)'!J103</f>
        <v>0</v>
      </c>
      <c r="H113" s="462">
        <f t="shared" si="13"/>
        <v>0</v>
      </c>
      <c r="I113" s="462">
        <f t="shared" si="11"/>
        <v>0</v>
      </c>
      <c r="K113" s="461">
        <f>'Input_ALM (USD)'!L103</f>
        <v>0</v>
      </c>
      <c r="L113" s="461">
        <f>'Input_ALM (USD)'!M103</f>
        <v>0</v>
      </c>
      <c r="M113" s="461">
        <f>'Input_ALM (USD)'!N103</f>
        <v>0</v>
      </c>
      <c r="N113" s="461">
        <f>'Input_ALM (USD)'!O103</f>
        <v>0</v>
      </c>
      <c r="O113" s="461">
        <f>'Input_ALM (USD)'!P103</f>
        <v>0</v>
      </c>
      <c r="P113" s="461">
        <f>'Input_ALM (USD)'!Q103</f>
        <v>0</v>
      </c>
      <c r="Q113" s="461">
        <f>'Input_ALM (USD)'!R103</f>
        <v>0</v>
      </c>
      <c r="R113" s="462">
        <f t="shared" si="14"/>
        <v>0</v>
      </c>
      <c r="S113" s="462">
        <f t="shared" si="12"/>
        <v>0</v>
      </c>
      <c r="T113" s="345"/>
    </row>
    <row r="114" spans="2:20">
      <c r="B114" s="459">
        <v>78</v>
      </c>
      <c r="C114" s="460">
        <f>'Input_Liability (USD)'!C110</f>
        <v>3.9733999999999998E-2</v>
      </c>
      <c r="D114" s="461">
        <f>'Input_ALM (USD)'!G104</f>
        <v>0</v>
      </c>
      <c r="E114" s="461">
        <f>'Input_ALM (USD)'!H104</f>
        <v>0</v>
      </c>
      <c r="F114" s="461">
        <f>'Input_ALM (USD)'!I104</f>
        <v>0</v>
      </c>
      <c r="G114" s="461">
        <f>'Input_ALM (USD)'!J104</f>
        <v>0</v>
      </c>
      <c r="H114" s="462">
        <f t="shared" si="13"/>
        <v>0</v>
      </c>
      <c r="I114" s="462">
        <f t="shared" si="11"/>
        <v>0</v>
      </c>
      <c r="K114" s="461">
        <f>'Input_ALM (USD)'!L104</f>
        <v>0</v>
      </c>
      <c r="L114" s="461">
        <f>'Input_ALM (USD)'!M104</f>
        <v>0</v>
      </c>
      <c r="M114" s="461">
        <f>'Input_ALM (USD)'!N104</f>
        <v>0</v>
      </c>
      <c r="N114" s="461">
        <f>'Input_ALM (USD)'!O104</f>
        <v>0</v>
      </c>
      <c r="O114" s="461">
        <f>'Input_ALM (USD)'!P104</f>
        <v>0</v>
      </c>
      <c r="P114" s="461">
        <f>'Input_ALM (USD)'!Q104</f>
        <v>0</v>
      </c>
      <c r="Q114" s="461">
        <f>'Input_ALM (USD)'!R104</f>
        <v>0</v>
      </c>
      <c r="R114" s="462">
        <f t="shared" si="14"/>
        <v>0</v>
      </c>
      <c r="S114" s="462">
        <f t="shared" si="12"/>
        <v>0</v>
      </c>
      <c r="T114" s="345"/>
    </row>
    <row r="115" spans="2:20">
      <c r="B115" s="459">
        <v>79</v>
      </c>
      <c r="C115" s="460">
        <f>'Input_Liability (USD)'!C111</f>
        <v>3.9716000000000001E-2</v>
      </c>
      <c r="D115" s="461">
        <f>'Input_ALM (USD)'!G105</f>
        <v>0</v>
      </c>
      <c r="E115" s="461">
        <f>'Input_ALM (USD)'!H105</f>
        <v>0</v>
      </c>
      <c r="F115" s="461">
        <f>'Input_ALM (USD)'!I105</f>
        <v>0</v>
      </c>
      <c r="G115" s="461">
        <f>'Input_ALM (USD)'!J105</f>
        <v>0</v>
      </c>
      <c r="H115" s="462">
        <f t="shared" si="13"/>
        <v>0</v>
      </c>
      <c r="I115" s="462">
        <f t="shared" si="11"/>
        <v>0</v>
      </c>
      <c r="K115" s="461">
        <f>'Input_ALM (USD)'!L105</f>
        <v>0</v>
      </c>
      <c r="L115" s="461">
        <f>'Input_ALM (USD)'!M105</f>
        <v>0</v>
      </c>
      <c r="M115" s="461">
        <f>'Input_ALM (USD)'!N105</f>
        <v>0</v>
      </c>
      <c r="N115" s="461">
        <f>'Input_ALM (USD)'!O105</f>
        <v>0</v>
      </c>
      <c r="O115" s="461">
        <f>'Input_ALM (USD)'!P105</f>
        <v>0</v>
      </c>
      <c r="P115" s="461">
        <f>'Input_ALM (USD)'!Q105</f>
        <v>0</v>
      </c>
      <c r="Q115" s="461">
        <f>'Input_ALM (USD)'!R105</f>
        <v>0</v>
      </c>
      <c r="R115" s="462">
        <f t="shared" si="14"/>
        <v>0</v>
      </c>
      <c r="S115" s="462">
        <f t="shared" si="12"/>
        <v>0</v>
      </c>
      <c r="T115" s="345"/>
    </row>
    <row r="116" spans="2:20">
      <c r="B116" s="459">
        <v>80</v>
      </c>
      <c r="C116" s="460">
        <f>'Input_Liability (USD)'!C112</f>
        <v>3.9698999999999998E-2</v>
      </c>
      <c r="D116" s="461">
        <f>'Input_ALM (USD)'!G106</f>
        <v>0</v>
      </c>
      <c r="E116" s="461">
        <f>'Input_ALM (USD)'!H106</f>
        <v>0</v>
      </c>
      <c r="F116" s="461">
        <f>'Input_ALM (USD)'!I106</f>
        <v>0</v>
      </c>
      <c r="G116" s="461">
        <f>'Input_ALM (USD)'!J106</f>
        <v>0</v>
      </c>
      <c r="H116" s="462">
        <f t="shared" si="13"/>
        <v>0</v>
      </c>
      <c r="I116" s="462">
        <f t="shared" si="11"/>
        <v>0</v>
      </c>
      <c r="K116" s="461">
        <f>'Input_ALM (USD)'!L106</f>
        <v>0</v>
      </c>
      <c r="L116" s="461">
        <f>'Input_ALM (USD)'!M106</f>
        <v>0</v>
      </c>
      <c r="M116" s="461">
        <f>'Input_ALM (USD)'!N106</f>
        <v>0</v>
      </c>
      <c r="N116" s="461">
        <f>'Input_ALM (USD)'!O106</f>
        <v>0</v>
      </c>
      <c r="O116" s="461">
        <f>'Input_ALM (USD)'!P106</f>
        <v>0</v>
      </c>
      <c r="P116" s="461">
        <f>'Input_ALM (USD)'!Q106</f>
        <v>0</v>
      </c>
      <c r="Q116" s="461">
        <f>'Input_ALM (USD)'!R106</f>
        <v>0</v>
      </c>
      <c r="R116" s="462">
        <f t="shared" si="14"/>
        <v>0</v>
      </c>
      <c r="S116" s="462">
        <f t="shared" si="12"/>
        <v>0</v>
      </c>
      <c r="T116" s="345"/>
    </row>
    <row r="117" spans="2:20">
      <c r="B117" s="459">
        <v>81</v>
      </c>
      <c r="C117" s="460">
        <f>'Input_Liability (USD)'!C113</f>
        <v>3.9682000000000002E-2</v>
      </c>
      <c r="D117" s="461">
        <f>'Input_ALM (USD)'!G107</f>
        <v>0</v>
      </c>
      <c r="E117" s="461">
        <f>'Input_ALM (USD)'!H107</f>
        <v>0</v>
      </c>
      <c r="F117" s="461">
        <f>'Input_ALM (USD)'!I107</f>
        <v>0</v>
      </c>
      <c r="G117" s="461">
        <f>'Input_ALM (USD)'!J107</f>
        <v>0</v>
      </c>
      <c r="H117" s="462">
        <f t="shared" si="13"/>
        <v>0</v>
      </c>
      <c r="I117" s="462">
        <f t="shared" si="11"/>
        <v>0</v>
      </c>
      <c r="K117" s="461">
        <f>'Input_ALM (USD)'!L107</f>
        <v>0</v>
      </c>
      <c r="L117" s="461">
        <f>'Input_ALM (USD)'!M107</f>
        <v>0</v>
      </c>
      <c r="M117" s="461">
        <f>'Input_ALM (USD)'!N107</f>
        <v>0</v>
      </c>
      <c r="N117" s="461">
        <f>'Input_ALM (USD)'!O107</f>
        <v>0</v>
      </c>
      <c r="O117" s="461">
        <f>'Input_ALM (USD)'!P107</f>
        <v>0</v>
      </c>
      <c r="P117" s="461">
        <f>'Input_ALM (USD)'!Q107</f>
        <v>0</v>
      </c>
      <c r="Q117" s="461">
        <f>'Input_ALM (USD)'!R107</f>
        <v>0</v>
      </c>
      <c r="R117" s="462">
        <f t="shared" si="14"/>
        <v>0</v>
      </c>
      <c r="S117" s="462">
        <f t="shared" si="12"/>
        <v>0</v>
      </c>
      <c r="T117" s="345"/>
    </row>
    <row r="118" spans="2:20">
      <c r="B118" s="459">
        <v>82</v>
      </c>
      <c r="C118" s="460">
        <f>'Input_Liability (USD)'!C114</f>
        <v>3.9666E-2</v>
      </c>
      <c r="D118" s="461">
        <f>'Input_ALM (USD)'!G108</f>
        <v>0</v>
      </c>
      <c r="E118" s="461">
        <f>'Input_ALM (USD)'!H108</f>
        <v>0</v>
      </c>
      <c r="F118" s="461">
        <f>'Input_ALM (USD)'!I108</f>
        <v>0</v>
      </c>
      <c r="G118" s="461">
        <f>'Input_ALM (USD)'!J108</f>
        <v>0</v>
      </c>
      <c r="H118" s="462">
        <f t="shared" si="13"/>
        <v>0</v>
      </c>
      <c r="I118" s="462">
        <f t="shared" si="11"/>
        <v>0</v>
      </c>
      <c r="K118" s="461">
        <f>'Input_ALM (USD)'!L108</f>
        <v>0</v>
      </c>
      <c r="L118" s="461">
        <f>'Input_ALM (USD)'!M108</f>
        <v>0</v>
      </c>
      <c r="M118" s="461">
        <f>'Input_ALM (USD)'!N108</f>
        <v>0</v>
      </c>
      <c r="N118" s="461">
        <f>'Input_ALM (USD)'!O108</f>
        <v>0</v>
      </c>
      <c r="O118" s="461">
        <f>'Input_ALM (USD)'!P108</f>
        <v>0</v>
      </c>
      <c r="P118" s="461">
        <f>'Input_ALM (USD)'!Q108</f>
        <v>0</v>
      </c>
      <c r="Q118" s="461">
        <f>'Input_ALM (USD)'!R108</f>
        <v>0</v>
      </c>
      <c r="R118" s="462">
        <f t="shared" si="14"/>
        <v>0</v>
      </c>
      <c r="S118" s="462">
        <f t="shared" si="12"/>
        <v>0</v>
      </c>
      <c r="T118" s="345"/>
    </row>
    <row r="119" spans="2:20">
      <c r="B119" s="459">
        <v>83</v>
      </c>
      <c r="C119" s="460">
        <f>'Input_Liability (USD)'!C115</f>
        <v>3.9649999999999998E-2</v>
      </c>
      <c r="D119" s="461">
        <f>'Input_ALM (USD)'!G109</f>
        <v>0</v>
      </c>
      <c r="E119" s="461">
        <f>'Input_ALM (USD)'!H109</f>
        <v>0</v>
      </c>
      <c r="F119" s="461">
        <f>'Input_ALM (USD)'!I109</f>
        <v>0</v>
      </c>
      <c r="G119" s="461">
        <f>'Input_ALM (USD)'!J109</f>
        <v>0</v>
      </c>
      <c r="H119" s="462">
        <f t="shared" si="13"/>
        <v>0</v>
      </c>
      <c r="I119" s="462">
        <f t="shared" si="11"/>
        <v>0</v>
      </c>
      <c r="K119" s="461">
        <f>'Input_ALM (USD)'!L109</f>
        <v>0</v>
      </c>
      <c r="L119" s="461">
        <f>'Input_ALM (USD)'!M109</f>
        <v>0</v>
      </c>
      <c r="M119" s="461">
        <f>'Input_ALM (USD)'!N109</f>
        <v>0</v>
      </c>
      <c r="N119" s="461">
        <f>'Input_ALM (USD)'!O109</f>
        <v>0</v>
      </c>
      <c r="O119" s="461">
        <f>'Input_ALM (USD)'!P109</f>
        <v>0</v>
      </c>
      <c r="P119" s="461">
        <f>'Input_ALM (USD)'!Q109</f>
        <v>0</v>
      </c>
      <c r="Q119" s="461">
        <f>'Input_ALM (USD)'!R109</f>
        <v>0</v>
      </c>
      <c r="R119" s="462">
        <f t="shared" si="14"/>
        <v>0</v>
      </c>
      <c r="S119" s="462">
        <f t="shared" si="12"/>
        <v>0</v>
      </c>
      <c r="T119" s="345"/>
    </row>
    <row r="120" spans="2:20">
      <c r="B120" s="459">
        <v>84</v>
      </c>
      <c r="C120" s="460">
        <f>'Input_Liability (USD)'!C116</f>
        <v>3.9634999999999997E-2</v>
      </c>
      <c r="D120" s="461">
        <f>'Input_ALM (USD)'!G110</f>
        <v>0</v>
      </c>
      <c r="E120" s="461">
        <f>'Input_ALM (USD)'!H110</f>
        <v>0</v>
      </c>
      <c r="F120" s="461">
        <f>'Input_ALM (USD)'!I110</f>
        <v>0</v>
      </c>
      <c r="G120" s="461">
        <f>'Input_ALM (USD)'!J110</f>
        <v>0</v>
      </c>
      <c r="H120" s="462">
        <f t="shared" si="13"/>
        <v>0</v>
      </c>
      <c r="I120" s="462">
        <f t="shared" si="11"/>
        <v>0</v>
      </c>
      <c r="K120" s="461">
        <f>'Input_ALM (USD)'!L110</f>
        <v>0</v>
      </c>
      <c r="L120" s="461">
        <f>'Input_ALM (USD)'!M110</f>
        <v>0</v>
      </c>
      <c r="M120" s="461">
        <f>'Input_ALM (USD)'!N110</f>
        <v>0</v>
      </c>
      <c r="N120" s="461">
        <f>'Input_ALM (USD)'!O110</f>
        <v>0</v>
      </c>
      <c r="O120" s="461">
        <f>'Input_ALM (USD)'!P110</f>
        <v>0</v>
      </c>
      <c r="P120" s="461">
        <f>'Input_ALM (USD)'!Q110</f>
        <v>0</v>
      </c>
      <c r="Q120" s="461">
        <f>'Input_ALM (USD)'!R110</f>
        <v>0</v>
      </c>
      <c r="R120" s="462">
        <f t="shared" si="14"/>
        <v>0</v>
      </c>
      <c r="S120" s="462">
        <f t="shared" si="12"/>
        <v>0</v>
      </c>
      <c r="T120" s="345"/>
    </row>
    <row r="121" spans="2:20" ht="14.45" customHeight="1">
      <c r="B121" s="459">
        <v>85</v>
      </c>
      <c r="C121" s="460">
        <f>'Input_Liability (USD)'!C117</f>
        <v>3.9620000000000002E-2</v>
      </c>
      <c r="D121" s="461">
        <f>'Input_ALM (USD)'!G111</f>
        <v>0</v>
      </c>
      <c r="E121" s="461">
        <f>'Input_ALM (USD)'!H111</f>
        <v>0</v>
      </c>
      <c r="F121" s="461">
        <f>'Input_ALM (USD)'!I111</f>
        <v>0</v>
      </c>
      <c r="G121" s="461">
        <f>'Input_ALM (USD)'!J111</f>
        <v>0</v>
      </c>
      <c r="H121" s="462">
        <f t="shared" si="13"/>
        <v>0</v>
      </c>
      <c r="I121" s="462">
        <f t="shared" si="11"/>
        <v>0</v>
      </c>
      <c r="K121" s="461">
        <f>'Input_ALM (USD)'!L111</f>
        <v>0</v>
      </c>
      <c r="L121" s="461">
        <f>'Input_ALM (USD)'!M111</f>
        <v>0</v>
      </c>
      <c r="M121" s="461">
        <f>'Input_ALM (USD)'!N111</f>
        <v>0</v>
      </c>
      <c r="N121" s="461">
        <f>'Input_ALM (USD)'!O111</f>
        <v>0</v>
      </c>
      <c r="O121" s="461">
        <f>'Input_ALM (USD)'!P111</f>
        <v>0</v>
      </c>
      <c r="P121" s="461">
        <f>'Input_ALM (USD)'!Q111</f>
        <v>0</v>
      </c>
      <c r="Q121" s="461">
        <f>'Input_ALM (USD)'!R111</f>
        <v>0</v>
      </c>
      <c r="R121" s="462">
        <f t="shared" si="14"/>
        <v>0</v>
      </c>
      <c r="S121" s="462">
        <f t="shared" si="12"/>
        <v>0</v>
      </c>
    </row>
    <row r="122" spans="2:20">
      <c r="B122" s="463">
        <v>86</v>
      </c>
      <c r="C122" s="464">
        <f>'Input_Liability (USD)'!C118</f>
        <v>3.9605000000000001E-2</v>
      </c>
      <c r="D122" s="465">
        <f>'Input_ALM (USD)'!G112</f>
        <v>0</v>
      </c>
      <c r="E122" s="465">
        <f>'Input_ALM (USD)'!H112</f>
        <v>0</v>
      </c>
      <c r="F122" s="465">
        <f>'Input_ALM (USD)'!I112</f>
        <v>0</v>
      </c>
      <c r="G122" s="465">
        <f>'Input_ALM (USD)'!J112</f>
        <v>0</v>
      </c>
      <c r="H122" s="466">
        <f t="shared" si="13"/>
        <v>0</v>
      </c>
      <c r="I122" s="462">
        <f t="shared" si="11"/>
        <v>0</v>
      </c>
      <c r="K122" s="465">
        <f>'Input_ALM (USD)'!L112</f>
        <v>0</v>
      </c>
      <c r="L122" s="465">
        <f>'Input_ALM (USD)'!M112</f>
        <v>0</v>
      </c>
      <c r="M122" s="465">
        <f>'Input_ALM (USD)'!N112</f>
        <v>0</v>
      </c>
      <c r="N122" s="465">
        <f>'Input_ALM (USD)'!O112</f>
        <v>0</v>
      </c>
      <c r="O122" s="465">
        <f>'Input_ALM (USD)'!P112</f>
        <v>0</v>
      </c>
      <c r="P122" s="465">
        <f>'Input_ALM (USD)'!Q112</f>
        <v>0</v>
      </c>
      <c r="Q122" s="465">
        <f>'Input_ALM (USD)'!R112</f>
        <v>0</v>
      </c>
      <c r="R122" s="466">
        <f t="shared" si="14"/>
        <v>0</v>
      </c>
      <c r="S122" s="462">
        <f t="shared" si="12"/>
        <v>0</v>
      </c>
    </row>
  </sheetData>
  <sheetProtection algorithmName="SHA-512" hashValue="lBaUf0k95Kp4KNh7+94oNEiCoTOXezLPLBw6sldzAdahqrmHfJRvOBF4sFLE0DhwT6juRzbKJ2zhYDPToBF0yA==" saltValue="qTnQcPwknW82Ynprz+ht8A==" spinCount="100000" sheet="1" objects="1" scenarios="1" formatCells="0" formatColumns="0" insertHyperlinks="0" sort="0" autoFilter="0" pivotTables="0"/>
  <mergeCells count="5">
    <mergeCell ref="D31:I31"/>
    <mergeCell ref="K31:S31"/>
    <mergeCell ref="D2:E2"/>
    <mergeCell ref="D3:E3"/>
    <mergeCell ref="D4:E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5" tint="0.39997558519241921"/>
  </sheetPr>
  <dimension ref="A1:I25"/>
  <sheetViews>
    <sheetView workbookViewId="0"/>
  </sheetViews>
  <sheetFormatPr defaultColWidth="9.140625" defaultRowHeight="15"/>
  <cols>
    <col min="1" max="1" width="2.7109375" customWidth="1"/>
    <col min="2" max="2" width="27.140625" customWidth="1"/>
    <col min="3" max="5" width="23.5703125" customWidth="1"/>
    <col min="6" max="9" width="15.42578125" style="223" customWidth="1"/>
  </cols>
  <sheetData>
    <row r="1" spans="1:9">
      <c r="A1" s="7"/>
    </row>
    <row r="2" spans="1:9" ht="15.75">
      <c r="B2" s="339"/>
      <c r="C2" s="727" t="s">
        <v>0</v>
      </c>
      <c r="D2" s="727"/>
      <c r="E2" s="339"/>
      <c r="F2" s="340"/>
      <c r="G2" s="340"/>
      <c r="H2" s="340"/>
      <c r="I2" s="340"/>
    </row>
    <row r="3" spans="1:9" ht="15.75">
      <c r="B3" s="339"/>
      <c r="C3" s="727" t="s">
        <v>1</v>
      </c>
      <c r="D3" s="727"/>
      <c r="E3" s="339"/>
      <c r="F3" s="340"/>
      <c r="G3" s="340"/>
      <c r="H3" s="340"/>
      <c r="I3" s="340"/>
    </row>
    <row r="4" spans="1:9" ht="15.75">
      <c r="B4" s="339"/>
      <c r="C4" s="728" t="s">
        <v>4</v>
      </c>
      <c r="D4" s="728"/>
      <c r="E4" s="339"/>
      <c r="F4" s="340"/>
      <c r="G4" s="340"/>
      <c r="H4" s="340"/>
      <c r="I4" s="340"/>
    </row>
    <row r="5" spans="1:9" ht="26.25">
      <c r="B5" s="79" t="str">
        <f>Cover!$B$5 &amp; " - "&amp;Cover!$H$3</f>
        <v>Life Template for the Risk-based Capital 2 Framework - 2020 v.0</v>
      </c>
    </row>
    <row r="6" spans="1:9" ht="15.75">
      <c r="B6" s="80" t="str">
        <f>Cover!$B$6</f>
        <v>Insurance Commission</v>
      </c>
    </row>
    <row r="7" spans="1:9" ht="15.75">
      <c r="B7" s="154" t="str">
        <f>Cover!D37</f>
        <v>Calculation of Operational Risk Charge</v>
      </c>
    </row>
    <row r="8" spans="1:9">
      <c r="D8" s="219"/>
    </row>
    <row r="9" spans="1:9">
      <c r="B9" s="8" t="s">
        <v>10</v>
      </c>
      <c r="C9" s="760">
        <f>Cover!$C$9</f>
        <v>0</v>
      </c>
      <c r="D9" s="761"/>
      <c r="E9" s="762"/>
    </row>
    <row r="10" spans="1:9">
      <c r="B10" s="8" t="s">
        <v>70</v>
      </c>
      <c r="C10" s="763">
        <f>Cover!$C$10</f>
        <v>0</v>
      </c>
      <c r="D10" s="764"/>
      <c r="E10" s="765"/>
    </row>
    <row r="11" spans="1:9">
      <c r="D11" s="219"/>
    </row>
    <row r="12" spans="1:9">
      <c r="B12" s="195" t="s">
        <v>129</v>
      </c>
      <c r="D12" s="219"/>
    </row>
    <row r="13" spans="1:9">
      <c r="B13" s="196" t="s">
        <v>130</v>
      </c>
      <c r="C13" s="342"/>
      <c r="D13" s="342"/>
    </row>
    <row r="14" spans="1:9">
      <c r="B14" s="197" t="s">
        <v>131</v>
      </c>
      <c r="C14" s="344"/>
      <c r="D14" s="344"/>
    </row>
    <row r="16" spans="1:9">
      <c r="B16" s="518" t="s">
        <v>610</v>
      </c>
      <c r="C16" s="467" t="s">
        <v>360</v>
      </c>
      <c r="D16" s="467" t="s">
        <v>141</v>
      </c>
      <c r="E16" s="467" t="s">
        <v>142</v>
      </c>
      <c r="F16"/>
    </row>
    <row r="17" spans="2:7">
      <c r="B17" s="468"/>
      <c r="C17" s="452"/>
      <c r="D17" s="469"/>
      <c r="E17" s="454">
        <f>MAX(E18:E19)</f>
        <v>0</v>
      </c>
      <c r="F17"/>
    </row>
    <row r="18" spans="2:7">
      <c r="B18" s="519" t="s">
        <v>611</v>
      </c>
      <c r="C18" s="520"/>
      <c r="D18" s="521">
        <v>0.01</v>
      </c>
      <c r="E18" s="470">
        <f>C18*D18</f>
        <v>0</v>
      </c>
      <c r="F18" s="194" t="str">
        <f>IF(C18=0,"CHECK","")</f>
        <v>CHECK</v>
      </c>
      <c r="G18" s="471" t="str">
        <f>IF(F18="","","Please enter Premium Income information")</f>
        <v>Please enter Premium Income information</v>
      </c>
    </row>
    <row r="19" spans="2:7" ht="30">
      <c r="B19" s="522" t="s">
        <v>612</v>
      </c>
      <c r="C19" s="523">
        <f>'Input_Liability (PHP)'!F21+'Input_Liability (USD)'!F21</f>
        <v>0</v>
      </c>
      <c r="D19" s="524">
        <v>0.01</v>
      </c>
      <c r="E19" s="472">
        <f>C19*D19</f>
        <v>0</v>
      </c>
    </row>
    <row r="24" spans="2:7">
      <c r="B24" s="525"/>
      <c r="C24" s="526"/>
      <c r="D24" s="526"/>
    </row>
    <row r="25" spans="2:7">
      <c r="B25" s="525"/>
      <c r="C25" s="526"/>
      <c r="D25" s="219"/>
    </row>
  </sheetData>
  <sheetProtection algorithmName="SHA-512" hashValue="U1EHfCXNYo5yiUMWXSwke1HM7F2etzn5DWK1M5sko01eBt94whAdFn7wTzTT3BeMYv1mieN+KcqZpDvR65XbSQ==" saltValue="ZhXr59KUkK1A87cXDDUXOA==" spinCount="100000" sheet="1" objects="1" scenarios="1" formatCells="0" formatColumns="0" insertHyperlinks="0" sort="0" autoFilter="0" pivotTables="0"/>
  <mergeCells count="5">
    <mergeCell ref="C9:E9"/>
    <mergeCell ref="C10:E10"/>
    <mergeCell ref="C2:D2"/>
    <mergeCell ref="C3:D3"/>
    <mergeCell ref="C4:D4"/>
  </mergeCells>
  <conditionalFormatting sqref="F18">
    <cfRule type="cellIs" dxfId="0" priority="1" operator="equal">
      <formula>"CHECK"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tabColor theme="5" tint="0.39997558519241921"/>
  </sheetPr>
  <dimension ref="A1:N42"/>
  <sheetViews>
    <sheetView workbookViewId="0"/>
  </sheetViews>
  <sheetFormatPr defaultColWidth="8.7109375" defaultRowHeight="15"/>
  <cols>
    <col min="1" max="1" width="2.7109375" customWidth="1"/>
    <col min="2" max="2" width="17.7109375" customWidth="1"/>
    <col min="3" max="3" width="3.28515625" customWidth="1"/>
    <col min="4" max="4" width="33.140625" bestFit="1" customWidth="1"/>
    <col min="5" max="6" width="3.42578125" customWidth="1"/>
    <col min="7" max="7" width="12.5703125" customWidth="1"/>
    <col min="8" max="8" width="3.140625" customWidth="1"/>
    <col min="9" max="9" width="12" customWidth="1"/>
    <col min="10" max="12" width="22.42578125" customWidth="1"/>
    <col min="13" max="14" width="14.5703125" customWidth="1"/>
  </cols>
  <sheetData>
    <row r="1" spans="1:14">
      <c r="A1" s="7"/>
    </row>
    <row r="2" spans="1:14" ht="15.75">
      <c r="B2" s="339"/>
      <c r="C2" s="339"/>
      <c r="D2" s="727" t="s">
        <v>0</v>
      </c>
      <c r="E2" s="727"/>
      <c r="F2" s="339"/>
      <c r="G2" s="339"/>
      <c r="H2" s="339"/>
      <c r="I2" s="339"/>
      <c r="J2" s="339"/>
      <c r="K2" s="339"/>
      <c r="L2" s="339"/>
      <c r="M2" s="339"/>
      <c r="N2" s="339"/>
    </row>
    <row r="3" spans="1:14" ht="15.75">
      <c r="B3" s="339"/>
      <c r="C3" s="339"/>
      <c r="D3" s="727" t="s">
        <v>1</v>
      </c>
      <c r="E3" s="727"/>
      <c r="F3" s="339"/>
      <c r="G3" s="339"/>
      <c r="H3" s="339"/>
      <c r="I3" s="339"/>
      <c r="J3" s="339"/>
      <c r="K3" s="339"/>
      <c r="L3" s="339"/>
      <c r="M3" s="339"/>
      <c r="N3" s="339"/>
    </row>
    <row r="4" spans="1:14" ht="15.75">
      <c r="B4" s="339"/>
      <c r="C4" s="339"/>
      <c r="D4" s="728" t="s">
        <v>4</v>
      </c>
      <c r="E4" s="728"/>
      <c r="F4" s="339"/>
      <c r="G4" s="339"/>
      <c r="H4" s="339"/>
      <c r="I4" s="339"/>
      <c r="J4" s="339"/>
      <c r="K4" s="339"/>
      <c r="L4" s="339"/>
      <c r="M4" s="339"/>
      <c r="N4" s="339"/>
    </row>
    <row r="5" spans="1:14" ht="26.25">
      <c r="B5" s="79" t="str">
        <f>Cover!$B$5 &amp; " - "&amp;Cover!$H$3</f>
        <v>Life Template for the Risk-based Capital 2 Framework - 2020 v.0</v>
      </c>
      <c r="C5" s="221"/>
    </row>
    <row r="6" spans="1:14" ht="15.75">
      <c r="B6" s="80" t="str">
        <f>Cover!B6</f>
        <v>Insurance Commission</v>
      </c>
      <c r="C6" s="222"/>
    </row>
    <row r="7" spans="1:14" ht="15.75">
      <c r="B7" s="154" t="str">
        <f>Cover!D38</f>
        <v>Calculation of Catastrophe Risk Charge</v>
      </c>
      <c r="C7" s="222"/>
    </row>
    <row r="9" spans="1:14">
      <c r="B9" s="8" t="s">
        <v>127</v>
      </c>
      <c r="D9" s="224">
        <f>Cover!C9</f>
        <v>0</v>
      </c>
    </row>
    <row r="10" spans="1:14">
      <c r="B10" s="8" t="s">
        <v>128</v>
      </c>
      <c r="D10" s="225">
        <f>Cover!C10</f>
        <v>0</v>
      </c>
    </row>
    <row r="12" spans="1:14">
      <c r="B12" s="195" t="s">
        <v>129</v>
      </c>
      <c r="C12" s="195"/>
    </row>
    <row r="13" spans="1:14">
      <c r="B13" s="196" t="s">
        <v>130</v>
      </c>
      <c r="C13" s="196"/>
      <c r="D13" s="196"/>
    </row>
    <row r="14" spans="1:14">
      <c r="B14" s="197" t="s">
        <v>131</v>
      </c>
      <c r="C14" s="473"/>
      <c r="D14" s="473"/>
    </row>
    <row r="16" spans="1:14" ht="18.75">
      <c r="B16" s="474" t="s">
        <v>613</v>
      </c>
      <c r="C16" s="475" t="s">
        <v>614</v>
      </c>
      <c r="D16" s="476" t="s">
        <v>615</v>
      </c>
      <c r="F16" s="529" t="s">
        <v>616</v>
      </c>
      <c r="G16" s="530"/>
      <c r="H16" s="531" t="s">
        <v>617</v>
      </c>
      <c r="I16" s="532" t="s">
        <v>618</v>
      </c>
      <c r="J16" s="532"/>
      <c r="K16" s="532"/>
      <c r="L16" s="533"/>
    </row>
    <row r="17" spans="2:12">
      <c r="B17" s="477" t="s">
        <v>619</v>
      </c>
      <c r="C17" s="630"/>
      <c r="D17" s="63"/>
      <c r="F17" s="534" t="s">
        <v>620</v>
      </c>
      <c r="G17" s="527"/>
      <c r="H17" s="479"/>
      <c r="I17" s="479"/>
      <c r="J17" s="479"/>
      <c r="K17" s="479"/>
      <c r="L17" s="535"/>
    </row>
    <row r="18" spans="2:12">
      <c r="B18" s="478" t="s">
        <v>621</v>
      </c>
      <c r="C18" s="631"/>
      <c r="D18" s="70"/>
      <c r="F18" s="536" t="s">
        <v>622</v>
      </c>
      <c r="G18" s="527"/>
      <c r="H18" s="479"/>
      <c r="I18" s="479"/>
      <c r="J18" s="326"/>
      <c r="K18" s="326"/>
      <c r="L18" s="537"/>
    </row>
    <row r="19" spans="2:12">
      <c r="B19" s="478" t="s">
        <v>623</v>
      </c>
      <c r="C19" s="631"/>
      <c r="D19" s="70"/>
      <c r="F19" s="538" t="s">
        <v>624</v>
      </c>
      <c r="G19" s="528"/>
      <c r="H19" s="326"/>
      <c r="I19" s="326"/>
      <c r="J19" s="326"/>
      <c r="K19" s="326"/>
      <c r="L19" s="537"/>
    </row>
    <row r="20" spans="2:12">
      <c r="B20" s="478" t="s">
        <v>625</v>
      </c>
      <c r="C20" s="631"/>
      <c r="D20" s="70"/>
      <c r="F20" s="538" t="s">
        <v>626</v>
      </c>
      <c r="G20" s="528"/>
      <c r="H20" s="326"/>
      <c r="I20" s="326"/>
      <c r="J20" s="326"/>
      <c r="K20" s="326"/>
      <c r="L20" s="537"/>
    </row>
    <row r="21" spans="2:12" s="428" customFormat="1" ht="15" customHeight="1">
      <c r="B21" s="478" t="s">
        <v>627</v>
      </c>
      <c r="C21" s="631"/>
      <c r="D21" s="70"/>
      <c r="F21" s="539" t="s">
        <v>628</v>
      </c>
      <c r="G21" s="540"/>
      <c r="H21" s="541"/>
      <c r="I21" s="541"/>
      <c r="J21" s="541"/>
      <c r="K21" s="541"/>
      <c r="L21" s="542"/>
    </row>
    <row r="22" spans="2:12" s="428" customFormat="1" ht="15" customHeight="1">
      <c r="B22" s="478" t="s">
        <v>629</v>
      </c>
      <c r="C22" s="631"/>
      <c r="D22" s="70"/>
    </row>
    <row r="23" spans="2:12" ht="15" customHeight="1">
      <c r="B23" s="478" t="s">
        <v>630</v>
      </c>
      <c r="C23" s="631"/>
      <c r="D23" s="70"/>
    </row>
    <row r="24" spans="2:12" ht="15" customHeight="1">
      <c r="B24" s="478" t="s">
        <v>631</v>
      </c>
      <c r="C24" s="631"/>
      <c r="D24" s="70"/>
    </row>
    <row r="25" spans="2:12" ht="15" customHeight="1">
      <c r="B25" s="478" t="s">
        <v>632</v>
      </c>
      <c r="C25" s="631"/>
      <c r="D25" s="70"/>
    </row>
    <row r="26" spans="2:12" ht="15" customHeight="1">
      <c r="B26" s="480" t="s">
        <v>633</v>
      </c>
      <c r="C26" s="632"/>
      <c r="D26" s="71"/>
    </row>
    <row r="28" spans="2:12">
      <c r="B28" t="s">
        <v>634</v>
      </c>
      <c r="E28" s="481"/>
    </row>
    <row r="29" spans="2:12" ht="18">
      <c r="B29" s="474"/>
      <c r="C29" s="475" t="s">
        <v>614</v>
      </c>
      <c r="D29" s="476" t="s">
        <v>615</v>
      </c>
      <c r="E29" s="481"/>
    </row>
    <row r="30" spans="2:12">
      <c r="B30" s="482" t="s">
        <v>635</v>
      </c>
      <c r="C30" s="633"/>
      <c r="D30" s="64"/>
      <c r="E30" s="481"/>
    </row>
    <row r="31" spans="2:12">
      <c r="E31" s="481"/>
    </row>
    <row r="34" spans="5:5">
      <c r="E34" s="481"/>
    </row>
    <row r="35" spans="5:5">
      <c r="E35" s="481"/>
    </row>
    <row r="36" spans="5:5">
      <c r="E36" s="481"/>
    </row>
    <row r="37" spans="5:5">
      <c r="E37" s="481"/>
    </row>
    <row r="38" spans="5:5">
      <c r="E38" s="481"/>
    </row>
    <row r="39" spans="5:5">
      <c r="E39" s="481"/>
    </row>
    <row r="40" spans="5:5">
      <c r="E40" s="481"/>
    </row>
    <row r="41" spans="5:5">
      <c r="E41" s="481"/>
    </row>
    <row r="42" spans="5:5">
      <c r="E42" s="481"/>
    </row>
  </sheetData>
  <sheetProtection algorithmName="SHA-512" hashValue="jTpzXg3DrY9OU6b3jrSKCKGdVJ824CSKOfkt4FiSx9FiamyqChjFhvMv/IfAekm+twg97tCrreapzE4n+wiKnA==" saltValue="/c+t1uGgiUt0xoNP6WMz6Q==" spinCount="100000" sheet="1" objects="1" scenarios="1" formatCells="0" formatColumns="0" insertHyperlinks="0" sort="0" autoFilter="0" pivotTables="0"/>
  <mergeCells count="3">
    <mergeCell ref="D2:E2"/>
    <mergeCell ref="D3:E3"/>
    <mergeCell ref="D4:E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theme="5" tint="0.39997558519241921"/>
  </sheetPr>
  <dimension ref="A1:O30"/>
  <sheetViews>
    <sheetView workbookViewId="0"/>
  </sheetViews>
  <sheetFormatPr defaultColWidth="8.7109375" defaultRowHeight="15"/>
  <cols>
    <col min="1" max="1" width="2.7109375" customWidth="1"/>
    <col min="2" max="2" width="15.140625" customWidth="1"/>
    <col min="3" max="3" width="33.140625" bestFit="1" customWidth="1"/>
    <col min="4" max="4" width="17.7109375" customWidth="1"/>
    <col min="5" max="5" width="18.5703125" customWidth="1"/>
    <col min="6" max="6" width="16.28515625" customWidth="1"/>
    <col min="7" max="15" width="14.5703125" customWidth="1"/>
  </cols>
  <sheetData>
    <row r="1" spans="1:15">
      <c r="A1" s="7"/>
    </row>
    <row r="2" spans="1:15" ht="15.75">
      <c r="B2" s="339"/>
      <c r="C2" s="727" t="s">
        <v>0</v>
      </c>
      <c r="D2" s="727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</row>
    <row r="3" spans="1:15" ht="15.75">
      <c r="B3" s="339"/>
      <c r="C3" s="727" t="s">
        <v>1</v>
      </c>
      <c r="D3" s="727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</row>
    <row r="4" spans="1:15" ht="15.75">
      <c r="B4" s="339"/>
      <c r="C4" s="728" t="s">
        <v>4</v>
      </c>
      <c r="D4" s="728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</row>
    <row r="5" spans="1:15" ht="26.25">
      <c r="B5" s="79" t="str">
        <f>Cover!$B$5 &amp; " - "&amp;Cover!$H$3</f>
        <v>Life Template for the Risk-based Capital 2 Framework - 2020 v.0</v>
      </c>
      <c r="C5" s="221"/>
    </row>
    <row r="6" spans="1:15" ht="15.75">
      <c r="B6" s="80" t="str">
        <f>Cover!B6</f>
        <v>Insurance Commission</v>
      </c>
      <c r="C6" s="222"/>
    </row>
    <row r="7" spans="1:15" ht="15.75">
      <c r="B7" s="154" t="str">
        <f>Cover!D39</f>
        <v>Calculation of Surrender Risk Charge</v>
      </c>
      <c r="C7" s="222"/>
    </row>
    <row r="9" spans="1:15">
      <c r="B9" s="8" t="s">
        <v>127</v>
      </c>
      <c r="C9" s="224">
        <f>Cover!C9</f>
        <v>0</v>
      </c>
    </row>
    <row r="10" spans="1:15">
      <c r="B10" s="8" t="s">
        <v>128</v>
      </c>
      <c r="C10" s="225">
        <f>Cover!C10</f>
        <v>0</v>
      </c>
    </row>
    <row r="12" spans="1:15">
      <c r="B12" s="195" t="s">
        <v>129</v>
      </c>
      <c r="C12" s="195"/>
    </row>
    <row r="13" spans="1:15">
      <c r="B13" s="196" t="s">
        <v>130</v>
      </c>
      <c r="C13" s="196"/>
    </row>
    <row r="14" spans="1:15">
      <c r="B14" s="197" t="s">
        <v>131</v>
      </c>
      <c r="C14" s="473"/>
    </row>
    <row r="16" spans="1:15" ht="45">
      <c r="B16" s="483" t="s">
        <v>636</v>
      </c>
      <c r="C16" s="484"/>
      <c r="D16" s="485" t="s">
        <v>637</v>
      </c>
      <c r="E16" s="485" t="s">
        <v>638</v>
      </c>
      <c r="F16" s="485" t="s">
        <v>639</v>
      </c>
    </row>
    <row r="17" spans="2:6">
      <c r="B17" s="486"/>
      <c r="C17" s="487"/>
      <c r="D17" s="488">
        <f>SUM(D18:D20)</f>
        <v>0</v>
      </c>
      <c r="E17" s="488">
        <f>SUM(E18:E20)</f>
        <v>0</v>
      </c>
      <c r="F17" s="488">
        <f>SUM(F18:F20)</f>
        <v>0</v>
      </c>
    </row>
    <row r="18" spans="2:6">
      <c r="B18" s="489" t="s">
        <v>640</v>
      </c>
      <c r="C18" s="206"/>
      <c r="D18" s="12"/>
      <c r="E18" s="12"/>
      <c r="F18" s="490">
        <f>MAX(0,D18-E18)</f>
        <v>0</v>
      </c>
    </row>
    <row r="19" spans="2:6">
      <c r="B19" s="491" t="s">
        <v>641</v>
      </c>
      <c r="C19" s="209"/>
      <c r="D19" s="13"/>
      <c r="E19" s="13"/>
      <c r="F19" s="492">
        <f>MAX(0,D19-E19)</f>
        <v>0</v>
      </c>
    </row>
    <row r="20" spans="2:6">
      <c r="B20" s="493" t="s">
        <v>642</v>
      </c>
      <c r="C20" s="494"/>
      <c r="D20" s="14"/>
      <c r="E20" s="495">
        <f>D22+D23</f>
        <v>0</v>
      </c>
      <c r="F20" s="495">
        <f>MAX(0,D20-E20)</f>
        <v>0</v>
      </c>
    </row>
    <row r="22" spans="2:6">
      <c r="B22" s="489" t="s">
        <v>643</v>
      </c>
      <c r="C22" s="496"/>
      <c r="D22" s="42"/>
    </row>
    <row r="23" spans="2:6">
      <c r="B23" s="493" t="s">
        <v>644</v>
      </c>
      <c r="C23" s="497"/>
      <c r="D23" s="43"/>
    </row>
    <row r="25" spans="2:6">
      <c r="B25" s="114" t="s">
        <v>645</v>
      </c>
    </row>
    <row r="26" spans="2:6">
      <c r="B26" s="114" t="s">
        <v>646</v>
      </c>
    </row>
    <row r="27" spans="2:6">
      <c r="B27" s="114" t="s">
        <v>647</v>
      </c>
    </row>
    <row r="28" spans="2:6">
      <c r="C28" s="114"/>
    </row>
    <row r="29" spans="2:6">
      <c r="C29" s="114"/>
    </row>
    <row r="30" spans="2:6">
      <c r="C30" s="114"/>
    </row>
  </sheetData>
  <sheetProtection algorithmName="SHA-512" hashValue="RcpWFYf5aXYVaH63tKfenOw1lePnWJpc62nucZFNIm7+IrCK34i1ygswgS1FQyUY/GGzROC6vMyl5RfCtcBDDQ==" saltValue="XrkMgVWJ2U8lBdpUie1cCw==" spinCount="100000" sheet="1" objects="1" scenarios="1" formatCells="0" formatColumns="0" insertHyperlinks="0" sort="0" autoFilter="0" pivotTables="0"/>
  <mergeCells count="3">
    <mergeCell ref="C2:D2"/>
    <mergeCell ref="C3:D3"/>
    <mergeCell ref="C4:D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theme="9" tint="-0.499984740745262"/>
  </sheetPr>
  <dimension ref="A1"/>
  <sheetViews>
    <sheetView workbookViewId="0"/>
  </sheetViews>
  <sheetFormatPr defaultColWidth="9.140625" defaultRowHeight="15"/>
  <cols>
    <col min="1" max="16384" width="9.140625" style="634"/>
  </cols>
  <sheetData/>
  <sheetProtection algorithmName="SHA-512" hashValue="ZRTbIdBjZj4Ghff7qSno5cnh0g2/k3Ap5UowULPyYSUroUVXr0mFO6kwuteYUQdV+0wWbwgZCniYa57GO8TcMw==" saltValue="bKDq60oe4l4I6UEcbKgRIA==" spinCount="100000" sheet="1" formatCells="0" formatColumns="0" insertHyperlink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>
    <tabColor theme="9" tint="0.79998168889431442"/>
  </sheetPr>
  <dimension ref="A1:Y18"/>
  <sheetViews>
    <sheetView workbookViewId="0">
      <selection activeCell="A20" sqref="A20"/>
    </sheetView>
  </sheetViews>
  <sheetFormatPr defaultColWidth="9.140625" defaultRowHeight="15"/>
  <cols>
    <col min="1" max="1" width="3.140625" customWidth="1"/>
    <col min="2" max="2" width="46.85546875" customWidth="1"/>
    <col min="6" max="6" width="10.140625" bestFit="1" customWidth="1"/>
    <col min="7" max="7" width="11" bestFit="1" customWidth="1"/>
    <col min="9" max="9" width="12.140625" hidden="1" customWidth="1"/>
    <col min="10" max="25" width="12.140625" style="153" hidden="1" customWidth="1"/>
    <col min="26" max="27" width="0" hidden="1" customWidth="1"/>
  </cols>
  <sheetData>
    <row r="1" spans="1:25">
      <c r="A1" s="7"/>
    </row>
    <row r="2" spans="1:25" ht="15.75">
      <c r="B2" s="727" t="s">
        <v>0</v>
      </c>
      <c r="C2" s="727"/>
      <c r="D2" s="727"/>
      <c r="E2" s="727"/>
      <c r="F2" s="727"/>
      <c r="G2" s="74"/>
      <c r="H2" s="74"/>
      <c r="I2" s="74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</row>
    <row r="3" spans="1:25" ht="15.75">
      <c r="B3" s="727" t="s">
        <v>1</v>
      </c>
      <c r="C3" s="727"/>
      <c r="D3" s="727"/>
      <c r="E3" s="727"/>
      <c r="F3" s="727"/>
      <c r="G3" s="74"/>
      <c r="H3" s="74"/>
      <c r="I3" s="74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</row>
    <row r="4" spans="1:25" ht="15.75">
      <c r="B4" s="728" t="s">
        <v>4</v>
      </c>
      <c r="C4" s="728"/>
      <c r="D4" s="728"/>
      <c r="E4" s="728"/>
      <c r="F4" s="728"/>
      <c r="G4" s="74"/>
      <c r="H4" s="74"/>
      <c r="I4" s="74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</row>
    <row r="5" spans="1:25" ht="26.25">
      <c r="B5" s="79" t="str">
        <f>Cover!$B$5 &amp; " - "&amp;Cover!$H$3</f>
        <v>Life Template for the Risk-based Capital 2 Framework - 2020 v.0</v>
      </c>
    </row>
    <row r="6" spans="1:25" ht="15.75">
      <c r="B6" s="80" t="str">
        <f>Cover!B6</f>
        <v>Insurance Commission</v>
      </c>
      <c r="C6" s="81"/>
      <c r="D6" s="81"/>
      <c r="E6" s="81"/>
      <c r="F6" s="81"/>
    </row>
    <row r="7" spans="1:25" ht="15.75">
      <c r="B7" s="154" t="str">
        <f>Cover!D40</f>
        <v>List of Risk Factors by Number of Outstanding Count for Receivables/Policies</v>
      </c>
      <c r="C7" s="222"/>
      <c r="D7" s="81"/>
      <c r="E7" s="81"/>
      <c r="F7" s="81"/>
    </row>
    <row r="9" spans="1:25">
      <c r="B9" s="766" t="s">
        <v>648</v>
      </c>
      <c r="C9" s="767"/>
      <c r="D9" s="767"/>
      <c r="E9" s="767"/>
      <c r="F9" s="767"/>
      <c r="G9" s="768"/>
    </row>
    <row r="10" spans="1:25">
      <c r="B10" s="769" t="s">
        <v>649</v>
      </c>
      <c r="C10" s="771" t="s">
        <v>650</v>
      </c>
      <c r="D10" s="772"/>
      <c r="E10" s="772"/>
      <c r="F10" s="772"/>
      <c r="G10" s="773"/>
      <c r="L10" s="153" t="s">
        <v>165</v>
      </c>
      <c r="M10" s="153" t="s">
        <v>166</v>
      </c>
      <c r="N10" s="153" t="s">
        <v>167</v>
      </c>
      <c r="O10" s="153" t="s">
        <v>168</v>
      </c>
      <c r="P10" s="153" t="s">
        <v>169</v>
      </c>
      <c r="Q10" s="153" t="s">
        <v>170</v>
      </c>
      <c r="R10" s="153" t="s">
        <v>171</v>
      </c>
    </row>
    <row r="11" spans="1:25">
      <c r="B11" s="770"/>
      <c r="C11" s="498">
        <v>1</v>
      </c>
      <c r="D11" s="498">
        <v>10</v>
      </c>
      <c r="E11" s="498">
        <v>100</v>
      </c>
      <c r="F11" s="498">
        <v>1000</v>
      </c>
      <c r="G11" s="498">
        <v>10000</v>
      </c>
      <c r="J11" s="153">
        <v>1</v>
      </c>
      <c r="K11" s="153">
        <v>9</v>
      </c>
      <c r="L11" s="153">
        <v>5.1999999999999998E-2</v>
      </c>
      <c r="M11" s="153">
        <v>0.16700000000000001</v>
      </c>
      <c r="N11" s="153">
        <v>0.38200000000000001</v>
      </c>
      <c r="O11" s="153">
        <v>0.71199999999999997</v>
      </c>
      <c r="P11" s="153">
        <v>1</v>
      </c>
      <c r="Q11" s="153">
        <v>1</v>
      </c>
      <c r="R11" s="153">
        <v>1</v>
      </c>
      <c r="T11" s="153" t="s">
        <v>165</v>
      </c>
      <c r="U11" s="153">
        <f>Input_Asset!G203</f>
        <v>0</v>
      </c>
      <c r="V11" s="153" t="e">
        <f>VLOOKUP(U11,J11:L15,3,TRUE)</f>
        <v>#N/A</v>
      </c>
    </row>
    <row r="12" spans="1:25">
      <c r="B12" s="499" t="s">
        <v>165</v>
      </c>
      <c r="C12" s="500">
        <v>5.1999999999999998E-2</v>
      </c>
      <c r="D12" s="500">
        <v>1.7000000000000001E-2</v>
      </c>
      <c r="E12" s="500">
        <v>6.0000000000000001E-3</v>
      </c>
      <c r="F12" s="500">
        <v>2E-3</v>
      </c>
      <c r="G12" s="500">
        <v>1E-3</v>
      </c>
      <c r="J12" s="153">
        <v>10</v>
      </c>
      <c r="K12" s="153">
        <v>99</v>
      </c>
      <c r="L12" s="153">
        <v>1.7000000000000001E-2</v>
      </c>
      <c r="M12" s="153">
        <v>5.6000000000000001E-2</v>
      </c>
      <c r="N12" s="153">
        <v>0.13500000000000001</v>
      </c>
      <c r="O12" s="153">
        <v>0.27100000000000002</v>
      </c>
      <c r="P12" s="153">
        <v>0.47299999999999998</v>
      </c>
      <c r="Q12" s="153">
        <v>0.72099999999999997</v>
      </c>
      <c r="R12" s="153">
        <v>0.96399999999999997</v>
      </c>
      <c r="T12" s="153" t="s">
        <v>166</v>
      </c>
      <c r="U12" s="153">
        <f>Input_Asset!G204</f>
        <v>0</v>
      </c>
      <c r="V12" s="153" t="e">
        <f>VLOOKUP(U12,J11:M15,4,TRUE)</f>
        <v>#N/A</v>
      </c>
    </row>
    <row r="13" spans="1:25">
      <c r="B13" s="501" t="s">
        <v>166</v>
      </c>
      <c r="C13" s="502">
        <v>0.16700000000000001</v>
      </c>
      <c r="D13" s="502">
        <v>5.6000000000000001E-2</v>
      </c>
      <c r="E13" s="502">
        <v>0.02</v>
      </c>
      <c r="F13" s="502">
        <v>8.9999999999999993E-3</v>
      </c>
      <c r="G13" s="502">
        <v>6.0000000000000001E-3</v>
      </c>
      <c r="J13" s="153">
        <v>100</v>
      </c>
      <c r="K13" s="153">
        <v>999</v>
      </c>
      <c r="L13" s="153">
        <v>6.0000000000000001E-3</v>
      </c>
      <c r="M13" s="153">
        <v>0.02</v>
      </c>
      <c r="N13" s="153">
        <v>5.6000000000000001E-2</v>
      </c>
      <c r="O13" s="153">
        <v>0.13200000000000001</v>
      </c>
      <c r="P13" s="153">
        <v>0.26400000000000001</v>
      </c>
      <c r="Q13" s="153">
        <v>0.45800000000000002</v>
      </c>
      <c r="R13" s="153">
        <v>0.68799999999999994</v>
      </c>
      <c r="T13" s="153" t="s">
        <v>167</v>
      </c>
      <c r="U13" s="153">
        <f>Input_Asset!G205</f>
        <v>0</v>
      </c>
      <c r="V13" s="153" t="e">
        <f>VLOOKUP(U13,J11:N15,5,TRUE)</f>
        <v>#N/A</v>
      </c>
    </row>
    <row r="14" spans="1:25">
      <c r="B14" s="501" t="s">
        <v>167</v>
      </c>
      <c r="C14" s="502">
        <v>0.38200000000000001</v>
      </c>
      <c r="D14" s="502">
        <v>0.13500000000000001</v>
      </c>
      <c r="E14" s="502">
        <v>5.6000000000000001E-2</v>
      </c>
      <c r="F14" s="502">
        <v>3.2000000000000001E-2</v>
      </c>
      <c r="G14" s="502">
        <v>2.4E-2</v>
      </c>
      <c r="J14" s="153">
        <v>1000</v>
      </c>
      <c r="K14" s="153">
        <v>9999</v>
      </c>
      <c r="L14" s="153">
        <v>2E-3</v>
      </c>
      <c r="M14" s="153">
        <v>8.9999999999999993E-3</v>
      </c>
      <c r="N14" s="153">
        <v>3.2000000000000001E-2</v>
      </c>
      <c r="O14" s="153">
        <v>8.7999999999999995E-2</v>
      </c>
      <c r="P14" s="153">
        <v>0.19800000000000001</v>
      </c>
      <c r="Q14" s="153">
        <v>0.374</v>
      </c>
      <c r="R14" s="153">
        <v>0.6</v>
      </c>
      <c r="T14" s="153" t="s">
        <v>168</v>
      </c>
      <c r="U14" s="153">
        <f>Input_Asset!G206</f>
        <v>0</v>
      </c>
      <c r="V14" s="153" t="e">
        <f>VLOOKUP(U14,J11:O15,6,TRUE)</f>
        <v>#N/A</v>
      </c>
    </row>
    <row r="15" spans="1:25">
      <c r="B15" s="501" t="s">
        <v>168</v>
      </c>
      <c r="C15" s="502">
        <v>0.71199999999999997</v>
      </c>
      <c r="D15" s="502">
        <v>0.27100000000000002</v>
      </c>
      <c r="E15" s="502">
        <v>0.13200000000000001</v>
      </c>
      <c r="F15" s="502">
        <v>8.7999999999999995E-2</v>
      </c>
      <c r="G15" s="502">
        <v>7.3999999999999996E-2</v>
      </c>
      <c r="J15" s="153">
        <v>10000</v>
      </c>
      <c r="K15" s="153">
        <f>9.99*10^307</f>
        <v>9.990000000000001E+307</v>
      </c>
      <c r="L15" s="153">
        <v>1E-3</v>
      </c>
      <c r="M15" s="153">
        <v>6.0000000000000001E-3</v>
      </c>
      <c r="N15" s="153">
        <v>2.4E-2</v>
      </c>
      <c r="O15" s="153">
        <v>7.3999999999999996E-2</v>
      </c>
      <c r="P15" s="153">
        <v>0.17799999999999999</v>
      </c>
      <c r="Q15" s="153">
        <v>0.34799999999999998</v>
      </c>
      <c r="R15" s="153">
        <v>0.57299999999999995</v>
      </c>
      <c r="T15" s="153" t="s">
        <v>169</v>
      </c>
      <c r="U15" s="153">
        <f>Input_Asset!G207</f>
        <v>0</v>
      </c>
      <c r="V15" s="153" t="e">
        <f>VLOOKUP(U15,J11:P15,7,TRUE)</f>
        <v>#N/A</v>
      </c>
    </row>
    <row r="16" spans="1:25">
      <c r="B16" s="501" t="s">
        <v>169</v>
      </c>
      <c r="C16" s="502">
        <v>1</v>
      </c>
      <c r="D16" s="502">
        <v>0.47299999999999998</v>
      </c>
      <c r="E16" s="502">
        <v>0.26400000000000001</v>
      </c>
      <c r="F16" s="502">
        <v>0.19800000000000001</v>
      </c>
      <c r="G16" s="502">
        <v>0.17799999999999999</v>
      </c>
      <c r="T16" s="153" t="s">
        <v>170</v>
      </c>
      <c r="U16" s="153">
        <f>Input_Asset!G208</f>
        <v>0</v>
      </c>
      <c r="V16" s="153" t="e">
        <f>VLOOKUP(U16,J11:Q15,8,TRUE)</f>
        <v>#N/A</v>
      </c>
    </row>
    <row r="17" spans="2:22">
      <c r="B17" s="501" t="s">
        <v>170</v>
      </c>
      <c r="C17" s="502">
        <v>1</v>
      </c>
      <c r="D17" s="502">
        <v>0.72099999999999997</v>
      </c>
      <c r="E17" s="502">
        <v>0.45800000000000002</v>
      </c>
      <c r="F17" s="502">
        <v>0.374</v>
      </c>
      <c r="G17" s="502">
        <v>0.34799999999999998</v>
      </c>
      <c r="T17" s="153" t="s">
        <v>171</v>
      </c>
      <c r="U17" s="153">
        <f>Input_Asset!G209</f>
        <v>0</v>
      </c>
      <c r="V17" s="153" t="e">
        <f>VLOOKUP(U17,J11:R15,9,TRUE)</f>
        <v>#N/A</v>
      </c>
    </row>
    <row r="18" spans="2:22">
      <c r="B18" s="503" t="s">
        <v>171</v>
      </c>
      <c r="C18" s="504">
        <v>1</v>
      </c>
      <c r="D18" s="504">
        <v>0.96399999999999997</v>
      </c>
      <c r="E18" s="504">
        <v>0.68799999999999994</v>
      </c>
      <c r="F18" s="504">
        <v>0.6</v>
      </c>
      <c r="G18" s="504">
        <v>0.57299999999999995</v>
      </c>
    </row>
  </sheetData>
  <sheetProtection algorithmName="SHA-512" hashValue="mnI4oQzS+xjFdjVV6rO6ouedr7O67FtZOJ1T0D0nqXgdnTP9uo1I236wuYPKCiEBrg3oy1svvkrimrQpkA+ORw==" saltValue="QiMzAwR2z2DruNRxY10ocg==" spinCount="100000" sheet="1" objects="1" scenarios="1" formatCells="0" formatColumns="0" insertHyperlinks="0" sort="0" autoFilter="0" pivotTables="0"/>
  <mergeCells count="6">
    <mergeCell ref="B9:G9"/>
    <mergeCell ref="B10:B11"/>
    <mergeCell ref="C10:G10"/>
    <mergeCell ref="B2:F2"/>
    <mergeCell ref="B3:F3"/>
    <mergeCell ref="B4:F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102"/>
  <sheetViews>
    <sheetView workbookViewId="0">
      <selection activeCell="B5" sqref="B5"/>
    </sheetView>
  </sheetViews>
  <sheetFormatPr defaultColWidth="8.7109375" defaultRowHeight="15"/>
  <cols>
    <col min="1" max="1" width="2.7109375" customWidth="1"/>
    <col min="2" max="3" width="6.42578125" customWidth="1"/>
    <col min="4" max="4" width="18.42578125" customWidth="1"/>
    <col min="5" max="5" width="44.5703125" customWidth="1"/>
    <col min="6" max="6" width="16.85546875" bestFit="1" customWidth="1"/>
    <col min="7" max="7" width="15.5703125" customWidth="1"/>
    <col min="8" max="8" width="14.85546875" customWidth="1"/>
    <col min="9" max="85" width="17.5703125" customWidth="1"/>
  </cols>
  <sheetData>
    <row r="1" spans="1:11">
      <c r="A1" s="7"/>
    </row>
    <row r="2" spans="1:11" ht="15.75">
      <c r="B2" s="74"/>
      <c r="C2" s="74"/>
      <c r="D2" s="727" t="s">
        <v>0</v>
      </c>
      <c r="E2" s="727"/>
      <c r="F2" s="74"/>
      <c r="G2" s="74"/>
      <c r="H2" s="74"/>
      <c r="I2" s="74"/>
      <c r="J2" s="74"/>
      <c r="K2" s="74"/>
    </row>
    <row r="3" spans="1:11" ht="15.75">
      <c r="B3" s="74"/>
      <c r="C3" s="74"/>
      <c r="D3" s="727" t="s">
        <v>1</v>
      </c>
      <c r="E3" s="727"/>
      <c r="F3" s="74"/>
      <c r="G3" s="74"/>
      <c r="H3" s="74"/>
      <c r="I3" s="74"/>
      <c r="J3" s="74"/>
      <c r="K3" s="74"/>
    </row>
    <row r="4" spans="1:11" ht="15.75">
      <c r="B4" s="74"/>
      <c r="C4" s="74"/>
      <c r="D4" s="728" t="s">
        <v>4</v>
      </c>
      <c r="E4" s="728"/>
      <c r="F4" s="74"/>
      <c r="G4" s="74"/>
      <c r="H4" s="74"/>
      <c r="I4" s="74"/>
      <c r="J4" s="74"/>
      <c r="K4" s="74"/>
    </row>
    <row r="5" spans="1:11" ht="26.25">
      <c r="B5" s="79" t="str">
        <f>Cover!$B$5 &amp; " - "&amp;Cover!$H$3</f>
        <v>Life Template for the Risk-based Capital 2 Framework - 2020 v.0</v>
      </c>
      <c r="C5" s="79"/>
      <c r="D5" s="221"/>
    </row>
    <row r="6" spans="1:11" ht="15.75">
      <c r="B6" s="80" t="str">
        <f>Cover!$B$6</f>
        <v>Insurance Commission</v>
      </c>
      <c r="C6" s="80"/>
      <c r="D6" s="222"/>
      <c r="E6" s="81"/>
      <c r="F6" s="81"/>
      <c r="G6" s="81"/>
    </row>
    <row r="7" spans="1:11" ht="15.75">
      <c r="B7" s="154" t="str">
        <f>Cover!D29</f>
        <v>Additional comments from the Company</v>
      </c>
      <c r="C7" s="154"/>
      <c r="D7" s="222"/>
      <c r="E7" s="81"/>
      <c r="F7" s="81"/>
      <c r="G7" s="81"/>
    </row>
    <row r="9" spans="1:11">
      <c r="B9" s="8" t="s">
        <v>10</v>
      </c>
      <c r="C9" s="8"/>
      <c r="D9" s="729">
        <f>Cover!$C$9</f>
        <v>0</v>
      </c>
      <c r="E9" s="730"/>
    </row>
    <row r="10" spans="1:11">
      <c r="B10" s="8" t="s">
        <v>70</v>
      </c>
      <c r="C10" s="8"/>
      <c r="D10" s="731">
        <f>Cover!$C$10</f>
        <v>0</v>
      </c>
      <c r="E10" s="732"/>
    </row>
    <row r="12" spans="1:11">
      <c r="B12" s="636" t="s">
        <v>71</v>
      </c>
      <c r="C12" s="635" t="s">
        <v>31</v>
      </c>
      <c r="D12" s="200"/>
      <c r="E12" s="200"/>
      <c r="F12" s="200"/>
      <c r="G12" s="200"/>
      <c r="H12" s="200"/>
      <c r="I12" s="590"/>
    </row>
    <row r="13" spans="1:11">
      <c r="B13" s="639" t="s">
        <v>72</v>
      </c>
      <c r="C13" s="591"/>
      <c r="D13" s="591"/>
      <c r="E13" s="591"/>
      <c r="F13" s="591"/>
      <c r="G13" s="591"/>
      <c r="H13" s="591"/>
      <c r="I13" s="592"/>
    </row>
    <row r="14" spans="1:11">
      <c r="B14" s="637"/>
      <c r="C14" s="593"/>
      <c r="D14" s="593"/>
      <c r="E14" s="593"/>
      <c r="F14" s="593"/>
      <c r="G14" s="593"/>
      <c r="H14" s="593"/>
      <c r="I14" s="594"/>
    </row>
    <row r="15" spans="1:11">
      <c r="B15" s="637"/>
      <c r="C15" s="593"/>
      <c r="D15" s="593"/>
      <c r="E15" s="593"/>
      <c r="F15" s="593"/>
      <c r="G15" s="593"/>
      <c r="H15" s="593"/>
      <c r="I15" s="594"/>
    </row>
    <row r="16" spans="1:11">
      <c r="B16" s="637"/>
      <c r="C16" s="593"/>
      <c r="D16" s="593"/>
      <c r="E16" s="593"/>
      <c r="F16" s="593"/>
      <c r="G16" s="593"/>
      <c r="H16" s="593"/>
      <c r="I16" s="594"/>
    </row>
    <row r="17" spans="2:9">
      <c r="B17" s="637"/>
      <c r="C17" s="593"/>
      <c r="D17" s="593"/>
      <c r="E17" s="593"/>
      <c r="F17" s="593"/>
      <c r="G17" s="593"/>
      <c r="H17" s="593"/>
      <c r="I17" s="594"/>
    </row>
    <row r="18" spans="2:9">
      <c r="B18" s="637"/>
      <c r="C18" s="593"/>
      <c r="D18" s="593"/>
      <c r="E18" s="593"/>
      <c r="F18" s="593"/>
      <c r="G18" s="593"/>
      <c r="H18" s="593"/>
      <c r="I18" s="594"/>
    </row>
    <row r="19" spans="2:9">
      <c r="B19" s="637"/>
      <c r="C19" s="593"/>
      <c r="D19" s="593"/>
      <c r="E19" s="593"/>
      <c r="F19" s="593"/>
      <c r="G19" s="593"/>
      <c r="H19" s="593"/>
      <c r="I19" s="594"/>
    </row>
    <row r="20" spans="2:9">
      <c r="B20" s="637"/>
      <c r="C20" s="593"/>
      <c r="D20" s="593"/>
      <c r="E20" s="593"/>
      <c r="F20" s="593"/>
      <c r="G20" s="593"/>
      <c r="H20" s="593"/>
      <c r="I20" s="594"/>
    </row>
    <row r="21" spans="2:9">
      <c r="B21" s="637"/>
      <c r="C21" s="593"/>
      <c r="D21" s="593"/>
      <c r="E21" s="593"/>
      <c r="F21" s="593"/>
      <c r="G21" s="593"/>
      <c r="H21" s="593"/>
      <c r="I21" s="594"/>
    </row>
    <row r="22" spans="2:9">
      <c r="B22" s="637"/>
      <c r="C22" s="593"/>
      <c r="D22" s="593"/>
      <c r="E22" s="593"/>
      <c r="F22" s="593"/>
      <c r="G22" s="593"/>
      <c r="H22" s="593"/>
      <c r="I22" s="594"/>
    </row>
    <row r="23" spans="2:9">
      <c r="B23" s="637"/>
      <c r="C23" s="593"/>
      <c r="D23" s="593"/>
      <c r="E23" s="593"/>
      <c r="F23" s="593"/>
      <c r="G23" s="593"/>
      <c r="H23" s="593"/>
      <c r="I23" s="594"/>
    </row>
    <row r="24" spans="2:9">
      <c r="B24" s="637"/>
      <c r="C24" s="593"/>
      <c r="D24" s="593"/>
      <c r="E24" s="593"/>
      <c r="F24" s="593"/>
      <c r="G24" s="593"/>
      <c r="H24" s="593"/>
      <c r="I24" s="594"/>
    </row>
    <row r="25" spans="2:9">
      <c r="B25" s="637"/>
      <c r="C25" s="593"/>
      <c r="D25" s="593"/>
      <c r="E25" s="593"/>
      <c r="F25" s="593"/>
      <c r="G25" s="593"/>
      <c r="H25" s="593"/>
      <c r="I25" s="594"/>
    </row>
    <row r="26" spans="2:9">
      <c r="B26" s="637"/>
      <c r="C26" s="593"/>
      <c r="D26" s="593"/>
      <c r="E26" s="593"/>
      <c r="F26" s="593"/>
      <c r="G26" s="593"/>
      <c r="H26" s="593"/>
      <c r="I26" s="594"/>
    </row>
    <row r="27" spans="2:9">
      <c r="B27" s="637"/>
      <c r="C27" s="593"/>
      <c r="D27" s="593"/>
      <c r="E27" s="593"/>
      <c r="F27" s="593"/>
      <c r="G27" s="593"/>
      <c r="H27" s="593"/>
      <c r="I27" s="594"/>
    </row>
    <row r="28" spans="2:9">
      <c r="B28" s="637"/>
      <c r="C28" s="593"/>
      <c r="D28" s="593"/>
      <c r="E28" s="593"/>
      <c r="F28" s="593"/>
      <c r="G28" s="593"/>
      <c r="H28" s="593"/>
      <c r="I28" s="594"/>
    </row>
    <row r="29" spans="2:9">
      <c r="B29" s="637"/>
      <c r="C29" s="593"/>
      <c r="D29" s="593"/>
      <c r="E29" s="593"/>
      <c r="F29" s="593"/>
      <c r="G29" s="593"/>
      <c r="H29" s="593"/>
      <c r="I29" s="594"/>
    </row>
    <row r="30" spans="2:9">
      <c r="B30" s="637"/>
      <c r="C30" s="593"/>
      <c r="D30" s="593"/>
      <c r="E30" s="593"/>
      <c r="F30" s="593"/>
      <c r="G30" s="593"/>
      <c r="H30" s="593"/>
      <c r="I30" s="594"/>
    </row>
    <row r="31" spans="2:9">
      <c r="B31" s="637"/>
      <c r="C31" s="593"/>
      <c r="D31" s="593"/>
      <c r="E31" s="593"/>
      <c r="F31" s="593"/>
      <c r="G31" s="593"/>
      <c r="H31" s="593"/>
      <c r="I31" s="594"/>
    </row>
    <row r="32" spans="2:9">
      <c r="B32" s="637"/>
      <c r="C32" s="593"/>
      <c r="D32" s="593"/>
      <c r="E32" s="593"/>
      <c r="F32" s="593"/>
      <c r="G32" s="593"/>
      <c r="H32" s="593"/>
      <c r="I32" s="594"/>
    </row>
    <row r="33" spans="2:9">
      <c r="B33" s="637"/>
      <c r="C33" s="593"/>
      <c r="D33" s="593"/>
      <c r="E33" s="593"/>
      <c r="F33" s="593"/>
      <c r="G33" s="593"/>
      <c r="H33" s="593"/>
      <c r="I33" s="594"/>
    </row>
    <row r="34" spans="2:9">
      <c r="B34" s="637"/>
      <c r="C34" s="593"/>
      <c r="D34" s="593"/>
      <c r="E34" s="593"/>
      <c r="F34" s="593"/>
      <c r="G34" s="593"/>
      <c r="H34" s="593"/>
      <c r="I34" s="594"/>
    </row>
    <row r="35" spans="2:9">
      <c r="B35" s="637"/>
      <c r="C35" s="593"/>
      <c r="D35" s="593"/>
      <c r="E35" s="593"/>
      <c r="F35" s="593"/>
      <c r="G35" s="593"/>
      <c r="H35" s="593"/>
      <c r="I35" s="594"/>
    </row>
    <row r="36" spans="2:9">
      <c r="B36" s="637"/>
      <c r="C36" s="593"/>
      <c r="D36" s="593"/>
      <c r="E36" s="593"/>
      <c r="F36" s="593"/>
      <c r="G36" s="593"/>
      <c r="H36" s="593"/>
      <c r="I36" s="594"/>
    </row>
    <row r="37" spans="2:9">
      <c r="B37" s="637"/>
      <c r="C37" s="593"/>
      <c r="D37" s="593"/>
      <c r="E37" s="593"/>
      <c r="F37" s="593"/>
      <c r="G37" s="593"/>
      <c r="H37" s="593"/>
      <c r="I37" s="594"/>
    </row>
    <row r="38" spans="2:9">
      <c r="B38" s="637"/>
      <c r="C38" s="593"/>
      <c r="D38" s="593"/>
      <c r="E38" s="593"/>
      <c r="F38" s="593"/>
      <c r="G38" s="593"/>
      <c r="H38" s="593"/>
      <c r="I38" s="594"/>
    </row>
    <row r="39" spans="2:9">
      <c r="B39" s="637"/>
      <c r="C39" s="593"/>
      <c r="D39" s="593"/>
      <c r="E39" s="593"/>
      <c r="F39" s="593"/>
      <c r="G39" s="593"/>
      <c r="H39" s="593"/>
      <c r="I39" s="594"/>
    </row>
    <row r="40" spans="2:9">
      <c r="B40" s="637"/>
      <c r="C40" s="593"/>
      <c r="D40" s="593"/>
      <c r="E40" s="593"/>
      <c r="F40" s="593"/>
      <c r="G40" s="593"/>
      <c r="H40" s="593"/>
      <c r="I40" s="594"/>
    </row>
    <row r="41" spans="2:9">
      <c r="B41" s="637"/>
      <c r="C41" s="593"/>
      <c r="D41" s="593"/>
      <c r="E41" s="593"/>
      <c r="F41" s="593"/>
      <c r="G41" s="593"/>
      <c r="H41" s="593"/>
      <c r="I41" s="594"/>
    </row>
    <row r="42" spans="2:9">
      <c r="B42" s="637"/>
      <c r="C42" s="593"/>
      <c r="D42" s="593"/>
      <c r="E42" s="593"/>
      <c r="F42" s="593"/>
      <c r="G42" s="593"/>
      <c r="H42" s="593"/>
      <c r="I42" s="594"/>
    </row>
    <row r="43" spans="2:9">
      <c r="B43" s="637"/>
      <c r="C43" s="593"/>
      <c r="D43" s="593"/>
      <c r="E43" s="593"/>
      <c r="F43" s="593"/>
      <c r="G43" s="593"/>
      <c r="H43" s="593"/>
      <c r="I43" s="594"/>
    </row>
    <row r="44" spans="2:9">
      <c r="B44" s="637"/>
      <c r="C44" s="593"/>
      <c r="D44" s="593"/>
      <c r="E44" s="593"/>
      <c r="F44" s="593"/>
      <c r="G44" s="593"/>
      <c r="H44" s="593"/>
      <c r="I44" s="594"/>
    </row>
    <row r="45" spans="2:9">
      <c r="B45" s="637"/>
      <c r="C45" s="593"/>
      <c r="D45" s="593"/>
      <c r="E45" s="593"/>
      <c r="F45" s="593"/>
      <c r="G45" s="593"/>
      <c r="H45" s="593"/>
      <c r="I45" s="594"/>
    </row>
    <row r="46" spans="2:9">
      <c r="B46" s="637"/>
      <c r="C46" s="593"/>
      <c r="D46" s="593"/>
      <c r="E46" s="593"/>
      <c r="F46" s="593"/>
      <c r="G46" s="593"/>
      <c r="H46" s="593"/>
      <c r="I46" s="594"/>
    </row>
    <row r="47" spans="2:9">
      <c r="B47" s="637"/>
      <c r="C47" s="593"/>
      <c r="D47" s="593"/>
      <c r="E47" s="593"/>
      <c r="F47" s="593"/>
      <c r="G47" s="593"/>
      <c r="H47" s="593"/>
      <c r="I47" s="594"/>
    </row>
    <row r="48" spans="2:9">
      <c r="B48" s="637"/>
      <c r="C48" s="593"/>
      <c r="D48" s="593"/>
      <c r="E48" s="593"/>
      <c r="F48" s="593"/>
      <c r="G48" s="593"/>
      <c r="H48" s="593"/>
      <c r="I48" s="594"/>
    </row>
    <row r="49" spans="2:9">
      <c r="B49" s="637"/>
      <c r="C49" s="593"/>
      <c r="D49" s="593"/>
      <c r="E49" s="593"/>
      <c r="F49" s="593"/>
      <c r="G49" s="593"/>
      <c r="H49" s="593"/>
      <c r="I49" s="594"/>
    </row>
    <row r="50" spans="2:9">
      <c r="B50" s="637"/>
      <c r="C50" s="593"/>
      <c r="D50" s="593"/>
      <c r="E50" s="593"/>
      <c r="F50" s="593"/>
      <c r="G50" s="593"/>
      <c r="H50" s="593"/>
      <c r="I50" s="594"/>
    </row>
    <row r="51" spans="2:9">
      <c r="B51" s="637"/>
      <c r="C51" s="593"/>
      <c r="D51" s="593"/>
      <c r="E51" s="593"/>
      <c r="F51" s="593"/>
      <c r="G51" s="593"/>
      <c r="H51" s="593"/>
      <c r="I51" s="594"/>
    </row>
    <row r="52" spans="2:9">
      <c r="B52" s="637"/>
      <c r="C52" s="593"/>
      <c r="D52" s="593"/>
      <c r="E52" s="593"/>
      <c r="F52" s="593"/>
      <c r="G52" s="593"/>
      <c r="H52" s="593"/>
      <c r="I52" s="594"/>
    </row>
    <row r="53" spans="2:9">
      <c r="B53" s="637"/>
      <c r="C53" s="593"/>
      <c r="D53" s="593"/>
      <c r="E53" s="593"/>
      <c r="F53" s="593"/>
      <c r="G53" s="593"/>
      <c r="H53" s="593"/>
      <c r="I53" s="594"/>
    </row>
    <row r="54" spans="2:9">
      <c r="B54" s="637"/>
      <c r="C54" s="593"/>
      <c r="D54" s="593"/>
      <c r="E54" s="593"/>
      <c r="F54" s="593"/>
      <c r="G54" s="593"/>
      <c r="H54" s="593"/>
      <c r="I54" s="594"/>
    </row>
    <row r="55" spans="2:9">
      <c r="B55" s="637"/>
      <c r="C55" s="593"/>
      <c r="D55" s="593"/>
      <c r="E55" s="593"/>
      <c r="F55" s="593"/>
      <c r="G55" s="593"/>
      <c r="H55" s="593"/>
      <c r="I55" s="594"/>
    </row>
    <row r="56" spans="2:9">
      <c r="B56" s="637"/>
      <c r="C56" s="593"/>
      <c r="D56" s="593"/>
      <c r="E56" s="593"/>
      <c r="F56" s="593"/>
      <c r="G56" s="593"/>
      <c r="H56" s="593"/>
      <c r="I56" s="594"/>
    </row>
    <row r="57" spans="2:9">
      <c r="B57" s="637"/>
      <c r="C57" s="593"/>
      <c r="D57" s="593"/>
      <c r="E57" s="593"/>
      <c r="F57" s="593"/>
      <c r="G57" s="593"/>
      <c r="H57" s="593"/>
      <c r="I57" s="594"/>
    </row>
    <row r="58" spans="2:9">
      <c r="B58" s="637"/>
      <c r="C58" s="593"/>
      <c r="D58" s="593"/>
      <c r="E58" s="593"/>
      <c r="F58" s="593"/>
      <c r="G58" s="593"/>
      <c r="H58" s="593"/>
      <c r="I58" s="594"/>
    </row>
    <row r="59" spans="2:9">
      <c r="B59" s="637"/>
      <c r="C59" s="593"/>
      <c r="D59" s="593"/>
      <c r="E59" s="593"/>
      <c r="F59" s="593"/>
      <c r="G59" s="593"/>
      <c r="H59" s="593"/>
      <c r="I59" s="594"/>
    </row>
    <row r="60" spans="2:9">
      <c r="B60" s="637"/>
      <c r="C60" s="593"/>
      <c r="D60" s="593"/>
      <c r="E60" s="593"/>
      <c r="F60" s="593"/>
      <c r="G60" s="593"/>
      <c r="H60" s="593"/>
      <c r="I60" s="594"/>
    </row>
    <row r="61" spans="2:9">
      <c r="B61" s="637"/>
      <c r="C61" s="593"/>
      <c r="D61" s="593"/>
      <c r="E61" s="593"/>
      <c r="F61" s="593"/>
      <c r="G61" s="593"/>
      <c r="H61" s="593"/>
      <c r="I61" s="594"/>
    </row>
    <row r="62" spans="2:9">
      <c r="B62" s="637"/>
      <c r="C62" s="593"/>
      <c r="D62" s="593"/>
      <c r="E62" s="593"/>
      <c r="F62" s="593"/>
      <c r="G62" s="593"/>
      <c r="H62" s="593"/>
      <c r="I62" s="594"/>
    </row>
    <row r="63" spans="2:9">
      <c r="B63" s="637"/>
      <c r="C63" s="593"/>
      <c r="D63" s="593"/>
      <c r="E63" s="593"/>
      <c r="F63" s="593"/>
      <c r="G63" s="593"/>
      <c r="H63" s="593"/>
      <c r="I63" s="594"/>
    </row>
    <row r="64" spans="2:9">
      <c r="B64" s="637"/>
      <c r="C64" s="593"/>
      <c r="D64" s="593"/>
      <c r="E64" s="593"/>
      <c r="F64" s="593"/>
      <c r="G64" s="593"/>
      <c r="H64" s="593"/>
      <c r="I64" s="594"/>
    </row>
    <row r="65" spans="2:9">
      <c r="B65" s="637"/>
      <c r="C65" s="593"/>
      <c r="D65" s="593"/>
      <c r="E65" s="593"/>
      <c r="F65" s="593"/>
      <c r="G65" s="593"/>
      <c r="H65" s="593"/>
      <c r="I65" s="594"/>
    </row>
    <row r="66" spans="2:9">
      <c r="B66" s="637"/>
      <c r="C66" s="593"/>
      <c r="D66" s="593"/>
      <c r="E66" s="593"/>
      <c r="F66" s="593"/>
      <c r="G66" s="593"/>
      <c r="H66" s="593"/>
      <c r="I66" s="594"/>
    </row>
    <row r="67" spans="2:9">
      <c r="B67" s="637"/>
      <c r="C67" s="593"/>
      <c r="D67" s="593"/>
      <c r="E67" s="593"/>
      <c r="F67" s="593"/>
      <c r="G67" s="593"/>
      <c r="H67" s="593"/>
      <c r="I67" s="594"/>
    </row>
    <row r="68" spans="2:9">
      <c r="B68" s="637"/>
      <c r="C68" s="593"/>
      <c r="D68" s="593"/>
      <c r="E68" s="593"/>
      <c r="F68" s="593"/>
      <c r="G68" s="593"/>
      <c r="H68" s="593"/>
      <c r="I68" s="594"/>
    </row>
    <row r="69" spans="2:9">
      <c r="B69" s="637"/>
      <c r="C69" s="593"/>
      <c r="D69" s="593"/>
      <c r="E69" s="593"/>
      <c r="F69" s="593"/>
      <c r="G69" s="593"/>
      <c r="H69" s="593"/>
      <c r="I69" s="594"/>
    </row>
    <row r="70" spans="2:9">
      <c r="B70" s="637"/>
      <c r="C70" s="593"/>
      <c r="D70" s="593"/>
      <c r="E70" s="593"/>
      <c r="F70" s="593"/>
      <c r="G70" s="593"/>
      <c r="H70" s="593"/>
      <c r="I70" s="594"/>
    </row>
    <row r="71" spans="2:9">
      <c r="B71" s="637"/>
      <c r="C71" s="593"/>
      <c r="D71" s="593"/>
      <c r="E71" s="593"/>
      <c r="F71" s="593"/>
      <c r="G71" s="593"/>
      <c r="H71" s="593"/>
      <c r="I71" s="594"/>
    </row>
    <row r="72" spans="2:9">
      <c r="B72" s="637"/>
      <c r="C72" s="593"/>
      <c r="D72" s="593"/>
      <c r="E72" s="593"/>
      <c r="F72" s="593"/>
      <c r="G72" s="593"/>
      <c r="H72" s="593"/>
      <c r="I72" s="594"/>
    </row>
    <row r="73" spans="2:9">
      <c r="B73" s="637"/>
      <c r="C73" s="593"/>
      <c r="D73" s="593"/>
      <c r="E73" s="593"/>
      <c r="F73" s="593"/>
      <c r="G73" s="593"/>
      <c r="H73" s="593"/>
      <c r="I73" s="594"/>
    </row>
    <row r="74" spans="2:9">
      <c r="B74" s="637"/>
      <c r="C74" s="593"/>
      <c r="D74" s="593"/>
      <c r="E74" s="593"/>
      <c r="F74" s="593"/>
      <c r="G74" s="593"/>
      <c r="H74" s="593"/>
      <c r="I74" s="594"/>
    </row>
    <row r="75" spans="2:9">
      <c r="B75" s="637"/>
      <c r="C75" s="593"/>
      <c r="D75" s="593"/>
      <c r="E75" s="593"/>
      <c r="F75" s="593"/>
      <c r="G75" s="593"/>
      <c r="H75" s="593"/>
      <c r="I75" s="594"/>
    </row>
    <row r="76" spans="2:9">
      <c r="B76" s="637"/>
      <c r="C76" s="593"/>
      <c r="D76" s="593"/>
      <c r="E76" s="593"/>
      <c r="F76" s="593"/>
      <c r="G76" s="593"/>
      <c r="H76" s="593"/>
      <c r="I76" s="594"/>
    </row>
    <row r="77" spans="2:9">
      <c r="B77" s="637"/>
      <c r="C77" s="593"/>
      <c r="D77" s="593"/>
      <c r="E77" s="593"/>
      <c r="F77" s="593"/>
      <c r="G77" s="593"/>
      <c r="H77" s="593"/>
      <c r="I77" s="594"/>
    </row>
    <row r="78" spans="2:9">
      <c r="B78" s="637"/>
      <c r="C78" s="593"/>
      <c r="D78" s="593"/>
      <c r="E78" s="593"/>
      <c r="F78" s="593"/>
      <c r="G78" s="593"/>
      <c r="H78" s="593"/>
      <c r="I78" s="594"/>
    </row>
    <row r="79" spans="2:9">
      <c r="B79" s="637"/>
      <c r="C79" s="593"/>
      <c r="D79" s="593"/>
      <c r="E79" s="593"/>
      <c r="F79" s="593"/>
      <c r="G79" s="593"/>
      <c r="H79" s="593"/>
      <c r="I79" s="594"/>
    </row>
    <row r="80" spans="2:9">
      <c r="B80" s="637"/>
      <c r="C80" s="593"/>
      <c r="D80" s="593"/>
      <c r="E80" s="593"/>
      <c r="F80" s="593"/>
      <c r="G80" s="593"/>
      <c r="H80" s="593"/>
      <c r="I80" s="594"/>
    </row>
    <row r="81" spans="2:9">
      <c r="B81" s="637"/>
      <c r="C81" s="593"/>
      <c r="D81" s="593"/>
      <c r="E81" s="593"/>
      <c r="F81" s="593"/>
      <c r="G81" s="593"/>
      <c r="H81" s="593"/>
      <c r="I81" s="594"/>
    </row>
    <row r="82" spans="2:9">
      <c r="B82" s="637"/>
      <c r="C82" s="593"/>
      <c r="D82" s="593"/>
      <c r="E82" s="593"/>
      <c r="F82" s="593"/>
      <c r="G82" s="593"/>
      <c r="H82" s="593"/>
      <c r="I82" s="594"/>
    </row>
    <row r="83" spans="2:9">
      <c r="B83" s="637"/>
      <c r="C83" s="593"/>
      <c r="D83" s="593"/>
      <c r="E83" s="593"/>
      <c r="F83" s="593"/>
      <c r="G83" s="593"/>
      <c r="H83" s="593"/>
      <c r="I83" s="594"/>
    </row>
    <row r="84" spans="2:9">
      <c r="B84" s="637"/>
      <c r="C84" s="593"/>
      <c r="D84" s="593"/>
      <c r="E84" s="593"/>
      <c r="F84" s="593"/>
      <c r="G84" s="593"/>
      <c r="H84" s="593"/>
      <c r="I84" s="594"/>
    </row>
    <row r="85" spans="2:9">
      <c r="B85" s="637"/>
      <c r="C85" s="593"/>
      <c r="D85" s="593"/>
      <c r="E85" s="593"/>
      <c r="F85" s="593"/>
      <c r="G85" s="593"/>
      <c r="H85" s="593"/>
      <c r="I85" s="594"/>
    </row>
    <row r="86" spans="2:9">
      <c r="B86" s="637"/>
      <c r="C86" s="593"/>
      <c r="D86" s="593"/>
      <c r="E86" s="593"/>
      <c r="F86" s="593"/>
      <c r="G86" s="593"/>
      <c r="H86" s="593"/>
      <c r="I86" s="594"/>
    </row>
    <row r="87" spans="2:9">
      <c r="B87" s="637"/>
      <c r="C87" s="593"/>
      <c r="D87" s="593"/>
      <c r="E87" s="593"/>
      <c r="F87" s="593"/>
      <c r="G87" s="593"/>
      <c r="H87" s="593"/>
      <c r="I87" s="594"/>
    </row>
    <row r="88" spans="2:9">
      <c r="B88" s="637"/>
      <c r="C88" s="593"/>
      <c r="D88" s="593"/>
      <c r="E88" s="593"/>
      <c r="F88" s="593"/>
      <c r="G88" s="593"/>
      <c r="H88" s="593"/>
      <c r="I88" s="594"/>
    </row>
    <row r="89" spans="2:9">
      <c r="B89" s="637"/>
      <c r="C89" s="593"/>
      <c r="D89" s="593"/>
      <c r="E89" s="593"/>
      <c r="F89" s="593"/>
      <c r="G89" s="593"/>
      <c r="H89" s="593"/>
      <c r="I89" s="594"/>
    </row>
    <row r="90" spans="2:9">
      <c r="B90" s="637"/>
      <c r="C90" s="593"/>
      <c r="D90" s="593"/>
      <c r="E90" s="593"/>
      <c r="F90" s="593"/>
      <c r="G90" s="593"/>
      <c r="H90" s="593"/>
      <c r="I90" s="594"/>
    </row>
    <row r="91" spans="2:9">
      <c r="B91" s="637"/>
      <c r="C91" s="593"/>
      <c r="D91" s="593"/>
      <c r="E91" s="593"/>
      <c r="F91" s="593"/>
      <c r="G91" s="593"/>
      <c r="H91" s="593"/>
      <c r="I91" s="594"/>
    </row>
    <row r="92" spans="2:9">
      <c r="B92" s="637"/>
      <c r="C92" s="593"/>
      <c r="D92" s="593"/>
      <c r="E92" s="593"/>
      <c r="F92" s="593"/>
      <c r="G92" s="593"/>
      <c r="H92" s="593"/>
      <c r="I92" s="594"/>
    </row>
    <row r="93" spans="2:9">
      <c r="B93" s="637"/>
      <c r="C93" s="593"/>
      <c r="D93" s="593"/>
      <c r="E93" s="593"/>
      <c r="F93" s="593"/>
      <c r="G93" s="593"/>
      <c r="H93" s="593"/>
      <c r="I93" s="594"/>
    </row>
    <row r="94" spans="2:9">
      <c r="B94" s="637"/>
      <c r="C94" s="593"/>
      <c r="D94" s="593"/>
      <c r="E94" s="593"/>
      <c r="F94" s="593"/>
      <c r="G94" s="593"/>
      <c r="H94" s="593"/>
      <c r="I94" s="594"/>
    </row>
    <row r="95" spans="2:9">
      <c r="B95" s="637"/>
      <c r="C95" s="593"/>
      <c r="D95" s="593"/>
      <c r="E95" s="593"/>
      <c r="F95" s="593"/>
      <c r="G95" s="593"/>
      <c r="H95" s="593"/>
      <c r="I95" s="594"/>
    </row>
    <row r="96" spans="2:9">
      <c r="B96" s="637"/>
      <c r="C96" s="593"/>
      <c r="D96" s="593"/>
      <c r="E96" s="593"/>
      <c r="F96" s="593"/>
      <c r="G96" s="593"/>
      <c r="H96" s="593"/>
      <c r="I96" s="594"/>
    </row>
    <row r="97" spans="2:9">
      <c r="B97" s="637"/>
      <c r="C97" s="593"/>
      <c r="D97" s="593"/>
      <c r="E97" s="593"/>
      <c r="F97" s="593"/>
      <c r="G97" s="593"/>
      <c r="H97" s="593"/>
      <c r="I97" s="594"/>
    </row>
    <row r="98" spans="2:9">
      <c r="B98" s="637"/>
      <c r="C98" s="593"/>
      <c r="D98" s="593"/>
      <c r="E98" s="593"/>
      <c r="F98" s="593"/>
      <c r="G98" s="593"/>
      <c r="H98" s="593"/>
      <c r="I98" s="594"/>
    </row>
    <row r="99" spans="2:9">
      <c r="B99" s="637"/>
      <c r="C99" s="593"/>
      <c r="D99" s="593"/>
      <c r="E99" s="593"/>
      <c r="F99" s="593"/>
      <c r="G99" s="593"/>
      <c r="H99" s="593"/>
      <c r="I99" s="594"/>
    </row>
    <row r="100" spans="2:9">
      <c r="B100" s="637"/>
      <c r="C100" s="593"/>
      <c r="D100" s="593"/>
      <c r="E100" s="593"/>
      <c r="F100" s="593"/>
      <c r="G100" s="593"/>
      <c r="H100" s="593"/>
      <c r="I100" s="594"/>
    </row>
    <row r="101" spans="2:9">
      <c r="B101" s="637"/>
      <c r="C101" s="593"/>
      <c r="D101" s="593"/>
      <c r="E101" s="593"/>
      <c r="F101" s="593"/>
      <c r="G101" s="593"/>
      <c r="H101" s="593"/>
      <c r="I101" s="594"/>
    </row>
    <row r="102" spans="2:9">
      <c r="B102" s="638"/>
      <c r="C102" s="595"/>
      <c r="D102" s="595"/>
      <c r="E102" s="595"/>
      <c r="F102" s="595"/>
      <c r="G102" s="595"/>
      <c r="H102" s="595"/>
      <c r="I102" s="596"/>
    </row>
  </sheetData>
  <sheetProtection algorithmName="SHA-512" hashValue="EiumO13Psr22AmgDvqgdZvoFMR29fAxfSCReO/5Ns1rS2kXSigaq05QPH+i+mBF3XCkXXbnTYiABYV35W8zuzw==" saltValue="wxbLNJTdvQcXQC3C367f6w==" spinCount="100000" sheet="1" objects="1" scenarios="1" formatCells="0" formatColumns="0" insertHyperlinks="0" sort="0" autoFilter="0" pivotTables="0"/>
  <mergeCells count="5">
    <mergeCell ref="D9:E9"/>
    <mergeCell ref="D10:E10"/>
    <mergeCell ref="D2:E2"/>
    <mergeCell ref="D3:E3"/>
    <mergeCell ref="D4:E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tabColor rgb="FFFF6600"/>
  </sheetPr>
  <dimension ref="A1:AF56"/>
  <sheetViews>
    <sheetView workbookViewId="0"/>
  </sheetViews>
  <sheetFormatPr defaultColWidth="9.140625" defaultRowHeight="15"/>
  <cols>
    <col min="1" max="1" width="2.7109375" customWidth="1"/>
    <col min="2" max="2" width="5.85546875" customWidth="1"/>
    <col min="3" max="3" width="20.5703125" customWidth="1"/>
    <col min="4" max="4" width="32.5703125" customWidth="1"/>
    <col min="5" max="5" width="18.7109375" customWidth="1"/>
    <col min="6" max="6" width="1.42578125" customWidth="1"/>
    <col min="7" max="7" width="3.42578125" customWidth="1"/>
    <col min="8" max="8" width="2.7109375" customWidth="1"/>
    <col min="9" max="9" width="15.7109375" customWidth="1"/>
    <col min="10" max="10" width="17.5703125" customWidth="1"/>
    <col min="11" max="11" width="16" customWidth="1"/>
    <col min="12" max="12" width="27.42578125" customWidth="1"/>
    <col min="13" max="13" width="6.42578125" customWidth="1"/>
    <col min="14" max="14" width="12.5703125" customWidth="1"/>
    <col min="15" max="16" width="13.85546875" bestFit="1" customWidth="1"/>
    <col min="17" max="17" width="12.5703125" customWidth="1"/>
    <col min="18" max="77" width="17.5703125" customWidth="1"/>
  </cols>
  <sheetData>
    <row r="1" spans="1:13">
      <c r="A1" s="7"/>
    </row>
    <row r="2" spans="1:13" ht="15.75">
      <c r="B2" s="74"/>
      <c r="C2" s="74"/>
      <c r="D2" s="727" t="s">
        <v>0</v>
      </c>
      <c r="E2" s="727"/>
      <c r="F2" s="74"/>
      <c r="G2" s="74"/>
      <c r="H2" s="74"/>
      <c r="I2" s="74"/>
      <c r="J2" s="74"/>
      <c r="K2" s="74"/>
      <c r="L2" s="74"/>
      <c r="M2" s="74"/>
    </row>
    <row r="3" spans="1:13" ht="15.75">
      <c r="B3" s="74"/>
      <c r="C3" s="74"/>
      <c r="D3" s="727" t="s">
        <v>1</v>
      </c>
      <c r="E3" s="727"/>
      <c r="F3" s="74"/>
      <c r="G3" s="74"/>
      <c r="H3" s="74"/>
      <c r="I3" s="74"/>
      <c r="J3" s="74"/>
      <c r="K3" s="74"/>
      <c r="L3" s="74"/>
      <c r="M3" s="74"/>
    </row>
    <row r="4" spans="1:13" ht="15.75">
      <c r="B4" s="74"/>
      <c r="C4" s="74"/>
      <c r="D4" s="728" t="s">
        <v>4</v>
      </c>
      <c r="E4" s="728"/>
      <c r="F4" s="74"/>
      <c r="G4" s="74"/>
      <c r="H4" s="74"/>
      <c r="I4" s="74"/>
      <c r="J4" s="74"/>
      <c r="K4" s="74"/>
      <c r="L4" s="74"/>
      <c r="M4" s="74"/>
    </row>
    <row r="5" spans="1:13" ht="26.25">
      <c r="B5" s="79" t="str">
        <f>Cover!$B$5 &amp; " - "&amp;Cover!$H$3</f>
        <v>Life Template for the Risk-based Capital 2 Framework - 2020 v.0</v>
      </c>
      <c r="C5" s="79"/>
    </row>
    <row r="6" spans="1:13" ht="15.75">
      <c r="B6" s="80" t="str">
        <f>Cover!B6</f>
        <v>Insurance Commission</v>
      </c>
      <c r="C6" s="80"/>
      <c r="D6" s="81"/>
      <c r="E6" s="81"/>
    </row>
    <row r="7" spans="1:13" ht="15.75">
      <c r="B7" s="82" t="str">
        <f>Cover!D27</f>
        <v>Summary of results</v>
      </c>
      <c r="C7" s="82"/>
      <c r="D7" s="81"/>
      <c r="E7" s="81"/>
    </row>
    <row r="8" spans="1:13" ht="15.75">
      <c r="B8" s="82"/>
      <c r="C8" s="82"/>
      <c r="D8" s="81"/>
      <c r="E8" s="81"/>
    </row>
    <row r="9" spans="1:13">
      <c r="B9" s="8" t="s">
        <v>10</v>
      </c>
      <c r="D9" s="729">
        <f>Cover!$C$9</f>
        <v>0</v>
      </c>
      <c r="E9" s="730"/>
    </row>
    <row r="10" spans="1:13">
      <c r="B10" s="8" t="s">
        <v>12</v>
      </c>
      <c r="D10" s="731">
        <f>Cover!$C$10</f>
        <v>0</v>
      </c>
      <c r="E10" s="732"/>
    </row>
    <row r="11" spans="1:13" ht="12.6" customHeight="1">
      <c r="C11" s="74"/>
      <c r="D11" s="74"/>
    </row>
    <row r="12" spans="1:13">
      <c r="B12" s="126" t="s">
        <v>73</v>
      </c>
      <c r="C12" s="127"/>
      <c r="D12" s="127"/>
      <c r="E12" s="127"/>
      <c r="F12" s="128"/>
    </row>
    <row r="13" spans="1:13" ht="6" customHeight="1">
      <c r="B13" s="129"/>
      <c r="C13" s="130"/>
      <c r="D13" s="130"/>
      <c r="E13" s="130"/>
      <c r="F13" s="131"/>
    </row>
    <row r="14" spans="1:13" ht="12.6" customHeight="1">
      <c r="B14" s="129"/>
      <c r="C14" s="130"/>
      <c r="D14" s="130"/>
      <c r="E14" s="130"/>
      <c r="F14" s="131"/>
    </row>
    <row r="15" spans="1:13">
      <c r="B15" s="129" t="s">
        <v>74</v>
      </c>
      <c r="C15" s="130"/>
      <c r="D15" s="130"/>
      <c r="E15" s="516">
        <f>E16+E17-E18</f>
        <v>0</v>
      </c>
      <c r="F15" s="131"/>
      <c r="G15" s="130"/>
    </row>
    <row r="16" spans="1:13">
      <c r="B16" s="132"/>
      <c r="C16" s="130" t="s">
        <v>75</v>
      </c>
      <c r="D16" s="130"/>
      <c r="E16" s="133">
        <f>Input_Capital!E18</f>
        <v>0</v>
      </c>
      <c r="F16" s="131"/>
      <c r="G16" s="134"/>
    </row>
    <row r="17" spans="1:13">
      <c r="B17" s="132"/>
      <c r="C17" s="130" t="s">
        <v>76</v>
      </c>
      <c r="D17" s="130"/>
      <c r="E17" s="133">
        <f>Input_Capital!E38</f>
        <v>0</v>
      </c>
      <c r="F17" s="131"/>
      <c r="G17" s="134"/>
      <c r="M17" s="130"/>
    </row>
    <row r="18" spans="1:13">
      <c r="B18" s="132"/>
      <c r="C18" s="130" t="s">
        <v>77</v>
      </c>
      <c r="D18" s="130"/>
      <c r="E18" s="133">
        <f>Input_Capital!E47</f>
        <v>0</v>
      </c>
      <c r="F18" s="131"/>
      <c r="G18" s="134"/>
      <c r="M18" s="130"/>
    </row>
    <row r="19" spans="1:13" ht="7.5" customHeight="1">
      <c r="B19" s="132"/>
      <c r="C19" s="130"/>
      <c r="D19" s="130"/>
      <c r="E19" s="130"/>
      <c r="F19" s="131"/>
      <c r="G19" s="134"/>
      <c r="M19" s="130"/>
    </row>
    <row r="20" spans="1:13">
      <c r="A20" s="11"/>
      <c r="B20" s="129" t="s">
        <v>29</v>
      </c>
      <c r="C20" s="130"/>
      <c r="D20" s="130"/>
      <c r="E20" s="135">
        <f>MAX(E27,SQRT(E21^2+E23^2+E24^2+E22^2+E26^2)+E25)</f>
        <v>0</v>
      </c>
      <c r="F20" s="131"/>
      <c r="G20" s="134"/>
      <c r="H20" s="134"/>
      <c r="I20" s="130"/>
      <c r="J20" s="136"/>
      <c r="K20" s="136"/>
      <c r="L20" s="130"/>
      <c r="M20" s="130"/>
    </row>
    <row r="21" spans="1:13">
      <c r="A21" s="11"/>
      <c r="B21" s="137" t="s">
        <v>78</v>
      </c>
      <c r="C21" s="130" t="s">
        <v>79</v>
      </c>
      <c r="D21" s="130"/>
      <c r="E21" s="133">
        <f>SUM('RBC Requirement'!E17:E21)</f>
        <v>0</v>
      </c>
      <c r="F21" s="131"/>
      <c r="G21" s="134"/>
      <c r="H21" s="134"/>
      <c r="I21" s="130"/>
      <c r="J21" s="138"/>
      <c r="K21" s="138"/>
      <c r="L21" s="130"/>
      <c r="M21" s="130"/>
    </row>
    <row r="22" spans="1:13">
      <c r="A22" s="11"/>
      <c r="B22" s="137" t="s">
        <v>80</v>
      </c>
      <c r="C22" s="130" t="s">
        <v>81</v>
      </c>
      <c r="D22" s="130"/>
      <c r="E22" s="133">
        <f>'RBC Requirement'!E24</f>
        <v>0</v>
      </c>
      <c r="F22" s="131"/>
      <c r="G22" s="134"/>
      <c r="H22" s="134"/>
      <c r="I22" s="130"/>
      <c r="J22" s="130"/>
      <c r="K22" s="130"/>
      <c r="L22" s="130"/>
      <c r="M22" s="130"/>
    </row>
    <row r="23" spans="1:13">
      <c r="A23" s="11"/>
      <c r="B23" s="667" t="s">
        <v>82</v>
      </c>
      <c r="C23" s="130" t="s">
        <v>83</v>
      </c>
      <c r="D23" s="130"/>
      <c r="E23" s="133">
        <f>'RBC Requirement'!E28</f>
        <v>0</v>
      </c>
      <c r="F23" s="131"/>
      <c r="G23" s="134"/>
      <c r="H23" s="134"/>
      <c r="I23" s="130"/>
      <c r="J23" s="130"/>
      <c r="K23" s="130"/>
      <c r="L23" s="130"/>
      <c r="M23" s="130"/>
    </row>
    <row r="24" spans="1:13">
      <c r="A24" s="11"/>
      <c r="B24" s="667" t="s">
        <v>84</v>
      </c>
      <c r="C24" s="130" t="s">
        <v>85</v>
      </c>
      <c r="D24" s="130"/>
      <c r="E24" s="133">
        <f>SUM('RBC Requirement'!E27:E31)-E23</f>
        <v>0</v>
      </c>
      <c r="F24" s="131"/>
      <c r="G24" s="134"/>
      <c r="H24" s="134"/>
      <c r="I24" s="130"/>
      <c r="J24" s="130"/>
      <c r="K24" s="130"/>
      <c r="L24" s="130"/>
      <c r="M24" s="130"/>
    </row>
    <row r="25" spans="1:13">
      <c r="A25" s="11"/>
      <c r="B25" s="137" t="s">
        <v>86</v>
      </c>
      <c r="C25" s="130" t="s">
        <v>87</v>
      </c>
      <c r="D25" s="130"/>
      <c r="E25" s="133">
        <f>'RBC Requirement'!E34</f>
        <v>0</v>
      </c>
      <c r="F25" s="131"/>
      <c r="G25" s="134"/>
      <c r="H25" s="134"/>
      <c r="I25" s="130"/>
      <c r="J25" s="130"/>
      <c r="K25" s="130"/>
      <c r="L25" s="130"/>
      <c r="M25" s="130"/>
    </row>
    <row r="26" spans="1:13">
      <c r="A26" s="11"/>
      <c r="B26" s="137" t="s">
        <v>88</v>
      </c>
      <c r="C26" s="130" t="s">
        <v>89</v>
      </c>
      <c r="D26" s="130"/>
      <c r="E26" s="133">
        <f>'RBC Requirement'!E37</f>
        <v>0</v>
      </c>
      <c r="F26" s="131"/>
      <c r="G26" s="134"/>
      <c r="H26" s="134"/>
      <c r="I26" s="130"/>
      <c r="J26" s="130"/>
      <c r="K26" s="130"/>
      <c r="L26" s="130"/>
      <c r="M26" s="130"/>
    </row>
    <row r="27" spans="1:13">
      <c r="A27" s="11"/>
      <c r="B27" s="137" t="s">
        <v>90</v>
      </c>
      <c r="C27" s="130" t="s">
        <v>91</v>
      </c>
      <c r="D27" s="130"/>
      <c r="E27" s="133">
        <f>'RBC Requirement'!E40</f>
        <v>0</v>
      </c>
      <c r="F27" s="131"/>
      <c r="G27" s="134"/>
      <c r="H27" s="134"/>
      <c r="I27" s="130"/>
      <c r="J27" s="130"/>
      <c r="K27" s="130"/>
      <c r="L27" s="130"/>
      <c r="M27" s="130"/>
    </row>
    <row r="28" spans="1:13" ht="7.5" customHeight="1">
      <c r="A28" s="11"/>
      <c r="B28" s="132"/>
      <c r="C28" s="130"/>
      <c r="D28" s="130"/>
      <c r="E28" s="130"/>
      <c r="F28" s="131"/>
      <c r="G28" s="134"/>
      <c r="H28" s="134"/>
      <c r="I28" s="130"/>
      <c r="J28" s="130"/>
      <c r="K28" s="130"/>
      <c r="L28" s="130"/>
      <c r="M28" s="130"/>
    </row>
    <row r="29" spans="1:13">
      <c r="A29" s="11"/>
      <c r="B29" s="129" t="s">
        <v>92</v>
      </c>
      <c r="C29" s="130"/>
      <c r="D29" s="138"/>
      <c r="E29" s="139" t="str">
        <f>IFERROR(E15/E20,"N/A")</f>
        <v>N/A</v>
      </c>
      <c r="F29" s="131"/>
      <c r="G29" s="140"/>
      <c r="H29" s="134"/>
      <c r="I29" s="130"/>
      <c r="J29" s="130"/>
      <c r="K29" s="130"/>
      <c r="L29" s="130"/>
      <c r="M29" s="130"/>
    </row>
    <row r="30" spans="1:13" ht="7.5" customHeight="1">
      <c r="A30" s="11"/>
      <c r="B30" s="132"/>
      <c r="C30" s="130"/>
      <c r="D30" s="130"/>
      <c r="E30" s="130"/>
      <c r="F30" s="131"/>
      <c r="G30" s="140"/>
      <c r="H30" s="134"/>
      <c r="I30" s="130"/>
      <c r="J30" s="130"/>
      <c r="K30" s="130"/>
      <c r="L30" s="130"/>
      <c r="M30" s="130"/>
    </row>
    <row r="31" spans="1:13">
      <c r="A31" s="11"/>
      <c r="B31" s="129" t="s">
        <v>93</v>
      </c>
      <c r="C31" s="130"/>
      <c r="D31" s="130"/>
      <c r="E31" s="141">
        <v>1</v>
      </c>
      <c r="F31" s="131"/>
      <c r="G31" s="140"/>
      <c r="H31" s="140"/>
    </row>
    <row r="32" spans="1:13" ht="7.5" customHeight="1">
      <c r="B32" s="142"/>
      <c r="C32" s="143"/>
      <c r="D32" s="143"/>
      <c r="E32" s="143"/>
      <c r="F32" s="144"/>
      <c r="G32" s="140"/>
      <c r="H32" s="140"/>
    </row>
    <row r="33" spans="1:32" ht="7.5" customHeight="1">
      <c r="H33" s="140"/>
    </row>
    <row r="36" spans="1:32">
      <c r="J36" s="145"/>
      <c r="K36" s="145"/>
      <c r="L36" s="146"/>
    </row>
    <row r="39" spans="1:32">
      <c r="H39" s="8"/>
      <c r="I39" s="8"/>
      <c r="J39" s="8"/>
      <c r="K39" s="8"/>
      <c r="L39" s="8"/>
      <c r="M39" s="8"/>
    </row>
    <row r="40" spans="1:32">
      <c r="A40" s="11"/>
      <c r="G40" s="140"/>
      <c r="H40" s="140"/>
    </row>
    <row r="46" spans="1:32">
      <c r="W46" t="s">
        <v>94</v>
      </c>
    </row>
    <row r="47" spans="1:32">
      <c r="W47" t="s">
        <v>95</v>
      </c>
    </row>
    <row r="48" spans="1:32">
      <c r="B48" s="147"/>
      <c r="W48" s="149" t="s">
        <v>78</v>
      </c>
      <c r="X48" s="150">
        <f>E21</f>
        <v>0</v>
      </c>
      <c r="Y48" s="150">
        <f>X48</f>
        <v>0</v>
      </c>
      <c r="Z48" s="150">
        <f>Y48</f>
        <v>0</v>
      </c>
      <c r="AA48" s="150">
        <f>Z48</f>
        <v>0</v>
      </c>
      <c r="AB48" s="150">
        <f t="shared" ref="AB48:AC48" si="0">AA48</f>
        <v>0</v>
      </c>
      <c r="AC48" s="150">
        <f t="shared" si="0"/>
        <v>0</v>
      </c>
      <c r="AD48" s="150"/>
      <c r="AE48" s="150"/>
      <c r="AF48" s="150"/>
    </row>
    <row r="49" spans="2:32">
      <c r="B49" s="147"/>
      <c r="W49" s="149" t="s">
        <v>80</v>
      </c>
      <c r="X49" s="151"/>
      <c r="Y49" s="150">
        <f>E22</f>
        <v>0</v>
      </c>
      <c r="Z49" s="150">
        <f>Y49</f>
        <v>0</v>
      </c>
      <c r="AA49" s="150">
        <f>Z49</f>
        <v>0</v>
      </c>
      <c r="AB49" s="150">
        <f t="shared" ref="AB49:AC49" si="1">AA49</f>
        <v>0</v>
      </c>
      <c r="AC49" s="150">
        <f t="shared" si="1"/>
        <v>0</v>
      </c>
      <c r="AD49" s="150"/>
      <c r="AE49" s="150"/>
      <c r="AF49" s="150"/>
    </row>
    <row r="50" spans="2:32">
      <c r="J50" s="148"/>
      <c r="W50" s="149" t="s">
        <v>96</v>
      </c>
      <c r="X50" s="151"/>
      <c r="Y50" s="151"/>
      <c r="Z50" s="150">
        <f>E23</f>
        <v>0</v>
      </c>
      <c r="AA50" s="150">
        <f>Z50</f>
        <v>0</v>
      </c>
      <c r="AB50" s="150">
        <f t="shared" ref="AB50:AC50" si="2">AA50</f>
        <v>0</v>
      </c>
      <c r="AC50" s="150">
        <f t="shared" si="2"/>
        <v>0</v>
      </c>
      <c r="AD50" s="150"/>
      <c r="AE50" s="150"/>
      <c r="AF50" s="150"/>
    </row>
    <row r="51" spans="2:32">
      <c r="W51" s="149" t="s">
        <v>97</v>
      </c>
      <c r="X51" s="151"/>
      <c r="Y51" s="151"/>
      <c r="Z51" s="150"/>
      <c r="AA51" s="150">
        <f>E24</f>
        <v>0</v>
      </c>
      <c r="AB51" s="150">
        <f>AA51</f>
        <v>0</v>
      </c>
      <c r="AC51" s="150">
        <f>AB51</f>
        <v>0</v>
      </c>
      <c r="AD51" s="150"/>
      <c r="AE51" s="150"/>
      <c r="AF51" s="150"/>
    </row>
    <row r="52" spans="2:32">
      <c r="W52" s="149" t="s">
        <v>86</v>
      </c>
      <c r="X52" s="151"/>
      <c r="Y52" s="151"/>
      <c r="Z52" s="151"/>
      <c r="AA52" s="151"/>
      <c r="AB52" s="150">
        <f>E25</f>
        <v>0</v>
      </c>
      <c r="AC52" s="150">
        <f>AB52</f>
        <v>0</v>
      </c>
      <c r="AD52" s="150"/>
      <c r="AE52" s="150"/>
      <c r="AF52" s="150"/>
    </row>
    <row r="53" spans="2:32">
      <c r="W53" s="149" t="s">
        <v>88</v>
      </c>
      <c r="X53" s="151"/>
      <c r="Y53" s="151"/>
      <c r="Z53" s="151"/>
      <c r="AA53" s="151"/>
      <c r="AB53" s="151"/>
      <c r="AC53" s="150">
        <f>E26</f>
        <v>0</v>
      </c>
      <c r="AD53" s="150">
        <f>AE55</f>
        <v>0</v>
      </c>
      <c r="AE53" s="150"/>
      <c r="AF53" s="150"/>
    </row>
    <row r="54" spans="2:32">
      <c r="W54" s="151" t="s">
        <v>98</v>
      </c>
      <c r="X54" s="151"/>
      <c r="Y54" s="151"/>
      <c r="Z54" s="151"/>
      <c r="AA54" s="151"/>
      <c r="AB54" s="151"/>
      <c r="AC54" s="151"/>
      <c r="AD54" s="150">
        <f>SUM(X48,Y49,Z50,AA51,AB52,AC53)-AE55</f>
        <v>0</v>
      </c>
      <c r="AE54" s="150"/>
      <c r="AF54" s="150"/>
    </row>
    <row r="55" spans="2:32">
      <c r="D55" s="146"/>
      <c r="W55" s="151" t="s">
        <v>99</v>
      </c>
      <c r="X55" s="151"/>
      <c r="Y55" s="151"/>
      <c r="Z55" s="151"/>
      <c r="AA55" s="151"/>
      <c r="AB55" s="151"/>
      <c r="AC55" s="151"/>
      <c r="AD55" s="151"/>
      <c r="AE55" s="150">
        <f>E20</f>
        <v>0</v>
      </c>
      <c r="AF55" s="150"/>
    </row>
    <row r="56" spans="2:32">
      <c r="W56" s="149" t="s">
        <v>90</v>
      </c>
      <c r="X56" s="151"/>
      <c r="Y56" s="151"/>
      <c r="Z56" s="151"/>
      <c r="AA56" s="151"/>
      <c r="AB56" s="151"/>
      <c r="AC56" s="150"/>
      <c r="AD56" s="150"/>
      <c r="AE56" s="150"/>
      <c r="AF56" s="150">
        <f>E27</f>
        <v>0</v>
      </c>
    </row>
  </sheetData>
  <sheetProtection algorithmName="SHA-512" hashValue="ZoYAVAic50YunERnbWS4/T/XPKzab64WPV67PM8KC57Wey0X7//FT+6BefOKx0CA51fPiBivUxxG9XznFd8fWA==" saltValue="sBDRCgulhBo8R0E8V05A9A==" spinCount="100000" sheet="1" objects="1" scenarios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D9" name="Scenario"/>
  </protectedRanges>
  <mergeCells count="5">
    <mergeCell ref="D9:E9"/>
    <mergeCell ref="D10:E10"/>
    <mergeCell ref="D2:E2"/>
    <mergeCell ref="D3:E3"/>
    <mergeCell ref="D4:E4"/>
  </mergeCells>
  <conditionalFormatting sqref="E29">
    <cfRule type="cellIs" dxfId="17" priority="2" operator="lessThan">
      <formula>$E$31</formula>
    </cfRule>
  </conditionalFormatting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6600"/>
  </sheetPr>
  <dimension ref="A1:J43"/>
  <sheetViews>
    <sheetView workbookViewId="0"/>
  </sheetViews>
  <sheetFormatPr defaultColWidth="9.140625" defaultRowHeight="15"/>
  <cols>
    <col min="1" max="1" width="2.85546875" customWidth="1"/>
    <col min="2" max="2" width="2.42578125" customWidth="1"/>
    <col min="3" max="3" width="3.85546875" customWidth="1"/>
    <col min="4" max="4" width="26.140625" customWidth="1"/>
    <col min="5" max="6" width="22.5703125" customWidth="1"/>
    <col min="7" max="7" width="3.42578125" customWidth="1"/>
    <col min="8" max="8" width="26.7109375" customWidth="1"/>
    <col min="9" max="10" width="14" customWidth="1"/>
    <col min="11" max="11" width="13.85546875" bestFit="1" customWidth="1"/>
    <col min="12" max="13" width="10.85546875" customWidth="1"/>
    <col min="14" max="77" width="17.5703125" customWidth="1"/>
  </cols>
  <sheetData>
    <row r="1" spans="1:10">
      <c r="A1" s="152"/>
    </row>
    <row r="2" spans="1:10" ht="15.75">
      <c r="A2" s="153"/>
      <c r="B2" s="74"/>
      <c r="C2" s="74"/>
      <c r="D2" s="74"/>
      <c r="E2" s="727" t="s">
        <v>0</v>
      </c>
      <c r="F2" s="727"/>
      <c r="G2" s="74"/>
      <c r="H2" s="74"/>
      <c r="I2" s="74"/>
      <c r="J2" s="74"/>
    </row>
    <row r="3" spans="1:10" ht="15.75">
      <c r="A3" s="153"/>
      <c r="B3" s="74"/>
      <c r="C3" s="74"/>
      <c r="D3" s="74"/>
      <c r="E3" s="727" t="s">
        <v>1</v>
      </c>
      <c r="F3" s="727"/>
      <c r="G3" s="74"/>
      <c r="H3" s="74"/>
      <c r="I3" s="74"/>
      <c r="J3" s="74"/>
    </row>
    <row r="4" spans="1:10" ht="15.75">
      <c r="A4" s="153"/>
      <c r="B4" s="74"/>
      <c r="C4" s="74"/>
      <c r="D4" s="74"/>
      <c r="E4" s="728" t="s">
        <v>4</v>
      </c>
      <c r="F4" s="728"/>
      <c r="G4" s="74"/>
      <c r="H4" s="74"/>
      <c r="I4" s="74"/>
      <c r="J4" s="74"/>
    </row>
    <row r="5" spans="1:10" ht="26.25">
      <c r="C5" s="79" t="str">
        <f>Cover!$B$5 &amp; " - "&amp;Cover!$H$3</f>
        <v>Life Template for the Risk-based Capital 2 Framework - 2020 v.0</v>
      </c>
      <c r="D5" s="125"/>
      <c r="E5" s="125"/>
    </row>
    <row r="6" spans="1:10" ht="15.75">
      <c r="B6" s="81"/>
      <c r="C6" s="80" t="str">
        <f>Cover!B6</f>
        <v>Insurance Commission</v>
      </c>
      <c r="D6" s="154"/>
      <c r="E6" s="154"/>
    </row>
    <row r="7" spans="1:10" ht="15.75">
      <c r="B7" s="81"/>
      <c r="C7" s="154" t="str">
        <f>Cover!D28</f>
        <v>Components of RBC Requirements</v>
      </c>
      <c r="D7" s="154"/>
      <c r="E7" s="154"/>
    </row>
    <row r="9" spans="1:10">
      <c r="C9" s="8" t="s">
        <v>10</v>
      </c>
      <c r="E9" s="155">
        <f>Cover!C9</f>
        <v>0</v>
      </c>
      <c r="F9" s="156"/>
    </row>
    <row r="10" spans="1:10">
      <c r="C10" s="8" t="s">
        <v>70</v>
      </c>
      <c r="E10" s="157">
        <f>Cover!C10</f>
        <v>0</v>
      </c>
      <c r="F10" s="158"/>
    </row>
    <row r="12" spans="1:10" ht="15" customHeight="1">
      <c r="C12" s="733" t="s">
        <v>100</v>
      </c>
      <c r="D12" s="734"/>
      <c r="E12" s="735"/>
      <c r="F12" s="159"/>
    </row>
    <row r="13" spans="1:10">
      <c r="C13" s="160"/>
      <c r="D13" s="161"/>
      <c r="E13" s="162" t="s">
        <v>101</v>
      </c>
      <c r="F13" s="163" t="s">
        <v>102</v>
      </c>
    </row>
    <row r="14" spans="1:10">
      <c r="C14" s="164"/>
      <c r="D14" s="165"/>
      <c r="E14" s="166" t="s">
        <v>103</v>
      </c>
      <c r="F14" s="166" t="s">
        <v>104</v>
      </c>
    </row>
    <row r="15" spans="1:10">
      <c r="C15" s="167" t="s">
        <v>78</v>
      </c>
      <c r="D15" s="111" t="s">
        <v>105</v>
      </c>
      <c r="E15" s="168"/>
      <c r="F15" s="168"/>
    </row>
    <row r="16" spans="1:10">
      <c r="C16" s="169"/>
      <c r="D16" s="170" t="s">
        <v>106</v>
      </c>
      <c r="E16" s="171"/>
      <c r="F16" s="171"/>
    </row>
    <row r="17" spans="3:6">
      <c r="C17" s="172"/>
      <c r="D17" s="173" t="s">
        <v>107</v>
      </c>
      <c r="E17" s="174">
        <f>SUMIF(Input_Asset!B:B,"DB",Input_Asset!L:L)</f>
        <v>0</v>
      </c>
      <c r="F17" s="175" t="str">
        <f>IFERROR(E17/SUM($E$17:$E$21),"N/A")</f>
        <v>N/A</v>
      </c>
    </row>
    <row r="18" spans="3:6">
      <c r="C18" s="172"/>
      <c r="D18" s="176" t="s">
        <v>108</v>
      </c>
      <c r="E18" s="174">
        <f>SUMIF(Input_Asset!B:B,"O",Input_Asset!L:L)</f>
        <v>0</v>
      </c>
      <c r="F18" s="175" t="str">
        <f>IFERROR(E18/SUM($E$17:$E$21),"N/A")</f>
        <v>N/A</v>
      </c>
    </row>
    <row r="19" spans="3:6">
      <c r="C19" s="169"/>
      <c r="D19" s="170" t="s">
        <v>109</v>
      </c>
      <c r="E19" s="174"/>
      <c r="F19" s="175"/>
    </row>
    <row r="20" spans="3:6">
      <c r="C20" s="172"/>
      <c r="D20" s="173" t="s">
        <v>110</v>
      </c>
      <c r="E20" s="174">
        <f>SUMIF(Input_Asset!B:B,"AR",Input_Asset!L:L)</f>
        <v>0</v>
      </c>
      <c r="F20" s="175" t="str">
        <f>IFERROR(E20/SUM($E$17:$E$21),"N/A")</f>
        <v>N/A</v>
      </c>
    </row>
    <row r="21" spans="3:6">
      <c r="C21" s="172"/>
      <c r="D21" s="176" t="s">
        <v>111</v>
      </c>
      <c r="E21" s="174">
        <f>SUMIF(Input_Asset!B:B,"RI",Input_Asset!L:L)</f>
        <v>0</v>
      </c>
      <c r="F21" s="175" t="str">
        <f>IFERROR(E21/SUM($E$17:$E$21),"N/A")</f>
        <v>N/A</v>
      </c>
    </row>
    <row r="22" spans="3:6">
      <c r="C22" s="172"/>
      <c r="D22" s="177"/>
      <c r="E22" s="178"/>
      <c r="F22" s="171"/>
    </row>
    <row r="23" spans="3:6">
      <c r="C23" s="179" t="s">
        <v>80</v>
      </c>
      <c r="D23" s="111" t="s">
        <v>112</v>
      </c>
      <c r="E23" s="180"/>
      <c r="F23" s="168"/>
    </row>
    <row r="24" spans="3:6">
      <c r="C24" s="169"/>
      <c r="D24" s="177" t="s">
        <v>113</v>
      </c>
      <c r="E24" s="181">
        <f>'Input_Liability (PHP)'!F17+'Input_Liability (USD)'!F17</f>
        <v>0</v>
      </c>
      <c r="F24" s="175" t="str">
        <f>IFERROR(E24/SUM($E$24:$E$25),"N/A")</f>
        <v>N/A</v>
      </c>
    </row>
    <row r="25" spans="3:6">
      <c r="C25" s="169"/>
      <c r="D25" s="177"/>
      <c r="E25" s="174"/>
      <c r="F25" s="175"/>
    </row>
    <row r="26" spans="3:6">
      <c r="C26" s="179" t="s">
        <v>114</v>
      </c>
      <c r="D26" s="111" t="s">
        <v>115</v>
      </c>
      <c r="E26" s="180"/>
      <c r="F26" s="168"/>
    </row>
    <row r="27" spans="3:6">
      <c r="C27" s="169"/>
      <c r="D27" s="517" t="s">
        <v>116</v>
      </c>
      <c r="E27" s="174">
        <f>'Input_ALM (PHP)'!J16+'Input_ALM (USD)'!J16</f>
        <v>0</v>
      </c>
      <c r="F27" s="175" t="str">
        <f>IFERROR(E27/SUM($E$27:$E$31),"N/A")</f>
        <v>N/A</v>
      </c>
    </row>
    <row r="28" spans="3:6">
      <c r="C28" s="169"/>
      <c r="D28" s="517" t="s">
        <v>117</v>
      </c>
      <c r="E28" s="181">
        <f>SUMIF(Input_Asset!B:B,"EQ",Input_Asset!L:L)</f>
        <v>0</v>
      </c>
      <c r="F28" s="175" t="str">
        <f>IFERROR(E28/SUM($E$27:$E$31),"N/A")</f>
        <v>N/A</v>
      </c>
    </row>
    <row r="29" spans="3:6">
      <c r="C29" s="169"/>
      <c r="D29" s="517" t="s">
        <v>118</v>
      </c>
      <c r="E29" s="181">
        <f>SUMIF(Input_Asset!B:B,"P",Input_Asset!L:L)</f>
        <v>0</v>
      </c>
      <c r="F29" s="175" t="str">
        <f>IFERROR(E29/SUM($E$27:$E$31),"N/A")</f>
        <v>N/A</v>
      </c>
    </row>
    <row r="30" spans="3:6">
      <c r="C30" s="169"/>
      <c r="D30" s="517" t="s">
        <v>119</v>
      </c>
      <c r="E30" s="181">
        <f>+Input_Currency!J19</f>
        <v>0</v>
      </c>
      <c r="F30" s="175" t="str">
        <f>IFERROR(E30/SUM($E$27:$E$31),"N/A")</f>
        <v>N/A</v>
      </c>
    </row>
    <row r="31" spans="3:6">
      <c r="C31" s="169"/>
      <c r="D31" s="517" t="s">
        <v>120</v>
      </c>
      <c r="E31" s="174">
        <f>'Input_ALM (PHP)'!O11+'Input_ALM (USD)'!O11</f>
        <v>0</v>
      </c>
      <c r="F31" s="175" t="str">
        <f>IFERROR(E31/SUM($E$27:$E$31),"N/A")</f>
        <v>N/A</v>
      </c>
    </row>
    <row r="32" spans="3:6">
      <c r="C32" s="169"/>
      <c r="D32" s="177"/>
      <c r="E32" s="182"/>
      <c r="F32" s="183"/>
    </row>
    <row r="33" spans="3:6">
      <c r="C33" s="179" t="s">
        <v>86</v>
      </c>
      <c r="D33" s="111" t="s">
        <v>121</v>
      </c>
      <c r="E33" s="180"/>
      <c r="F33" s="184"/>
    </row>
    <row r="34" spans="3:6">
      <c r="C34" s="169"/>
      <c r="D34" s="185" t="s">
        <v>122</v>
      </c>
      <c r="E34" s="174">
        <f>MIN(Input_Operational!E17,10%*SQRT(SUM(SUM(E17:E18,E20:E21)^2,E24^2,E28^2,SUM(E27,E29,E30,E31)^2,E37^2)))</f>
        <v>0</v>
      </c>
      <c r="F34" s="186" t="str">
        <f>IFERROR(E34/E34,"N/A")</f>
        <v>N/A</v>
      </c>
    </row>
    <row r="35" spans="3:6">
      <c r="C35" s="169"/>
      <c r="D35" s="177"/>
      <c r="E35" s="178"/>
      <c r="F35" s="187"/>
    </row>
    <row r="36" spans="3:6">
      <c r="C36" s="179" t="s">
        <v>88</v>
      </c>
      <c r="D36" s="111" t="s">
        <v>123</v>
      </c>
      <c r="E36" s="180"/>
      <c r="F36" s="188"/>
    </row>
    <row r="37" spans="3:6">
      <c r="C37" s="169"/>
      <c r="D37" s="132" t="s">
        <v>124</v>
      </c>
      <c r="E37" s="174">
        <f>SUM(Input_Catastrophe!D17:D26,Input_Catastrophe!D30)</f>
        <v>0</v>
      </c>
      <c r="F37" s="189" t="str">
        <f>IFERROR(E37/E37,"N/A")</f>
        <v>N/A</v>
      </c>
    </row>
    <row r="38" spans="3:6">
      <c r="C38" s="190"/>
      <c r="D38" s="191"/>
      <c r="E38" s="192"/>
      <c r="F38" s="193"/>
    </row>
    <row r="39" spans="3:6">
      <c r="C39" s="179" t="s">
        <v>90</v>
      </c>
      <c r="D39" s="111" t="s">
        <v>125</v>
      </c>
      <c r="E39" s="180"/>
      <c r="F39" s="168"/>
    </row>
    <row r="40" spans="3:6">
      <c r="C40" s="169"/>
      <c r="D40" s="177" t="s">
        <v>126</v>
      </c>
      <c r="E40" s="174">
        <f>Input_Surrender!F17</f>
        <v>0</v>
      </c>
      <c r="F40" s="189" t="str">
        <f>IFERROR(E40/E40,"N/A")</f>
        <v>N/A</v>
      </c>
    </row>
    <row r="41" spans="3:6">
      <c r="C41" s="190"/>
      <c r="D41" s="191"/>
      <c r="E41" s="192"/>
      <c r="F41" s="193"/>
    </row>
    <row r="42" spans="3:6">
      <c r="E42" s="194" t="str">
        <f>IF(SUM(E17:E21,E28:E29)=Input_Asset!L18,"","CHECK")</f>
        <v/>
      </c>
    </row>
    <row r="43" spans="3:6">
      <c r="E43" s="194" t="str">
        <f>IF(SUM(E17:E21,E27:E31,E24,E34,E37,E40)=SUM(CAR!E21:E27),"","CHECK")</f>
        <v/>
      </c>
    </row>
  </sheetData>
  <sheetProtection algorithmName="SHA-512" hashValue="W3iYP7kb+WuLqdD2pAAV9xu9kDS3KDI4mZvIN1eQ0Je7m8rWjUcFrWx7FzTLrWItCgeOvtYI4SzES9FJ0ymPlQ==" saltValue="A2eueB/P2gpILZHqDmpoXQ==" spinCount="100000" sheet="1" objects="1" scenarios="1" formatCells="0" formatColumns="0" insertHyperlinks="0" sort="0" autoFilter="0" pivotTables="0"/>
  <mergeCells count="4">
    <mergeCell ref="C12:E12"/>
    <mergeCell ref="E2:F2"/>
    <mergeCell ref="E3:F3"/>
    <mergeCell ref="E4:F4"/>
  </mergeCells>
  <conditionalFormatting sqref="E42">
    <cfRule type="cellIs" dxfId="16" priority="2" operator="equal">
      <formula>"CHECK"</formula>
    </cfRule>
  </conditionalFormatting>
  <conditionalFormatting sqref="E43">
    <cfRule type="cellIs" dxfId="15" priority="1" operator="equal">
      <formula>"CHECK"</formula>
    </cfRule>
  </conditionalFormatting>
  <pageMargins left="0.7" right="0.7" top="0.75" bottom="0.75" header="0.3" footer="0.3"/>
  <pageSetup paperSize="9" orientation="portrait" horizontalDpi="4294967293" verticalDpi="0" r:id="rId1"/>
  <ignoredErrors>
    <ignoredError sqref="E4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 tint="0.39997558519241921"/>
    <outlinePr summaryBelow="0"/>
  </sheetPr>
  <dimension ref="A1:N245"/>
  <sheetViews>
    <sheetView tabSelected="1" topLeftCell="D187" workbookViewId="0">
      <selection activeCell="H219" sqref="H219"/>
    </sheetView>
  </sheetViews>
  <sheetFormatPr defaultColWidth="9.140625" defaultRowHeight="15"/>
  <cols>
    <col min="1" max="1" width="2.7109375" customWidth="1"/>
    <col min="2" max="2" width="5.42578125" style="219" customWidth="1"/>
    <col min="3" max="3" width="3.85546875" style="666" hidden="1" customWidth="1"/>
    <col min="4" max="4" width="9.140625" style="219" customWidth="1"/>
    <col min="5" max="5" width="11.7109375" style="223" customWidth="1"/>
    <col min="6" max="6" width="62.28515625" style="223" customWidth="1"/>
    <col min="7" max="7" width="19.42578125" style="223" customWidth="1"/>
    <col min="8" max="9" width="19.42578125" style="226" customWidth="1"/>
    <col min="10" max="10" width="24.7109375" style="219" bestFit="1" customWidth="1"/>
    <col min="11" max="11" width="21.28515625" customWidth="1"/>
    <col min="12" max="12" width="21.28515625" style="227" customWidth="1"/>
    <col min="13" max="13" width="3.85546875" customWidth="1"/>
    <col min="14" max="14" width="24.42578125" style="219" customWidth="1"/>
    <col min="15" max="29" width="16.7109375" customWidth="1"/>
    <col min="30" max="98" width="17.5703125" customWidth="1"/>
  </cols>
  <sheetData>
    <row r="1" spans="1:14">
      <c r="A1" s="219"/>
      <c r="D1"/>
      <c r="E1"/>
      <c r="F1"/>
      <c r="G1"/>
      <c r="H1" s="220"/>
      <c r="I1" s="220"/>
      <c r="J1"/>
      <c r="L1" s="220"/>
      <c r="N1"/>
    </row>
    <row r="2" spans="1:14" ht="15.75">
      <c r="A2" s="219"/>
      <c r="D2" s="74"/>
      <c r="E2" s="74"/>
      <c r="F2" s="727" t="s">
        <v>0</v>
      </c>
      <c r="G2" s="727"/>
      <c r="H2" s="220"/>
      <c r="I2" s="220"/>
      <c r="J2"/>
      <c r="L2" s="220"/>
      <c r="N2"/>
    </row>
    <row r="3" spans="1:14" ht="15.75">
      <c r="A3" s="219"/>
      <c r="D3" s="74"/>
      <c r="E3" s="74"/>
      <c r="F3" s="727" t="s">
        <v>1</v>
      </c>
      <c r="G3" s="727"/>
      <c r="H3" s="220"/>
      <c r="I3"/>
      <c r="J3"/>
      <c r="L3" s="220"/>
      <c r="N3"/>
    </row>
    <row r="4" spans="1:14" ht="15.75">
      <c r="A4" s="219"/>
      <c r="D4" s="74"/>
      <c r="E4" s="74"/>
      <c r="F4" s="728" t="s">
        <v>4</v>
      </c>
      <c r="G4" s="728"/>
      <c r="H4" s="220"/>
      <c r="I4" s="220"/>
      <c r="J4"/>
      <c r="L4"/>
      <c r="N4"/>
    </row>
    <row r="5" spans="1:14" ht="26.25">
      <c r="A5" s="219"/>
      <c r="D5" s="79" t="str">
        <f>Cover!$B$5 &amp; " - "&amp;Cover!$H$3</f>
        <v>Life Template for the Risk-based Capital 2 Framework - 2020 v.0</v>
      </c>
      <c r="E5" s="221"/>
      <c r="F5"/>
      <c r="G5"/>
      <c r="H5" s="220"/>
      <c r="I5" s="220"/>
      <c r="J5"/>
      <c r="L5" s="220"/>
      <c r="N5"/>
    </row>
    <row r="6" spans="1:14" ht="15.75">
      <c r="A6" s="219"/>
      <c r="D6" s="80" t="str">
        <f>Cover!$B$6</f>
        <v>Insurance Commission</v>
      </c>
      <c r="E6" s="222"/>
      <c r="F6" s="81"/>
      <c r="G6" s="81"/>
      <c r="H6" s="220"/>
      <c r="I6" s="220"/>
      <c r="J6"/>
      <c r="L6" s="220"/>
      <c r="N6"/>
    </row>
    <row r="7" spans="1:14" ht="15.75">
      <c r="A7" s="219"/>
      <c r="D7" s="154" t="str">
        <f>Cover!D31</f>
        <v>Calculation of Risk Charges on Balance Sheet Assets</v>
      </c>
      <c r="E7" s="222"/>
      <c r="F7" s="81"/>
      <c r="G7" s="81"/>
      <c r="H7" s="220"/>
      <c r="I7" s="220"/>
      <c r="J7"/>
      <c r="L7" s="220"/>
      <c r="N7"/>
    </row>
    <row r="8" spans="1:14">
      <c r="B8" s="8"/>
      <c r="C8" s="700"/>
      <c r="D8"/>
      <c r="E8"/>
      <c r="F8"/>
      <c r="G8"/>
      <c r="H8" s="220"/>
      <c r="I8" s="220"/>
      <c r="J8"/>
      <c r="L8" s="220"/>
      <c r="N8"/>
    </row>
    <row r="9" spans="1:14">
      <c r="B9" s="8"/>
      <c r="C9" s="700"/>
      <c r="D9" s="8" t="s">
        <v>127</v>
      </c>
      <c r="F9" s="510">
        <f>Cover!$C$9</f>
        <v>0</v>
      </c>
      <c r="G9" s="546"/>
      <c r="H9" s="220"/>
      <c r="I9" s="220"/>
      <c r="J9"/>
      <c r="L9" s="220"/>
      <c r="N9"/>
    </row>
    <row r="10" spans="1:14">
      <c r="D10" s="8" t="s">
        <v>128</v>
      </c>
      <c r="F10" s="511">
        <f>Cover!$C$10</f>
        <v>0</v>
      </c>
      <c r="G10" s="547"/>
      <c r="N10"/>
    </row>
    <row r="11" spans="1:14">
      <c r="D11"/>
      <c r="E11"/>
      <c r="F11"/>
      <c r="G11"/>
      <c r="N11"/>
    </row>
    <row r="12" spans="1:14">
      <c r="B12" s="195"/>
      <c r="C12" s="701"/>
      <c r="D12" s="195" t="s">
        <v>129</v>
      </c>
      <c r="E12" s="8"/>
      <c r="F12" s="8"/>
      <c r="G12" s="8"/>
    </row>
    <row r="13" spans="1:14">
      <c r="B13" s="195"/>
      <c r="C13" s="701"/>
      <c r="D13" s="196" t="s">
        <v>130</v>
      </c>
      <c r="E13" s="228"/>
      <c r="F13" s="228"/>
      <c r="G13" s="8"/>
      <c r="K13" s="114"/>
    </row>
    <row r="14" spans="1:14">
      <c r="B14" s="195"/>
      <c r="C14" s="701"/>
      <c r="D14" s="197" t="s">
        <v>131</v>
      </c>
      <c r="E14" s="229"/>
      <c r="F14" s="229"/>
      <c r="G14" s="8"/>
      <c r="K14" s="114"/>
      <c r="L14" s="548"/>
    </row>
    <row r="15" spans="1:14">
      <c r="E15" s="8"/>
      <c r="F15" s="8"/>
      <c r="G15" s="8"/>
      <c r="H15" s="194" t="str">
        <f>IF(SUM(H18:I18)=0,"CHECK","")</f>
        <v>CHECK</v>
      </c>
      <c r="I15" s="83" t="str">
        <f>IF(H15="CHECK","Please enter Asset information","")</f>
        <v>Please enter Asset information</v>
      </c>
      <c r="L15" s="194" t="str">
        <f>IF(ROUND(SUM(SUMPRODUCT(K19:K244,H19:H244),SUMPRODUCT(I19:I244,K19:K244)),2)=ROUND(L18,2),"","CHECK")</f>
        <v/>
      </c>
      <c r="M15" s="83" t="str">
        <f>IF(L15="CHECK","Please check Risk Charge formula in column L","")</f>
        <v/>
      </c>
    </row>
    <row r="16" spans="1:14" ht="15" customHeight="1">
      <c r="B16" s="736" t="s">
        <v>132</v>
      </c>
      <c r="C16" s="737"/>
      <c r="D16" s="230"/>
      <c r="E16" s="231"/>
      <c r="F16" s="231"/>
      <c r="G16" s="162" t="s">
        <v>133</v>
      </c>
      <c r="H16" s="740" t="s">
        <v>134</v>
      </c>
      <c r="I16" s="741"/>
      <c r="J16"/>
      <c r="K16" s="742" t="s">
        <v>135</v>
      </c>
      <c r="L16" s="743"/>
    </row>
    <row r="17" spans="2:14">
      <c r="B17" s="738"/>
      <c r="C17" s="739"/>
      <c r="D17" s="232" t="s">
        <v>136</v>
      </c>
      <c r="E17" s="233" t="s">
        <v>137</v>
      </c>
      <c r="F17" s="233"/>
      <c r="G17" s="166" t="s">
        <v>138</v>
      </c>
      <c r="H17" s="234" t="s">
        <v>139</v>
      </c>
      <c r="I17" s="234" t="s">
        <v>140</v>
      </c>
      <c r="J17"/>
      <c r="K17" s="515" t="s">
        <v>141</v>
      </c>
      <c r="L17" s="549" t="s">
        <v>142</v>
      </c>
    </row>
    <row r="18" spans="2:14">
      <c r="B18" s="235" t="s">
        <v>143</v>
      </c>
      <c r="C18" s="702" t="s">
        <v>144</v>
      </c>
      <c r="D18" s="236"/>
      <c r="E18" s="237" t="s">
        <v>145</v>
      </c>
      <c r="F18" s="238"/>
      <c r="G18" s="239">
        <f>SUMIFS($G$19:$G$244,$C$19:$C$244,"TT")</f>
        <v>0</v>
      </c>
      <c r="H18" s="240">
        <f>SUMIFS($H$19:$H$245,$C$19:$C$245,"TT")</f>
        <v>0</v>
      </c>
      <c r="I18" s="240">
        <f>SUMIFS($I$19:$I$245,$C$19:$C$245,"TT")</f>
        <v>0</v>
      </c>
      <c r="J18"/>
      <c r="K18" s="239"/>
      <c r="L18" s="240">
        <f>SUMIF($C$19:$C$245,"TT",$L$19:$L$245)</f>
        <v>0</v>
      </c>
    </row>
    <row r="19" spans="2:14">
      <c r="B19" s="241" t="s">
        <v>146</v>
      </c>
      <c r="C19" s="703" t="s">
        <v>147</v>
      </c>
      <c r="D19" s="241">
        <v>1</v>
      </c>
      <c r="E19" s="242" t="s">
        <v>148</v>
      </c>
      <c r="F19" s="243"/>
      <c r="G19" s="640"/>
      <c r="H19" s="55"/>
      <c r="I19" s="55"/>
      <c r="J19"/>
      <c r="K19" s="550">
        <v>0</v>
      </c>
      <c r="L19" s="551">
        <f>SUM(H19:I19)*K19</f>
        <v>0</v>
      </c>
      <c r="N19" s="507"/>
    </row>
    <row r="20" spans="2:14">
      <c r="B20" s="245" t="s">
        <v>146</v>
      </c>
      <c r="C20" s="704" t="s">
        <v>147</v>
      </c>
      <c r="D20" s="245">
        <v>2</v>
      </c>
      <c r="E20" s="246" t="s">
        <v>149</v>
      </c>
      <c r="F20" s="147"/>
      <c r="G20" s="641"/>
      <c r="H20" s="642">
        <f>SUM(H21:H26)</f>
        <v>0</v>
      </c>
      <c r="I20" s="642">
        <f>SUM(I21:I26)</f>
        <v>0</v>
      </c>
      <c r="J20"/>
      <c r="K20" s="552"/>
      <c r="L20" s="553">
        <f>SUM(L21:L26)</f>
        <v>0</v>
      </c>
      <c r="N20" s="507"/>
    </row>
    <row r="21" spans="2:14">
      <c r="B21" s="247"/>
      <c r="C21" s="705"/>
      <c r="D21" s="247">
        <v>2.1</v>
      </c>
      <c r="E21" s="248" t="s">
        <v>150</v>
      </c>
      <c r="F21" s="249"/>
      <c r="G21" s="643"/>
      <c r="H21" s="57"/>
      <c r="I21" s="57"/>
      <c r="J21"/>
      <c r="K21" s="554">
        <v>1.4999999999999999E-2</v>
      </c>
      <c r="L21" s="250">
        <f>SUM(H21:I21)*K21</f>
        <v>0</v>
      </c>
      <c r="N21" s="507"/>
    </row>
    <row r="22" spans="2:14">
      <c r="B22" s="247"/>
      <c r="C22" s="705"/>
      <c r="D22" s="247">
        <v>2.2000000000000002</v>
      </c>
      <c r="E22" s="248" t="s">
        <v>151</v>
      </c>
      <c r="F22" s="249"/>
      <c r="G22" s="643"/>
      <c r="H22" s="57"/>
      <c r="I22" s="57"/>
      <c r="J22"/>
      <c r="K22" s="554">
        <v>0.04</v>
      </c>
      <c r="L22" s="250">
        <f>SUM(H22:I22)*K22</f>
        <v>0</v>
      </c>
      <c r="N22" s="507"/>
    </row>
    <row r="23" spans="2:14">
      <c r="B23" s="247"/>
      <c r="C23" s="705"/>
      <c r="D23" s="247">
        <v>2.2999999999999998</v>
      </c>
      <c r="E23" s="248" t="s">
        <v>152</v>
      </c>
      <c r="F23" s="249"/>
      <c r="G23" s="643"/>
      <c r="H23" s="57"/>
      <c r="I23" s="57"/>
      <c r="J23"/>
      <c r="K23" s="554">
        <v>0.06</v>
      </c>
      <c r="L23" s="250">
        <f>SUM(H23:I23)*K23</f>
        <v>0</v>
      </c>
      <c r="N23" s="507"/>
    </row>
    <row r="24" spans="2:14">
      <c r="B24" s="247"/>
      <c r="C24" s="705"/>
      <c r="D24" s="247">
        <v>2.4</v>
      </c>
      <c r="E24" s="248" t="s">
        <v>153</v>
      </c>
      <c r="F24" s="249"/>
      <c r="G24" s="643"/>
      <c r="H24" s="57"/>
      <c r="I24" s="57"/>
      <c r="J24"/>
      <c r="K24" s="554">
        <v>0.12</v>
      </c>
      <c r="L24" s="250">
        <f>SUM(H24:I24)*K24</f>
        <v>0</v>
      </c>
      <c r="N24" s="507"/>
    </row>
    <row r="25" spans="2:14">
      <c r="B25" s="247"/>
      <c r="C25" s="705"/>
      <c r="D25" s="247">
        <v>2.5</v>
      </c>
      <c r="E25" s="248" t="s">
        <v>154</v>
      </c>
      <c r="F25" s="249"/>
      <c r="G25" s="643"/>
      <c r="H25" s="57"/>
      <c r="I25" s="57"/>
      <c r="J25"/>
      <c r="K25" s="554">
        <v>0.25</v>
      </c>
      <c r="L25" s="250">
        <f>SUM(H25:I25)*K25</f>
        <v>0</v>
      </c>
      <c r="N25" s="507"/>
    </row>
    <row r="26" spans="2:14">
      <c r="B26" s="247"/>
      <c r="C26" s="705"/>
      <c r="D26" s="247">
        <v>2.6</v>
      </c>
      <c r="E26" s="248" t="s">
        <v>155</v>
      </c>
      <c r="F26" s="249"/>
      <c r="G26" s="643"/>
      <c r="H26" s="644">
        <f>SUM(H27:H28)</f>
        <v>0</v>
      </c>
      <c r="I26" s="644">
        <f>SUM(I27:I28)</f>
        <v>0</v>
      </c>
      <c r="J26"/>
      <c r="K26" s="555"/>
      <c r="L26" s="250">
        <f>SUM(L27:L28)</f>
        <v>0</v>
      </c>
      <c r="N26" s="507"/>
    </row>
    <row r="27" spans="2:14">
      <c r="B27" s="247"/>
      <c r="C27" s="705"/>
      <c r="D27" s="247" t="s">
        <v>156</v>
      </c>
      <c r="E27" s="251" t="s">
        <v>157</v>
      </c>
      <c r="F27" s="249"/>
      <c r="G27" s="643"/>
      <c r="H27" s="45"/>
      <c r="I27" s="45"/>
      <c r="J27"/>
      <c r="K27" s="554">
        <v>0.15</v>
      </c>
      <c r="L27" s="244">
        <f>SUM(H27:I27)*K27</f>
        <v>0</v>
      </c>
      <c r="N27" s="507"/>
    </row>
    <row r="28" spans="2:14">
      <c r="B28" s="252"/>
      <c r="C28" s="706"/>
      <c r="D28" s="252" t="s">
        <v>158</v>
      </c>
      <c r="E28" s="253" t="s">
        <v>159</v>
      </c>
      <c r="F28" s="254"/>
      <c r="G28" s="645"/>
      <c r="H28" s="44"/>
      <c r="I28" s="44"/>
      <c r="J28"/>
      <c r="K28" s="556">
        <v>0.25</v>
      </c>
      <c r="L28" s="255">
        <f>SUM(H28:I28)*K28</f>
        <v>0</v>
      </c>
      <c r="N28" s="507"/>
    </row>
    <row r="29" spans="2:14">
      <c r="B29" s="245" t="s">
        <v>146</v>
      </c>
      <c r="C29" s="704" t="s">
        <v>147</v>
      </c>
      <c r="D29" s="245">
        <v>3</v>
      </c>
      <c r="E29" s="246" t="s">
        <v>160</v>
      </c>
      <c r="F29" s="147"/>
      <c r="G29" s="641"/>
      <c r="H29" s="642">
        <f>SUM(H30:H35)</f>
        <v>0</v>
      </c>
      <c r="I29" s="642">
        <f>SUM(I30:I35)</f>
        <v>0</v>
      </c>
      <c r="J29"/>
      <c r="K29" s="557"/>
      <c r="L29" s="558">
        <f>SUM(L30:L35)</f>
        <v>0</v>
      </c>
      <c r="N29" s="507"/>
    </row>
    <row r="30" spans="2:14">
      <c r="B30" s="247"/>
      <c r="C30" s="705"/>
      <c r="D30" s="247">
        <v>3.1</v>
      </c>
      <c r="E30" s="248" t="s">
        <v>150</v>
      </c>
      <c r="F30" s="249"/>
      <c r="G30" s="643"/>
      <c r="H30" s="57"/>
      <c r="I30" s="57"/>
      <c r="J30"/>
      <c r="K30" s="554">
        <v>1.4999999999999999E-2</v>
      </c>
      <c r="L30" s="250">
        <f>SUM(H30:I30)*K30</f>
        <v>0</v>
      </c>
      <c r="N30" s="507"/>
    </row>
    <row r="31" spans="2:14">
      <c r="B31" s="247"/>
      <c r="C31" s="705"/>
      <c r="D31" s="247">
        <v>3.2</v>
      </c>
      <c r="E31" s="248" t="s">
        <v>151</v>
      </c>
      <c r="F31" s="249"/>
      <c r="G31" s="643"/>
      <c r="H31" s="57"/>
      <c r="I31" s="57"/>
      <c r="J31"/>
      <c r="K31" s="554">
        <v>0.04</v>
      </c>
      <c r="L31" s="250">
        <f>SUM(H31:I31)*K31</f>
        <v>0</v>
      </c>
      <c r="N31" s="507"/>
    </row>
    <row r="32" spans="2:14">
      <c r="B32" s="247"/>
      <c r="C32" s="705"/>
      <c r="D32" s="247">
        <v>3.3</v>
      </c>
      <c r="E32" s="248" t="s">
        <v>152</v>
      </c>
      <c r="F32" s="249"/>
      <c r="G32" s="643"/>
      <c r="H32" s="57"/>
      <c r="I32" s="57"/>
      <c r="J32"/>
      <c r="K32" s="554">
        <v>0.06</v>
      </c>
      <c r="L32" s="250">
        <f>SUM(H32:I32)*K32</f>
        <v>0</v>
      </c>
      <c r="N32" s="507"/>
    </row>
    <row r="33" spans="2:14">
      <c r="B33" s="247"/>
      <c r="C33" s="705"/>
      <c r="D33" s="247">
        <v>3.4</v>
      </c>
      <c r="E33" s="248" t="s">
        <v>153</v>
      </c>
      <c r="F33" s="249"/>
      <c r="G33" s="643"/>
      <c r="H33" s="57"/>
      <c r="I33" s="57"/>
      <c r="J33"/>
      <c r="K33" s="554">
        <v>0.12</v>
      </c>
      <c r="L33" s="250">
        <f>SUM(H33:I33)*K33</f>
        <v>0</v>
      </c>
      <c r="N33" s="507"/>
    </row>
    <row r="34" spans="2:14">
      <c r="B34" s="247"/>
      <c r="C34" s="705"/>
      <c r="D34" s="247">
        <v>3.5</v>
      </c>
      <c r="E34" s="248" t="s">
        <v>154</v>
      </c>
      <c r="F34" s="249"/>
      <c r="G34" s="643"/>
      <c r="H34" s="57"/>
      <c r="I34" s="57"/>
      <c r="J34"/>
      <c r="K34" s="554">
        <v>0.25</v>
      </c>
      <c r="L34" s="250">
        <f>SUM(H34:I34)*K34</f>
        <v>0</v>
      </c>
      <c r="N34" s="507"/>
    </row>
    <row r="35" spans="2:14">
      <c r="B35" s="247"/>
      <c r="C35" s="705"/>
      <c r="D35" s="247">
        <v>3.6</v>
      </c>
      <c r="E35" s="248" t="s">
        <v>155</v>
      </c>
      <c r="F35" s="249"/>
      <c r="G35" s="643"/>
      <c r="H35" s="644">
        <f>SUM(H36:H37)</f>
        <v>0</v>
      </c>
      <c r="I35" s="644">
        <f>SUM(I36:I37)</f>
        <v>0</v>
      </c>
      <c r="J35"/>
      <c r="K35" s="555"/>
      <c r="L35" s="250">
        <f>SUM(L36:L37)</f>
        <v>0</v>
      </c>
      <c r="N35" s="507"/>
    </row>
    <row r="36" spans="2:14">
      <c r="B36" s="247"/>
      <c r="C36" s="705"/>
      <c r="D36" s="247" t="s">
        <v>161</v>
      </c>
      <c r="E36" s="256" t="s">
        <v>157</v>
      </c>
      <c r="F36" s="249"/>
      <c r="G36" s="643"/>
      <c r="H36" s="45"/>
      <c r="I36" s="45"/>
      <c r="J36"/>
      <c r="K36" s="554">
        <v>0.15</v>
      </c>
      <c r="L36" s="250">
        <f>SUM(H36:I36)*K36</f>
        <v>0</v>
      </c>
      <c r="N36" s="507"/>
    </row>
    <row r="37" spans="2:14">
      <c r="B37" s="247"/>
      <c r="C37" s="705"/>
      <c r="D37" s="247" t="s">
        <v>162</v>
      </c>
      <c r="E37" s="257" t="s">
        <v>159</v>
      </c>
      <c r="F37" s="249"/>
      <c r="G37" s="645"/>
      <c r="H37" s="44"/>
      <c r="I37" s="44"/>
      <c r="J37"/>
      <c r="K37" s="556">
        <v>0.25</v>
      </c>
      <c r="L37" s="255">
        <f>SUM(H37:I37)*K37</f>
        <v>0</v>
      </c>
      <c r="N37" s="507"/>
    </row>
    <row r="38" spans="2:14" s="8" customFormat="1">
      <c r="B38" s="258" t="s">
        <v>163</v>
      </c>
      <c r="C38" s="707" t="s">
        <v>147</v>
      </c>
      <c r="D38" s="258">
        <v>4</v>
      </c>
      <c r="E38" s="259" t="s">
        <v>164</v>
      </c>
      <c r="F38" s="260"/>
      <c r="G38" s="646">
        <f>SUM(G39:G45)</f>
        <v>0</v>
      </c>
      <c r="H38" s="261">
        <f>SUM(H39:H45)</f>
        <v>0</v>
      </c>
      <c r="I38" s="261">
        <f>SUM(I39:I45)</f>
        <v>0</v>
      </c>
      <c r="K38" s="559"/>
      <c r="L38" s="250">
        <f>SUM(L39:L45)</f>
        <v>0</v>
      </c>
      <c r="N38" s="507"/>
    </row>
    <row r="39" spans="2:14">
      <c r="B39" s="262"/>
      <c r="C39" s="708"/>
      <c r="D39" s="263">
        <v>4.0999999999999996</v>
      </c>
      <c r="E39" s="248" t="s">
        <v>165</v>
      </c>
      <c r="F39" s="209"/>
      <c r="G39" s="560"/>
      <c r="H39" s="57"/>
      <c r="I39" s="57"/>
      <c r="J39" s="219" t="str">
        <f>IF(AND(LEFT(E39,4)="For ",SUM(H39:I39)&gt;0,G39=""),"Error: No input in cell "&amp;ADDRESS(ROW(G39),COLUMN(G39),4),"")</f>
        <v/>
      </c>
      <c r="K39" s="561">
        <f>IFERROR(VLOOKUP(G39,'RC%_Receivables'!$J$11:$L$15,3,TRUE),'RC%_Receivables'!$L$11)</f>
        <v>5.1999999999999998E-2</v>
      </c>
      <c r="L39" s="250">
        <f t="shared" ref="L39:L45" si="0">SUM(H39:I39)*K39</f>
        <v>0</v>
      </c>
      <c r="N39" s="507"/>
    </row>
    <row r="40" spans="2:14" s="8" customFormat="1">
      <c r="B40" s="262"/>
      <c r="C40" s="708"/>
      <c r="D40" s="263">
        <v>4.2</v>
      </c>
      <c r="E40" s="248" t="s">
        <v>166</v>
      </c>
      <c r="F40" s="264"/>
      <c r="G40" s="560"/>
      <c r="H40" s="57"/>
      <c r="I40" s="57"/>
      <c r="J40" s="219" t="str">
        <f t="shared" ref="J40:J45" si="1">IF(AND(LEFT(E40,4)="For ",SUM(H40:I40)&gt;0,G40=""),"Error: No input in cell "&amp;ADDRESS(ROW(G40),COLUMN(G40),4),"")</f>
        <v/>
      </c>
      <c r="K40" s="561">
        <f>IFERROR(VLOOKUP(G40,'RC%_Receivables'!$J$11:$M$15,4,TRUE),'RC%_Receivables'!$M$11)</f>
        <v>0.16700000000000001</v>
      </c>
      <c r="L40" s="250">
        <f t="shared" si="0"/>
        <v>0</v>
      </c>
      <c r="N40" s="507"/>
    </row>
    <row r="41" spans="2:14" s="8" customFormat="1">
      <c r="B41" s="262"/>
      <c r="C41" s="708"/>
      <c r="D41" s="263">
        <v>4.3</v>
      </c>
      <c r="E41" s="248" t="s">
        <v>167</v>
      </c>
      <c r="F41" s="264"/>
      <c r="G41" s="560"/>
      <c r="H41" s="57"/>
      <c r="I41" s="57"/>
      <c r="J41" s="219" t="str">
        <f t="shared" si="1"/>
        <v/>
      </c>
      <c r="K41" s="561">
        <f>IFERROR(VLOOKUP(G41,'RC%_Receivables'!$J$11:$N$15,5,TRUE),'RC%_Receivables'!$N$11)</f>
        <v>0.38200000000000001</v>
      </c>
      <c r="L41" s="250">
        <f t="shared" si="0"/>
        <v>0</v>
      </c>
      <c r="N41" s="507"/>
    </row>
    <row r="42" spans="2:14" s="8" customFormat="1">
      <c r="B42" s="262"/>
      <c r="C42" s="708"/>
      <c r="D42" s="263">
        <v>4.4000000000000004</v>
      </c>
      <c r="E42" s="248" t="s">
        <v>168</v>
      </c>
      <c r="F42" s="264"/>
      <c r="G42" s="560"/>
      <c r="H42" s="57"/>
      <c r="I42" s="57"/>
      <c r="J42" s="219" t="str">
        <f t="shared" si="1"/>
        <v/>
      </c>
      <c r="K42" s="561">
        <f>IFERROR(VLOOKUP(G42,'RC%_Receivables'!$J$11:$O$15,6,TRUE),'RC%_Receivables'!$O$11)</f>
        <v>0.71199999999999997</v>
      </c>
      <c r="L42" s="250">
        <f t="shared" si="0"/>
        <v>0</v>
      </c>
      <c r="N42" s="507"/>
    </row>
    <row r="43" spans="2:14" s="8" customFormat="1">
      <c r="B43" s="262"/>
      <c r="C43" s="708"/>
      <c r="D43" s="263">
        <v>4.5</v>
      </c>
      <c r="E43" s="248" t="s">
        <v>169</v>
      </c>
      <c r="F43" s="264"/>
      <c r="G43" s="560"/>
      <c r="H43" s="57"/>
      <c r="I43" s="57"/>
      <c r="J43" s="219" t="str">
        <f t="shared" si="1"/>
        <v/>
      </c>
      <c r="K43" s="561">
        <f>IFERROR(VLOOKUP(G43,'RC%_Receivables'!$J$11:$P$15,7,TRUE),'RC%_Receivables'!$P$11)</f>
        <v>1</v>
      </c>
      <c r="L43" s="250">
        <f t="shared" si="0"/>
        <v>0</v>
      </c>
      <c r="N43" s="507"/>
    </row>
    <row r="44" spans="2:14" s="8" customFormat="1">
      <c r="B44" s="265"/>
      <c r="C44" s="709"/>
      <c r="D44" s="263">
        <v>4.5999999999999996</v>
      </c>
      <c r="E44" s="248" t="s">
        <v>170</v>
      </c>
      <c r="F44" s="266"/>
      <c r="G44" s="560"/>
      <c r="H44" s="49"/>
      <c r="I44" s="49"/>
      <c r="J44" s="219" t="str">
        <f t="shared" si="1"/>
        <v/>
      </c>
      <c r="K44" s="561">
        <f>IFERROR(VLOOKUP(G44,'RC%_Receivables'!$J$11:$Q$15,8,TRUE),'RC%_Receivables'!$Q$11)</f>
        <v>1</v>
      </c>
      <c r="L44" s="250">
        <f t="shared" si="0"/>
        <v>0</v>
      </c>
      <c r="N44" s="507"/>
    </row>
    <row r="45" spans="2:14" s="8" customFormat="1">
      <c r="B45" s="265"/>
      <c r="C45" s="709"/>
      <c r="D45" s="263">
        <v>4.7</v>
      </c>
      <c r="E45" s="248" t="s">
        <v>171</v>
      </c>
      <c r="F45" s="266"/>
      <c r="G45" s="562"/>
      <c r="H45" s="49"/>
      <c r="I45" s="49"/>
      <c r="J45" s="219" t="str">
        <f t="shared" si="1"/>
        <v/>
      </c>
      <c r="K45" s="561">
        <f>IFERROR(VLOOKUP(G45,'RC%_Receivables'!$J$11:$R$15,9,TRUE),'RC%_Receivables'!$R$11)</f>
        <v>1</v>
      </c>
      <c r="L45" s="250">
        <f t="shared" si="0"/>
        <v>0</v>
      </c>
      <c r="N45" s="507"/>
    </row>
    <row r="46" spans="2:14" s="8" customFormat="1">
      <c r="B46" s="258" t="s">
        <v>163</v>
      </c>
      <c r="C46" s="707" t="s">
        <v>147</v>
      </c>
      <c r="D46" s="258">
        <v>5</v>
      </c>
      <c r="E46" s="259" t="s">
        <v>172</v>
      </c>
      <c r="F46" s="260"/>
      <c r="G46" s="641"/>
      <c r="H46" s="642">
        <f>SUM(H47:H52)</f>
        <v>0</v>
      </c>
      <c r="I46" s="642">
        <f>SUM(I47:I52)</f>
        <v>0</v>
      </c>
      <c r="K46" s="559"/>
      <c r="L46" s="310">
        <f>SUM(L47:L52)</f>
        <v>0</v>
      </c>
      <c r="N46" s="507"/>
    </row>
    <row r="47" spans="2:14">
      <c r="B47" s="262"/>
      <c r="C47" s="708"/>
      <c r="D47" s="263">
        <v>5.0999999999999996</v>
      </c>
      <c r="E47" s="248" t="s">
        <v>150</v>
      </c>
      <c r="F47" s="209"/>
      <c r="G47" s="643"/>
      <c r="H47" s="57"/>
      <c r="I47" s="57"/>
      <c r="J47" s="219" t="str">
        <f>IF(AND(LEFT(E47,4)="For ",H47&gt;0,G47=""),"Error: No input in cell "&amp;ADDRESS(ROW(G47),COLUMN(G47),4),"")</f>
        <v/>
      </c>
      <c r="K47" s="554">
        <v>1.4999999999999999E-2</v>
      </c>
      <c r="L47" s="267">
        <f t="shared" ref="L47:L99" si="2">SUM(H47:I47)*K47</f>
        <v>0</v>
      </c>
      <c r="N47" s="507"/>
    </row>
    <row r="48" spans="2:14" s="8" customFormat="1">
      <c r="B48" s="262"/>
      <c r="C48" s="708"/>
      <c r="D48" s="263">
        <v>5.2</v>
      </c>
      <c r="E48" s="248" t="s">
        <v>151</v>
      </c>
      <c r="F48" s="264"/>
      <c r="G48" s="643"/>
      <c r="H48" s="57"/>
      <c r="I48" s="57"/>
      <c r="J48" s="219" t="str">
        <f t="shared" ref="J48:J54" si="3">IF(AND(LEFT(E48,4)="For ",H48&gt;0,G48=""),"Error: No input in cell "&amp;ADDRESS(ROW(G48),COLUMN(G48),4),"")</f>
        <v/>
      </c>
      <c r="K48" s="554">
        <v>0.04</v>
      </c>
      <c r="L48" s="267">
        <f t="shared" si="2"/>
        <v>0</v>
      </c>
      <c r="N48" s="507"/>
    </row>
    <row r="49" spans="2:14" s="8" customFormat="1">
      <c r="B49" s="262"/>
      <c r="C49" s="708"/>
      <c r="D49" s="263">
        <v>5.3</v>
      </c>
      <c r="E49" s="248" t="s">
        <v>152</v>
      </c>
      <c r="F49" s="264"/>
      <c r="G49" s="643"/>
      <c r="H49" s="57"/>
      <c r="I49" s="57"/>
      <c r="J49" s="219" t="str">
        <f t="shared" si="3"/>
        <v/>
      </c>
      <c r="K49" s="554">
        <v>0.06</v>
      </c>
      <c r="L49" s="267">
        <f t="shared" si="2"/>
        <v>0</v>
      </c>
      <c r="N49" s="507"/>
    </row>
    <row r="50" spans="2:14" s="8" customFormat="1">
      <c r="B50" s="262"/>
      <c r="C50" s="708"/>
      <c r="D50" s="263">
        <v>5.4</v>
      </c>
      <c r="E50" s="248" t="s">
        <v>153</v>
      </c>
      <c r="F50" s="264"/>
      <c r="G50" s="643"/>
      <c r="H50" s="57"/>
      <c r="I50" s="57"/>
      <c r="J50" s="219" t="str">
        <f t="shared" si="3"/>
        <v/>
      </c>
      <c r="K50" s="554">
        <v>0.12</v>
      </c>
      <c r="L50" s="267">
        <f t="shared" si="2"/>
        <v>0</v>
      </c>
      <c r="N50" s="507"/>
    </row>
    <row r="51" spans="2:14" s="8" customFormat="1">
      <c r="B51" s="262"/>
      <c r="C51" s="708"/>
      <c r="D51" s="263">
        <v>5.5</v>
      </c>
      <c r="E51" s="248" t="s">
        <v>154</v>
      </c>
      <c r="F51" s="264"/>
      <c r="G51" s="643"/>
      <c r="H51" s="57"/>
      <c r="I51" s="57"/>
      <c r="J51" s="219" t="str">
        <f t="shared" si="3"/>
        <v/>
      </c>
      <c r="K51" s="554">
        <v>0.25</v>
      </c>
      <c r="L51" s="267">
        <f t="shared" si="2"/>
        <v>0</v>
      </c>
      <c r="N51" s="507"/>
    </row>
    <row r="52" spans="2:14" s="8" customFormat="1">
      <c r="B52" s="265"/>
      <c r="C52" s="709"/>
      <c r="D52" s="263">
        <v>5.6</v>
      </c>
      <c r="E52" s="248" t="s">
        <v>155</v>
      </c>
      <c r="F52" s="266"/>
      <c r="G52" s="643"/>
      <c r="H52" s="644">
        <f>SUM(H53:H54)</f>
        <v>0</v>
      </c>
      <c r="I52" s="644">
        <f>SUM(I53:I54)</f>
        <v>0</v>
      </c>
      <c r="J52" s="219" t="str">
        <f t="shared" si="3"/>
        <v/>
      </c>
      <c r="K52" s="555"/>
      <c r="L52" s="267">
        <f>SUM(L53:L54)</f>
        <v>0</v>
      </c>
      <c r="N52" s="507"/>
    </row>
    <row r="53" spans="2:14" s="8" customFormat="1">
      <c r="B53" s="265"/>
      <c r="C53" s="709"/>
      <c r="D53" s="263" t="s">
        <v>173</v>
      </c>
      <c r="E53" s="251" t="s">
        <v>157</v>
      </c>
      <c r="F53" s="266"/>
      <c r="G53" s="643"/>
      <c r="H53" s="45"/>
      <c r="I53" s="45"/>
      <c r="J53" s="219"/>
      <c r="K53" s="554">
        <v>0.15</v>
      </c>
      <c r="L53" s="267">
        <f>SUM(H53:I53)*K53</f>
        <v>0</v>
      </c>
      <c r="N53" s="507"/>
    </row>
    <row r="54" spans="2:14" s="8" customFormat="1">
      <c r="B54" s="265"/>
      <c r="C54" s="709"/>
      <c r="D54" s="263" t="s">
        <v>174</v>
      </c>
      <c r="E54" s="253" t="s">
        <v>159</v>
      </c>
      <c r="F54" s="266"/>
      <c r="G54" s="645"/>
      <c r="H54" s="44"/>
      <c r="I54" s="44"/>
      <c r="J54" s="219" t="str">
        <f t="shared" si="3"/>
        <v/>
      </c>
      <c r="K54" s="556">
        <v>0.25</v>
      </c>
      <c r="L54" s="267">
        <f t="shared" si="2"/>
        <v>0</v>
      </c>
      <c r="N54" s="507"/>
    </row>
    <row r="55" spans="2:14" s="8" customFormat="1">
      <c r="B55" s="258" t="s">
        <v>163</v>
      </c>
      <c r="C55" s="707" t="s">
        <v>147</v>
      </c>
      <c r="D55" s="258">
        <v>6</v>
      </c>
      <c r="E55" s="259" t="s">
        <v>175</v>
      </c>
      <c r="F55" s="260"/>
      <c r="G55" s="641"/>
      <c r="H55" s="642">
        <f>SUM(H56:H61)</f>
        <v>0</v>
      </c>
      <c r="I55" s="642">
        <f>SUM(I56:I61)</f>
        <v>0</v>
      </c>
      <c r="K55" s="559"/>
      <c r="L55" s="310">
        <f>SUM(L56:L61)</f>
        <v>0</v>
      </c>
      <c r="N55" s="507"/>
    </row>
    <row r="56" spans="2:14">
      <c r="B56" s="262"/>
      <c r="C56" s="708"/>
      <c r="D56" s="263">
        <v>6.1</v>
      </c>
      <c r="E56" s="248" t="s">
        <v>150</v>
      </c>
      <c r="F56" s="209"/>
      <c r="G56" s="643"/>
      <c r="H56" s="57"/>
      <c r="I56" s="57"/>
      <c r="J56" s="219" t="str">
        <f>IF(AND(LEFT(E56,4)="For ",H56&gt;0,G56=""),"Error: No input in cell "&amp;ADDRESS(ROW(G56),COLUMN(G56),4),"")</f>
        <v/>
      </c>
      <c r="K56" s="554">
        <v>1.4999999999999999E-2</v>
      </c>
      <c r="L56" s="267">
        <f t="shared" si="2"/>
        <v>0</v>
      </c>
      <c r="N56" s="507"/>
    </row>
    <row r="57" spans="2:14" s="8" customFormat="1">
      <c r="B57" s="262"/>
      <c r="C57" s="708"/>
      <c r="D57" s="263">
        <v>6.2</v>
      </c>
      <c r="E57" s="248" t="s">
        <v>151</v>
      </c>
      <c r="F57" s="264"/>
      <c r="G57" s="643"/>
      <c r="H57" s="57"/>
      <c r="I57" s="57"/>
      <c r="J57" s="219" t="str">
        <f t="shared" ref="J57:J63" si="4">IF(AND(LEFT(E57,4)="For ",H57&gt;0,G57=""),"Error: No input in cell "&amp;ADDRESS(ROW(G57),COLUMN(G57),4),"")</f>
        <v/>
      </c>
      <c r="K57" s="554">
        <v>0.04</v>
      </c>
      <c r="L57" s="267">
        <f t="shared" si="2"/>
        <v>0</v>
      </c>
      <c r="N57" s="507"/>
    </row>
    <row r="58" spans="2:14" s="8" customFormat="1">
      <c r="B58" s="262"/>
      <c r="C58" s="708"/>
      <c r="D58" s="263">
        <v>6.3</v>
      </c>
      <c r="E58" s="248" t="s">
        <v>152</v>
      </c>
      <c r="F58" s="264"/>
      <c r="G58" s="643"/>
      <c r="H58" s="57"/>
      <c r="I58" s="57"/>
      <c r="J58" s="219" t="str">
        <f t="shared" si="4"/>
        <v/>
      </c>
      <c r="K58" s="554">
        <v>0.06</v>
      </c>
      <c r="L58" s="267">
        <f t="shared" si="2"/>
        <v>0</v>
      </c>
      <c r="N58" s="507"/>
    </row>
    <row r="59" spans="2:14" s="8" customFormat="1">
      <c r="B59" s="262"/>
      <c r="C59" s="708"/>
      <c r="D59" s="263">
        <v>6.4</v>
      </c>
      <c r="E59" s="248" t="s">
        <v>153</v>
      </c>
      <c r="F59" s="264"/>
      <c r="G59" s="643"/>
      <c r="H59" s="57"/>
      <c r="I59" s="57"/>
      <c r="J59" s="219" t="str">
        <f t="shared" si="4"/>
        <v/>
      </c>
      <c r="K59" s="554">
        <v>0.12</v>
      </c>
      <c r="L59" s="267">
        <f t="shared" si="2"/>
        <v>0</v>
      </c>
      <c r="N59" s="507"/>
    </row>
    <row r="60" spans="2:14" s="8" customFormat="1">
      <c r="B60" s="262"/>
      <c r="C60" s="708"/>
      <c r="D60" s="263">
        <v>6.5</v>
      </c>
      <c r="E60" s="248" t="s">
        <v>154</v>
      </c>
      <c r="F60" s="264"/>
      <c r="G60" s="643"/>
      <c r="H60" s="57"/>
      <c r="I60" s="57"/>
      <c r="J60" s="219" t="str">
        <f t="shared" si="4"/>
        <v/>
      </c>
      <c r="K60" s="554">
        <v>0.25</v>
      </c>
      <c r="L60" s="267">
        <f t="shared" si="2"/>
        <v>0</v>
      </c>
      <c r="N60" s="507"/>
    </row>
    <row r="61" spans="2:14" s="8" customFormat="1">
      <c r="B61" s="265"/>
      <c r="C61" s="709"/>
      <c r="D61" s="263">
        <v>6.6</v>
      </c>
      <c r="E61" s="248" t="s">
        <v>155</v>
      </c>
      <c r="F61" s="266"/>
      <c r="G61" s="643"/>
      <c r="H61" s="644">
        <f>SUM(H62:H63)</f>
        <v>0</v>
      </c>
      <c r="I61" s="644">
        <f>SUM(I62:I63)</f>
        <v>0</v>
      </c>
      <c r="J61" s="219" t="str">
        <f t="shared" si="4"/>
        <v/>
      </c>
      <c r="K61" s="555"/>
      <c r="L61" s="267">
        <f>SUM(L62:L63)</f>
        <v>0</v>
      </c>
      <c r="N61" s="507"/>
    </row>
    <row r="62" spans="2:14" s="8" customFormat="1">
      <c r="B62" s="265"/>
      <c r="C62" s="709"/>
      <c r="D62" s="263" t="s">
        <v>176</v>
      </c>
      <c r="E62" s="251" t="s">
        <v>157</v>
      </c>
      <c r="F62" s="266"/>
      <c r="G62" s="643"/>
      <c r="H62" s="45"/>
      <c r="I62" s="45"/>
      <c r="J62" s="219"/>
      <c r="K62" s="554">
        <v>0.15</v>
      </c>
      <c r="L62" s="267">
        <f>SUM(H62:I62)*K62</f>
        <v>0</v>
      </c>
      <c r="N62" s="507"/>
    </row>
    <row r="63" spans="2:14" s="8" customFormat="1">
      <c r="B63" s="265"/>
      <c r="C63" s="709"/>
      <c r="D63" s="263" t="s">
        <v>177</v>
      </c>
      <c r="E63" s="253" t="s">
        <v>159</v>
      </c>
      <c r="F63" s="266"/>
      <c r="G63" s="645"/>
      <c r="H63" s="44"/>
      <c r="I63" s="44"/>
      <c r="J63" s="219" t="str">
        <f t="shared" si="4"/>
        <v/>
      </c>
      <c r="K63" s="556">
        <v>0.25</v>
      </c>
      <c r="L63" s="267">
        <f t="shared" si="2"/>
        <v>0</v>
      </c>
      <c r="N63" s="507"/>
    </row>
    <row r="64" spans="2:14" s="8" customFormat="1">
      <c r="B64" s="258" t="s">
        <v>163</v>
      </c>
      <c r="C64" s="707" t="s">
        <v>147</v>
      </c>
      <c r="D64" s="258">
        <v>7</v>
      </c>
      <c r="E64" s="259" t="s">
        <v>178</v>
      </c>
      <c r="F64" s="260"/>
      <c r="G64" s="641"/>
      <c r="H64" s="642">
        <f>SUM(H65:H70)</f>
        <v>0</v>
      </c>
      <c r="I64" s="642">
        <f>SUM(I65:I70)</f>
        <v>0</v>
      </c>
      <c r="K64" s="559"/>
      <c r="L64" s="310">
        <f>SUM(L65:L70)</f>
        <v>0</v>
      </c>
      <c r="N64" s="507"/>
    </row>
    <row r="65" spans="2:14" s="8" customFormat="1">
      <c r="B65" s="262"/>
      <c r="C65" s="708"/>
      <c r="D65" s="263">
        <v>7.1</v>
      </c>
      <c r="E65" s="248" t="s">
        <v>150</v>
      </c>
      <c r="F65" s="209"/>
      <c r="G65" s="643"/>
      <c r="H65" s="57"/>
      <c r="I65" s="57"/>
      <c r="J65" s="219" t="str">
        <f>IF(AND(LEFT(E65,4)="For ",H65&gt;0,G65=""),"Error: No input in cell "&amp;ADDRESS(ROW(G65),COLUMN(G65),4),"")</f>
        <v/>
      </c>
      <c r="K65" s="554">
        <v>1.4999999999999999E-2</v>
      </c>
      <c r="L65" s="267">
        <f t="shared" si="2"/>
        <v>0</v>
      </c>
      <c r="N65" s="507"/>
    </row>
    <row r="66" spans="2:14" s="8" customFormat="1">
      <c r="B66" s="262"/>
      <c r="C66" s="708"/>
      <c r="D66" s="263">
        <v>7.2</v>
      </c>
      <c r="E66" s="248" t="s">
        <v>151</v>
      </c>
      <c r="F66" s="264"/>
      <c r="G66" s="643"/>
      <c r="H66" s="57"/>
      <c r="I66" s="57"/>
      <c r="J66" s="219" t="str">
        <f t="shared" ref="J66:J72" si="5">IF(AND(LEFT(E66,4)="For ",H66&gt;0,G66=""),"Error: No input in cell "&amp;ADDRESS(ROW(G66),COLUMN(G66),4),"")</f>
        <v/>
      </c>
      <c r="K66" s="554">
        <v>0.04</v>
      </c>
      <c r="L66" s="267">
        <f t="shared" si="2"/>
        <v>0</v>
      </c>
      <c r="N66" s="507"/>
    </row>
    <row r="67" spans="2:14" s="8" customFormat="1">
      <c r="B67" s="262"/>
      <c r="C67" s="708"/>
      <c r="D67" s="263">
        <v>7.3</v>
      </c>
      <c r="E67" s="248" t="s">
        <v>152</v>
      </c>
      <c r="F67" s="264"/>
      <c r="G67" s="643"/>
      <c r="H67" s="57"/>
      <c r="I67" s="57"/>
      <c r="J67" s="219" t="str">
        <f t="shared" si="5"/>
        <v/>
      </c>
      <c r="K67" s="554">
        <v>0.06</v>
      </c>
      <c r="L67" s="267">
        <f t="shared" si="2"/>
        <v>0</v>
      </c>
      <c r="N67" s="507"/>
    </row>
    <row r="68" spans="2:14" s="8" customFormat="1">
      <c r="B68" s="262"/>
      <c r="C68" s="708"/>
      <c r="D68" s="263">
        <v>7.4</v>
      </c>
      <c r="E68" s="248" t="s">
        <v>153</v>
      </c>
      <c r="F68" s="264"/>
      <c r="G68" s="643"/>
      <c r="H68" s="57"/>
      <c r="I68" s="57"/>
      <c r="J68" s="219" t="str">
        <f t="shared" si="5"/>
        <v/>
      </c>
      <c r="K68" s="554">
        <v>0.12</v>
      </c>
      <c r="L68" s="267">
        <f t="shared" si="2"/>
        <v>0</v>
      </c>
      <c r="N68" s="507"/>
    </row>
    <row r="69" spans="2:14" s="8" customFormat="1">
      <c r="B69" s="262"/>
      <c r="C69" s="708"/>
      <c r="D69" s="263">
        <v>7.5</v>
      </c>
      <c r="E69" s="248" t="s">
        <v>154</v>
      </c>
      <c r="F69" s="264"/>
      <c r="G69" s="643"/>
      <c r="H69" s="57"/>
      <c r="I69" s="57"/>
      <c r="J69" s="219" t="str">
        <f t="shared" si="5"/>
        <v/>
      </c>
      <c r="K69" s="554">
        <v>0.25</v>
      </c>
      <c r="L69" s="267">
        <f t="shared" si="2"/>
        <v>0</v>
      </c>
      <c r="N69" s="507"/>
    </row>
    <row r="70" spans="2:14" s="8" customFormat="1">
      <c r="B70" s="265"/>
      <c r="C70" s="709"/>
      <c r="D70" s="263">
        <v>7.6</v>
      </c>
      <c r="E70" s="248" t="s">
        <v>155</v>
      </c>
      <c r="F70" s="266"/>
      <c r="G70" s="643"/>
      <c r="H70" s="644">
        <f>SUM(H71:H72)</f>
        <v>0</v>
      </c>
      <c r="I70" s="644">
        <f>SUM(I71:I72)</f>
        <v>0</v>
      </c>
      <c r="J70" s="219" t="str">
        <f t="shared" si="5"/>
        <v/>
      </c>
      <c r="K70" s="555"/>
      <c r="L70" s="267">
        <f>SUM(L71:L72)</f>
        <v>0</v>
      </c>
      <c r="N70" s="507"/>
    </row>
    <row r="71" spans="2:14" s="8" customFormat="1">
      <c r="B71" s="265"/>
      <c r="C71" s="709"/>
      <c r="D71" s="263" t="s">
        <v>179</v>
      </c>
      <c r="E71" s="251" t="s">
        <v>157</v>
      </c>
      <c r="F71" s="266"/>
      <c r="G71" s="643"/>
      <c r="H71" s="45"/>
      <c r="I71" s="45"/>
      <c r="J71" s="219"/>
      <c r="K71" s="554">
        <v>0.15</v>
      </c>
      <c r="L71" s="267">
        <f>SUM(H71:I71)*K71</f>
        <v>0</v>
      </c>
      <c r="N71" s="507"/>
    </row>
    <row r="72" spans="2:14" s="8" customFormat="1">
      <c r="B72" s="265"/>
      <c r="C72" s="709"/>
      <c r="D72" s="263" t="s">
        <v>180</v>
      </c>
      <c r="E72" s="253" t="s">
        <v>159</v>
      </c>
      <c r="F72" s="266"/>
      <c r="G72" s="645"/>
      <c r="H72" s="44"/>
      <c r="I72" s="44"/>
      <c r="J72" s="219" t="str">
        <f t="shared" si="5"/>
        <v/>
      </c>
      <c r="K72" s="556">
        <v>0.25</v>
      </c>
      <c r="L72" s="267">
        <f t="shared" si="2"/>
        <v>0</v>
      </c>
      <c r="N72" s="507"/>
    </row>
    <row r="73" spans="2:14" s="8" customFormat="1">
      <c r="B73" s="258" t="s">
        <v>181</v>
      </c>
      <c r="C73" s="707" t="s">
        <v>147</v>
      </c>
      <c r="D73" s="258">
        <v>8</v>
      </c>
      <c r="E73" s="259" t="s">
        <v>182</v>
      </c>
      <c r="F73" s="260"/>
      <c r="G73" s="641"/>
      <c r="H73" s="642">
        <f>SUM(H74:H79)</f>
        <v>0</v>
      </c>
      <c r="I73" s="642">
        <f>SUM(I74:I79)</f>
        <v>0</v>
      </c>
      <c r="K73" s="559"/>
      <c r="L73" s="310">
        <f>SUM(L74:L79)</f>
        <v>0</v>
      </c>
      <c r="N73" s="507"/>
    </row>
    <row r="74" spans="2:14" s="8" customFormat="1">
      <c r="B74" s="262"/>
      <c r="C74" s="708"/>
      <c r="D74" s="263">
        <v>8.1</v>
      </c>
      <c r="E74" s="248" t="s">
        <v>150</v>
      </c>
      <c r="F74" s="209"/>
      <c r="G74" s="643"/>
      <c r="H74" s="57"/>
      <c r="I74" s="57"/>
      <c r="K74" s="554">
        <v>1.4999999999999999E-2</v>
      </c>
      <c r="L74" s="267">
        <f t="shared" si="2"/>
        <v>0</v>
      </c>
      <c r="N74" s="507"/>
    </row>
    <row r="75" spans="2:14" s="8" customFormat="1">
      <c r="B75" s="262"/>
      <c r="C75" s="708"/>
      <c r="D75" s="263">
        <v>8.1999999999999993</v>
      </c>
      <c r="E75" s="248" t="s">
        <v>151</v>
      </c>
      <c r="F75" s="264"/>
      <c r="G75" s="643"/>
      <c r="H75" s="57"/>
      <c r="I75" s="57"/>
      <c r="K75" s="554">
        <v>0.04</v>
      </c>
      <c r="L75" s="267">
        <f t="shared" si="2"/>
        <v>0</v>
      </c>
      <c r="N75" s="507"/>
    </row>
    <row r="76" spans="2:14" s="8" customFormat="1">
      <c r="B76" s="262"/>
      <c r="C76" s="708"/>
      <c r="D76" s="263">
        <v>8.3000000000000007</v>
      </c>
      <c r="E76" s="248" t="s">
        <v>152</v>
      </c>
      <c r="F76" s="264"/>
      <c r="G76" s="643"/>
      <c r="H76" s="57"/>
      <c r="I76" s="57"/>
      <c r="K76" s="554">
        <v>0.06</v>
      </c>
      <c r="L76" s="267">
        <f t="shared" si="2"/>
        <v>0</v>
      </c>
      <c r="N76" s="507"/>
    </row>
    <row r="77" spans="2:14" s="8" customFormat="1">
      <c r="B77" s="262"/>
      <c r="C77" s="708"/>
      <c r="D77" s="263">
        <v>8.4</v>
      </c>
      <c r="E77" s="248" t="s">
        <v>153</v>
      </c>
      <c r="F77" s="264"/>
      <c r="G77" s="643"/>
      <c r="H77" s="57"/>
      <c r="I77" s="57"/>
      <c r="K77" s="554">
        <v>0.12</v>
      </c>
      <c r="L77" s="267">
        <f t="shared" si="2"/>
        <v>0</v>
      </c>
      <c r="N77" s="507"/>
    </row>
    <row r="78" spans="2:14" s="8" customFormat="1">
      <c r="B78" s="262"/>
      <c r="C78" s="708"/>
      <c r="D78" s="263">
        <v>8.5</v>
      </c>
      <c r="E78" s="248" t="s">
        <v>154</v>
      </c>
      <c r="F78" s="264"/>
      <c r="G78" s="643"/>
      <c r="H78" s="57"/>
      <c r="I78" s="57"/>
      <c r="K78" s="554">
        <v>0.25</v>
      </c>
      <c r="L78" s="267">
        <f t="shared" si="2"/>
        <v>0</v>
      </c>
      <c r="N78" s="507"/>
    </row>
    <row r="79" spans="2:14" s="8" customFormat="1">
      <c r="B79" s="265"/>
      <c r="C79" s="709"/>
      <c r="D79" s="263">
        <v>8.6</v>
      </c>
      <c r="E79" s="248" t="s">
        <v>155</v>
      </c>
      <c r="F79" s="266"/>
      <c r="G79" s="643"/>
      <c r="H79" s="644">
        <f>SUM(H80:H81)</f>
        <v>0</v>
      </c>
      <c r="I79" s="644">
        <f>SUM(I80:I81)</f>
        <v>0</v>
      </c>
      <c r="K79" s="555"/>
      <c r="L79" s="267">
        <f>SUM(L80:L81)</f>
        <v>0</v>
      </c>
      <c r="N79" s="507"/>
    </row>
    <row r="80" spans="2:14" s="8" customFormat="1">
      <c r="B80" s="265"/>
      <c r="C80" s="709"/>
      <c r="D80" s="263" t="s">
        <v>183</v>
      </c>
      <c r="E80" s="251" t="s">
        <v>157</v>
      </c>
      <c r="F80" s="266"/>
      <c r="G80" s="643"/>
      <c r="H80" s="45"/>
      <c r="I80" s="45"/>
      <c r="K80" s="554">
        <v>0.15</v>
      </c>
      <c r="L80" s="267">
        <f>SUM(H80:I80)*K80</f>
        <v>0</v>
      </c>
      <c r="N80" s="507"/>
    </row>
    <row r="81" spans="2:14" s="8" customFormat="1">
      <c r="B81" s="265"/>
      <c r="C81" s="709"/>
      <c r="D81" s="273" t="s">
        <v>184</v>
      </c>
      <c r="E81" s="253" t="s">
        <v>159</v>
      </c>
      <c r="F81" s="563"/>
      <c r="G81" s="645"/>
      <c r="H81" s="44"/>
      <c r="I81" s="44"/>
      <c r="K81" s="556">
        <v>0.25</v>
      </c>
      <c r="L81" s="267">
        <f t="shared" si="2"/>
        <v>0</v>
      </c>
      <c r="N81" s="507"/>
    </row>
    <row r="82" spans="2:14" s="8" customFormat="1">
      <c r="B82" s="258" t="s">
        <v>181</v>
      </c>
      <c r="C82" s="707" t="s">
        <v>147</v>
      </c>
      <c r="D82" s="258">
        <v>9</v>
      </c>
      <c r="E82" s="274" t="s">
        <v>185</v>
      </c>
      <c r="G82" s="641"/>
      <c r="H82" s="642">
        <f>SUM(H83:H88)</f>
        <v>0</v>
      </c>
      <c r="I82" s="642">
        <f>SUM(I83:I88)</f>
        <v>0</v>
      </c>
      <c r="K82" s="559"/>
      <c r="L82" s="310">
        <f>SUM(L83:L88)</f>
        <v>0</v>
      </c>
      <c r="N82" s="507"/>
    </row>
    <row r="83" spans="2:14">
      <c r="B83" s="262"/>
      <c r="C83" s="708"/>
      <c r="D83" s="263">
        <v>9.1</v>
      </c>
      <c r="E83" s="248" t="s">
        <v>150</v>
      </c>
      <c r="F83" s="270"/>
      <c r="G83" s="643"/>
      <c r="H83" s="57"/>
      <c r="I83" s="57"/>
      <c r="J83"/>
      <c r="K83" s="554">
        <v>1.4999999999999999E-2</v>
      </c>
      <c r="L83" s="267">
        <f t="shared" si="2"/>
        <v>0</v>
      </c>
      <c r="N83" s="507"/>
    </row>
    <row r="84" spans="2:14" s="8" customFormat="1">
      <c r="B84" s="262"/>
      <c r="C84" s="708"/>
      <c r="D84" s="263">
        <v>9.1999999999999993</v>
      </c>
      <c r="E84" s="248" t="s">
        <v>151</v>
      </c>
      <c r="F84" s="271"/>
      <c r="G84" s="643"/>
      <c r="H84" s="57"/>
      <c r="I84" s="57"/>
      <c r="K84" s="554">
        <v>0.04</v>
      </c>
      <c r="L84" s="267">
        <f t="shared" si="2"/>
        <v>0</v>
      </c>
      <c r="N84" s="507"/>
    </row>
    <row r="85" spans="2:14" s="8" customFormat="1">
      <c r="B85" s="262"/>
      <c r="C85" s="708"/>
      <c r="D85" s="263">
        <v>9.3000000000000007</v>
      </c>
      <c r="E85" s="248" t="s">
        <v>152</v>
      </c>
      <c r="F85" s="271"/>
      <c r="G85" s="643"/>
      <c r="H85" s="57"/>
      <c r="I85" s="57"/>
      <c r="K85" s="554">
        <v>0.06</v>
      </c>
      <c r="L85" s="267">
        <f t="shared" si="2"/>
        <v>0</v>
      </c>
      <c r="N85" s="507"/>
    </row>
    <row r="86" spans="2:14" s="8" customFormat="1">
      <c r="B86" s="262"/>
      <c r="C86" s="708"/>
      <c r="D86" s="263">
        <v>9.4</v>
      </c>
      <c r="E86" s="248" t="s">
        <v>153</v>
      </c>
      <c r="F86" s="271"/>
      <c r="G86" s="643"/>
      <c r="H86" s="57"/>
      <c r="I86" s="57"/>
      <c r="K86" s="554">
        <v>0.12</v>
      </c>
      <c r="L86" s="267">
        <f t="shared" si="2"/>
        <v>0</v>
      </c>
      <c r="N86" s="507"/>
    </row>
    <row r="87" spans="2:14" s="8" customFormat="1">
      <c r="B87" s="262"/>
      <c r="C87" s="708"/>
      <c r="D87" s="263">
        <v>9.5</v>
      </c>
      <c r="E87" s="248" t="s">
        <v>154</v>
      </c>
      <c r="F87" s="271"/>
      <c r="G87" s="643"/>
      <c r="H87" s="57"/>
      <c r="I87" s="57"/>
      <c r="K87" s="554">
        <v>0.25</v>
      </c>
      <c r="L87" s="267">
        <f t="shared" si="2"/>
        <v>0</v>
      </c>
      <c r="N87" s="507"/>
    </row>
    <row r="88" spans="2:14" s="8" customFormat="1">
      <c r="B88" s="262"/>
      <c r="C88" s="710"/>
      <c r="D88" s="263">
        <v>9.6</v>
      </c>
      <c r="E88" s="248" t="s">
        <v>155</v>
      </c>
      <c r="F88" s="272"/>
      <c r="G88" s="643"/>
      <c r="H88" s="644">
        <f>SUM(H89:H90)</f>
        <v>0</v>
      </c>
      <c r="I88" s="644">
        <f>SUM(I89:I90)</f>
        <v>0</v>
      </c>
      <c r="K88" s="555"/>
      <c r="L88" s="267">
        <f>SUM(L89:L90)</f>
        <v>0</v>
      </c>
      <c r="N88" s="507"/>
    </row>
    <row r="89" spans="2:14" s="8" customFormat="1">
      <c r="B89" s="262"/>
      <c r="C89" s="710"/>
      <c r="D89" s="263" t="s">
        <v>186</v>
      </c>
      <c r="E89" s="251" t="s">
        <v>157</v>
      </c>
      <c r="F89" s="272"/>
      <c r="G89" s="643"/>
      <c r="H89" s="45"/>
      <c r="I89" s="45"/>
      <c r="K89" s="554">
        <v>0.15</v>
      </c>
      <c r="L89" s="267">
        <f>SUM(H89:I89)*K89</f>
        <v>0</v>
      </c>
      <c r="N89" s="507"/>
    </row>
    <row r="90" spans="2:14" s="8" customFormat="1">
      <c r="B90" s="262"/>
      <c r="C90" s="710"/>
      <c r="D90" s="263" t="s">
        <v>187</v>
      </c>
      <c r="E90" s="253" t="s">
        <v>159</v>
      </c>
      <c r="F90" s="272"/>
      <c r="G90" s="645"/>
      <c r="H90" s="44"/>
      <c r="I90" s="44"/>
      <c r="K90" s="556">
        <v>0.25</v>
      </c>
      <c r="L90" s="267">
        <f t="shared" si="2"/>
        <v>0</v>
      </c>
      <c r="N90" s="507"/>
    </row>
    <row r="91" spans="2:14" s="8" customFormat="1">
      <c r="B91" s="258" t="s">
        <v>163</v>
      </c>
      <c r="C91" s="707" t="s">
        <v>147</v>
      </c>
      <c r="D91" s="258">
        <v>10</v>
      </c>
      <c r="E91" s="259" t="s">
        <v>188</v>
      </c>
      <c r="F91" s="260"/>
      <c r="G91" s="641"/>
      <c r="H91" s="642">
        <f>SUM(H92:H97)</f>
        <v>0</v>
      </c>
      <c r="I91" s="642">
        <f>SUM(I92:I97)</f>
        <v>0</v>
      </c>
      <c r="K91" s="559"/>
      <c r="L91" s="310">
        <f>SUM(L92:L97)</f>
        <v>0</v>
      </c>
      <c r="N91" s="507"/>
    </row>
    <row r="92" spans="2:14" s="8" customFormat="1">
      <c r="B92" s="262"/>
      <c r="C92" s="708"/>
      <c r="D92" s="263">
        <v>10.1</v>
      </c>
      <c r="E92" s="248" t="s">
        <v>150</v>
      </c>
      <c r="F92" s="209"/>
      <c r="G92" s="643"/>
      <c r="H92" s="57"/>
      <c r="I92" s="57"/>
      <c r="J92" s="219" t="str">
        <f>IF(AND(LEFT(E92,4)="For ",H92&gt;0,G92=""),"Error: No input in cell "&amp;ADDRESS(ROW(G92),COLUMN(G92),4),"")</f>
        <v/>
      </c>
      <c r="K92" s="554">
        <v>1.4999999999999999E-2</v>
      </c>
      <c r="L92" s="267">
        <f t="shared" si="2"/>
        <v>0</v>
      </c>
      <c r="N92" s="507"/>
    </row>
    <row r="93" spans="2:14" s="8" customFormat="1">
      <c r="B93" s="262"/>
      <c r="C93" s="708"/>
      <c r="D93" s="263">
        <v>10.199999999999999</v>
      </c>
      <c r="E93" s="248" t="s">
        <v>151</v>
      </c>
      <c r="F93" s="264"/>
      <c r="G93" s="643"/>
      <c r="H93" s="57"/>
      <c r="I93" s="57"/>
      <c r="J93" s="219" t="str">
        <f t="shared" ref="J93:J99" si="6">IF(AND(LEFT(E93,4)="For ",H93&gt;0,G93=""),"Error: No input in cell "&amp;ADDRESS(ROW(G93),COLUMN(G93),4),"")</f>
        <v/>
      </c>
      <c r="K93" s="554">
        <v>0.04</v>
      </c>
      <c r="L93" s="267">
        <f t="shared" si="2"/>
        <v>0</v>
      </c>
      <c r="N93" s="507"/>
    </row>
    <row r="94" spans="2:14" s="8" customFormat="1">
      <c r="B94" s="262"/>
      <c r="C94" s="708"/>
      <c r="D94" s="263">
        <v>10.3</v>
      </c>
      <c r="E94" s="248" t="s">
        <v>152</v>
      </c>
      <c r="F94" s="264"/>
      <c r="G94" s="643"/>
      <c r="H94" s="57"/>
      <c r="I94" s="57"/>
      <c r="J94" s="219" t="str">
        <f t="shared" si="6"/>
        <v/>
      </c>
      <c r="K94" s="554">
        <v>0.06</v>
      </c>
      <c r="L94" s="267">
        <f t="shared" si="2"/>
        <v>0</v>
      </c>
      <c r="N94" s="507"/>
    </row>
    <row r="95" spans="2:14" s="8" customFormat="1">
      <c r="B95" s="262"/>
      <c r="C95" s="708"/>
      <c r="D95" s="263">
        <v>10.4</v>
      </c>
      <c r="E95" s="248" t="s">
        <v>153</v>
      </c>
      <c r="F95" s="264"/>
      <c r="G95" s="643"/>
      <c r="H95" s="57"/>
      <c r="I95" s="57"/>
      <c r="J95" s="219" t="str">
        <f t="shared" si="6"/>
        <v/>
      </c>
      <c r="K95" s="554">
        <v>0.12</v>
      </c>
      <c r="L95" s="267">
        <f t="shared" si="2"/>
        <v>0</v>
      </c>
      <c r="N95" s="507"/>
    </row>
    <row r="96" spans="2:14" s="8" customFormat="1">
      <c r="B96" s="262"/>
      <c r="C96" s="708"/>
      <c r="D96" s="263">
        <v>10.5</v>
      </c>
      <c r="E96" s="248" t="s">
        <v>154</v>
      </c>
      <c r="F96" s="264"/>
      <c r="G96" s="643"/>
      <c r="H96" s="57"/>
      <c r="I96" s="57"/>
      <c r="J96" s="219" t="str">
        <f t="shared" si="6"/>
        <v/>
      </c>
      <c r="K96" s="554">
        <v>0.25</v>
      </c>
      <c r="L96" s="267">
        <f t="shared" si="2"/>
        <v>0</v>
      </c>
      <c r="N96" s="507"/>
    </row>
    <row r="97" spans="2:14" s="8" customFormat="1">
      <c r="B97" s="265"/>
      <c r="C97" s="709"/>
      <c r="D97" s="263">
        <v>10.6</v>
      </c>
      <c r="E97" s="248" t="s">
        <v>155</v>
      </c>
      <c r="F97" s="266"/>
      <c r="G97" s="643"/>
      <c r="H97" s="644">
        <f>SUM(H98:H99)</f>
        <v>0</v>
      </c>
      <c r="I97" s="644">
        <f>SUM(I98:I99)</f>
        <v>0</v>
      </c>
      <c r="J97" s="219" t="str">
        <f t="shared" si="6"/>
        <v/>
      </c>
      <c r="K97" s="555"/>
      <c r="L97" s="267">
        <f>SUM(L98:L99)</f>
        <v>0</v>
      </c>
      <c r="N97" s="507"/>
    </row>
    <row r="98" spans="2:14" s="8" customFormat="1">
      <c r="B98" s="265"/>
      <c r="C98" s="709"/>
      <c r="D98" s="263"/>
      <c r="E98" s="251" t="s">
        <v>157</v>
      </c>
      <c r="F98" s="266"/>
      <c r="G98" s="643"/>
      <c r="H98" s="45"/>
      <c r="I98" s="45"/>
      <c r="J98" s="219"/>
      <c r="K98" s="554">
        <v>0.15</v>
      </c>
      <c r="L98" s="267">
        <f>SUM(H98:I98)*K98</f>
        <v>0</v>
      </c>
      <c r="N98" s="507"/>
    </row>
    <row r="99" spans="2:14" s="8" customFormat="1">
      <c r="B99" s="265"/>
      <c r="C99" s="709"/>
      <c r="D99" s="263">
        <v>10.7</v>
      </c>
      <c r="E99" s="253" t="s">
        <v>159</v>
      </c>
      <c r="F99" s="266"/>
      <c r="G99" s="643"/>
      <c r="H99" s="44"/>
      <c r="I99" s="44"/>
      <c r="J99" s="219" t="str">
        <f t="shared" si="6"/>
        <v/>
      </c>
      <c r="K99" s="556">
        <v>0.25</v>
      </c>
      <c r="L99" s="267">
        <f t="shared" si="2"/>
        <v>0</v>
      </c>
      <c r="N99" s="507"/>
    </row>
    <row r="100" spans="2:14" s="8" customFormat="1">
      <c r="B100" s="275"/>
      <c r="C100" s="711" t="s">
        <v>147</v>
      </c>
      <c r="D100" s="275">
        <v>11</v>
      </c>
      <c r="E100" s="276" t="s">
        <v>189</v>
      </c>
      <c r="F100" s="277"/>
      <c r="G100" s="647"/>
      <c r="H100" s="269">
        <f>SUM(H101,H104,H123,H130,H139:H140)</f>
        <v>0</v>
      </c>
      <c r="I100" s="269">
        <f>SUM(I101,I104,I123,I130,I139:I140)</f>
        <v>0</v>
      </c>
      <c r="K100" s="564"/>
      <c r="L100" s="565">
        <f>SUM(L101,L104,L123,L130,L139:L140)</f>
        <v>0</v>
      </c>
      <c r="N100" s="507"/>
    </row>
    <row r="101" spans="2:14" s="8" customFormat="1">
      <c r="B101" s="278" t="s">
        <v>190</v>
      </c>
      <c r="C101" s="712"/>
      <c r="D101" s="278">
        <v>11.1</v>
      </c>
      <c r="E101" s="279" t="s">
        <v>191</v>
      </c>
      <c r="F101" s="270"/>
      <c r="G101" s="643"/>
      <c r="H101" s="648">
        <f>SUM(H102:H103)</f>
        <v>0</v>
      </c>
      <c r="I101" s="648">
        <f>SUM(I102:I103)</f>
        <v>0</v>
      </c>
      <c r="K101" s="555"/>
      <c r="L101" s="566">
        <f>SUM(L102:L103)</f>
        <v>0</v>
      </c>
      <c r="N101" s="507"/>
    </row>
    <row r="102" spans="2:14">
      <c r="B102" s="280"/>
      <c r="C102" s="713"/>
      <c r="D102" s="280" t="s">
        <v>192</v>
      </c>
      <c r="E102" s="251" t="s">
        <v>193</v>
      </c>
      <c r="F102" s="281"/>
      <c r="G102" s="643"/>
      <c r="H102" s="57"/>
      <c r="I102" s="57"/>
      <c r="J102"/>
      <c r="K102" s="554">
        <v>0</v>
      </c>
      <c r="L102" s="250">
        <f t="shared" ref="L102:L103" si="7">SUM(H102:I102)*K102</f>
        <v>0</v>
      </c>
      <c r="N102" s="507"/>
    </row>
    <row r="103" spans="2:14">
      <c r="B103" s="280"/>
      <c r="C103" s="713"/>
      <c r="D103" s="280" t="s">
        <v>194</v>
      </c>
      <c r="E103" s="251" t="s">
        <v>195</v>
      </c>
      <c r="F103" s="281"/>
      <c r="G103" s="643"/>
      <c r="H103" s="57"/>
      <c r="I103" s="57"/>
      <c r="J103"/>
      <c r="K103" s="554">
        <v>0</v>
      </c>
      <c r="L103" s="250">
        <f t="shared" si="7"/>
        <v>0</v>
      </c>
      <c r="N103" s="507"/>
    </row>
    <row r="104" spans="2:14" s="8" customFormat="1">
      <c r="B104" s="278" t="s">
        <v>190</v>
      </c>
      <c r="C104" s="712"/>
      <c r="D104" s="278">
        <v>11.2</v>
      </c>
      <c r="E104" s="279" t="s">
        <v>196</v>
      </c>
      <c r="F104" s="271"/>
      <c r="G104" s="643"/>
      <c r="H104" s="649">
        <f>SUM(H105,H114)</f>
        <v>0</v>
      </c>
      <c r="I104" s="649">
        <f>SUM(I105,I114)</f>
        <v>0</v>
      </c>
      <c r="K104" s="567"/>
      <c r="L104" s="282">
        <f>SUM(L105,L114)</f>
        <v>0</v>
      </c>
      <c r="N104" s="507"/>
    </row>
    <row r="105" spans="2:14" s="8" customFormat="1">
      <c r="B105" s="280"/>
      <c r="C105" s="713"/>
      <c r="D105" s="278" t="s">
        <v>197</v>
      </c>
      <c r="E105" s="283" t="s">
        <v>198</v>
      </c>
      <c r="F105" s="271"/>
      <c r="G105" s="643"/>
      <c r="H105" s="649">
        <f>SUM(H106:H111)</f>
        <v>0</v>
      </c>
      <c r="I105" s="649">
        <f>SUM(I106:I111)</f>
        <v>0</v>
      </c>
      <c r="K105" s="567"/>
      <c r="L105" s="282">
        <f>SUM(L106:L111)</f>
        <v>0</v>
      </c>
      <c r="N105" s="507"/>
    </row>
    <row r="106" spans="2:14">
      <c r="B106" s="280"/>
      <c r="C106" s="713"/>
      <c r="D106" s="280" t="s">
        <v>199</v>
      </c>
      <c r="E106" s="284" t="s">
        <v>150</v>
      </c>
      <c r="F106" s="281"/>
      <c r="G106" s="643"/>
      <c r="H106" s="57"/>
      <c r="I106" s="57"/>
      <c r="J106"/>
      <c r="K106" s="554">
        <v>1.4999999999999999E-2</v>
      </c>
      <c r="L106" s="250">
        <f t="shared" ref="L106:L110" si="8">SUM(H106:I106)*K106</f>
        <v>0</v>
      </c>
      <c r="N106" s="507"/>
    </row>
    <row r="107" spans="2:14">
      <c r="B107" s="280"/>
      <c r="C107" s="713"/>
      <c r="D107" s="280" t="s">
        <v>200</v>
      </c>
      <c r="E107" s="284" t="s">
        <v>201</v>
      </c>
      <c r="F107" s="281"/>
      <c r="G107" s="643"/>
      <c r="H107" s="57"/>
      <c r="I107" s="57"/>
      <c r="J107"/>
      <c r="K107" s="554">
        <v>0.04</v>
      </c>
      <c r="L107" s="250">
        <f t="shared" si="8"/>
        <v>0</v>
      </c>
      <c r="N107" s="507"/>
    </row>
    <row r="108" spans="2:14">
      <c r="B108" s="280"/>
      <c r="C108" s="713"/>
      <c r="D108" s="280" t="s">
        <v>202</v>
      </c>
      <c r="E108" s="284" t="s">
        <v>152</v>
      </c>
      <c r="F108" s="281"/>
      <c r="G108" s="643"/>
      <c r="H108" s="57"/>
      <c r="I108" s="57"/>
      <c r="J108"/>
      <c r="K108" s="554">
        <v>0.06</v>
      </c>
      <c r="L108" s="250">
        <f t="shared" si="8"/>
        <v>0</v>
      </c>
      <c r="N108" s="507"/>
    </row>
    <row r="109" spans="2:14">
      <c r="B109" s="280"/>
      <c r="C109" s="713"/>
      <c r="D109" s="280" t="s">
        <v>203</v>
      </c>
      <c r="E109" s="284" t="s">
        <v>153</v>
      </c>
      <c r="F109" s="281"/>
      <c r="G109" s="643"/>
      <c r="H109" s="57"/>
      <c r="I109" s="57"/>
      <c r="J109"/>
      <c r="K109" s="554">
        <v>0.12</v>
      </c>
      <c r="L109" s="250">
        <f t="shared" si="8"/>
        <v>0</v>
      </c>
      <c r="N109" s="507"/>
    </row>
    <row r="110" spans="2:14">
      <c r="B110" s="280"/>
      <c r="C110" s="713"/>
      <c r="D110" s="280" t="s">
        <v>204</v>
      </c>
      <c r="E110" s="284" t="s">
        <v>205</v>
      </c>
      <c r="F110" s="281"/>
      <c r="G110" s="643"/>
      <c r="H110" s="57"/>
      <c r="I110" s="57"/>
      <c r="J110"/>
      <c r="K110" s="554">
        <v>0.25</v>
      </c>
      <c r="L110" s="250">
        <f t="shared" si="8"/>
        <v>0</v>
      </c>
      <c r="N110" s="507"/>
    </row>
    <row r="111" spans="2:14">
      <c r="B111" s="280"/>
      <c r="C111" s="713"/>
      <c r="D111" s="280" t="s">
        <v>206</v>
      </c>
      <c r="E111" s="284" t="s">
        <v>155</v>
      </c>
      <c r="F111" s="281"/>
      <c r="G111" s="643"/>
      <c r="H111" s="648">
        <f>SUM(H112:H113)</f>
        <v>0</v>
      </c>
      <c r="I111" s="648">
        <f>SUM(I112:I113)</f>
        <v>0</v>
      </c>
      <c r="J111"/>
      <c r="K111" s="555"/>
      <c r="L111" s="250">
        <f>SUM(L112:L113)</f>
        <v>0</v>
      </c>
      <c r="N111" s="507"/>
    </row>
    <row r="112" spans="2:14">
      <c r="B112" s="280"/>
      <c r="C112" s="713"/>
      <c r="D112" s="280" t="s">
        <v>207</v>
      </c>
      <c r="E112" s="285" t="s">
        <v>208</v>
      </c>
      <c r="F112" s="281"/>
      <c r="G112" s="643"/>
      <c r="H112" s="57"/>
      <c r="I112" s="57"/>
      <c r="J112"/>
      <c r="K112" s="554">
        <v>0.15</v>
      </c>
      <c r="L112" s="250">
        <f t="shared" ref="L112:L113" si="9">SUM(H112:I112)*K112</f>
        <v>0</v>
      </c>
      <c r="N112" s="507"/>
    </row>
    <row r="113" spans="2:14">
      <c r="B113" s="280"/>
      <c r="C113" s="713"/>
      <c r="D113" s="280" t="s">
        <v>209</v>
      </c>
      <c r="E113" s="285" t="s">
        <v>159</v>
      </c>
      <c r="F113" s="281"/>
      <c r="G113" s="643"/>
      <c r="H113" s="57"/>
      <c r="I113" s="57"/>
      <c r="J113"/>
      <c r="K113" s="556">
        <v>0.25</v>
      </c>
      <c r="L113" s="250">
        <f t="shared" si="9"/>
        <v>0</v>
      </c>
      <c r="N113" s="507"/>
    </row>
    <row r="114" spans="2:14" s="8" customFormat="1">
      <c r="B114" s="280"/>
      <c r="C114" s="713"/>
      <c r="D114" s="278" t="s">
        <v>210</v>
      </c>
      <c r="E114" s="286" t="s">
        <v>211</v>
      </c>
      <c r="F114" s="271"/>
      <c r="G114" s="643"/>
      <c r="H114" s="649">
        <f>SUM(H115:H120)</f>
        <v>0</v>
      </c>
      <c r="I114" s="649">
        <f>SUM(I115:I120)</f>
        <v>0</v>
      </c>
      <c r="K114" s="567"/>
      <c r="L114" s="282">
        <f>SUM(L115:L120)</f>
        <v>0</v>
      </c>
      <c r="N114" s="507"/>
    </row>
    <row r="115" spans="2:14">
      <c r="B115" s="280"/>
      <c r="C115" s="713"/>
      <c r="D115" s="280" t="s">
        <v>212</v>
      </c>
      <c r="E115" s="284" t="s">
        <v>150</v>
      </c>
      <c r="F115" s="287"/>
      <c r="G115" s="643"/>
      <c r="H115" s="57"/>
      <c r="I115" s="57"/>
      <c r="J115"/>
      <c r="K115" s="554">
        <v>1.4999999999999999E-2</v>
      </c>
      <c r="L115" s="250">
        <f t="shared" ref="L115:L119" si="10">SUM(H115:I115)*K115</f>
        <v>0</v>
      </c>
      <c r="N115" s="507"/>
    </row>
    <row r="116" spans="2:14">
      <c r="B116" s="280"/>
      <c r="C116" s="713"/>
      <c r="D116" s="280" t="s">
        <v>213</v>
      </c>
      <c r="E116" s="284" t="s">
        <v>201</v>
      </c>
      <c r="F116" s="287"/>
      <c r="G116" s="643"/>
      <c r="H116" s="57"/>
      <c r="I116" s="57"/>
      <c r="J116"/>
      <c r="K116" s="554">
        <v>0.04</v>
      </c>
      <c r="L116" s="250">
        <f t="shared" si="10"/>
        <v>0</v>
      </c>
      <c r="N116" s="507"/>
    </row>
    <row r="117" spans="2:14">
      <c r="B117" s="280"/>
      <c r="C117" s="713"/>
      <c r="D117" s="280" t="s">
        <v>214</v>
      </c>
      <c r="E117" s="284" t="s">
        <v>152</v>
      </c>
      <c r="F117" s="287"/>
      <c r="G117" s="643"/>
      <c r="H117" s="57"/>
      <c r="I117" s="57"/>
      <c r="J117"/>
      <c r="K117" s="554">
        <v>0.06</v>
      </c>
      <c r="L117" s="250">
        <f t="shared" si="10"/>
        <v>0</v>
      </c>
      <c r="N117" s="507"/>
    </row>
    <row r="118" spans="2:14">
      <c r="B118" s="280"/>
      <c r="C118" s="713"/>
      <c r="D118" s="280" t="s">
        <v>215</v>
      </c>
      <c r="E118" s="284" t="s">
        <v>153</v>
      </c>
      <c r="F118" s="287"/>
      <c r="G118" s="643"/>
      <c r="H118" s="57"/>
      <c r="I118" s="57"/>
      <c r="J118"/>
      <c r="K118" s="554">
        <v>0.12</v>
      </c>
      <c r="L118" s="250">
        <f t="shared" si="10"/>
        <v>0</v>
      </c>
      <c r="N118" s="507"/>
    </row>
    <row r="119" spans="2:14">
      <c r="B119" s="280"/>
      <c r="C119" s="713"/>
      <c r="D119" s="280" t="s">
        <v>216</v>
      </c>
      <c r="E119" s="284" t="s">
        <v>205</v>
      </c>
      <c r="F119" s="287"/>
      <c r="G119" s="643"/>
      <c r="H119" s="57"/>
      <c r="I119" s="57"/>
      <c r="J119"/>
      <c r="K119" s="554">
        <v>0.25</v>
      </c>
      <c r="L119" s="250">
        <f t="shared" si="10"/>
        <v>0</v>
      </c>
      <c r="N119" s="507"/>
    </row>
    <row r="120" spans="2:14">
      <c r="B120" s="280"/>
      <c r="C120" s="713"/>
      <c r="D120" s="280" t="s">
        <v>217</v>
      </c>
      <c r="E120" s="284" t="s">
        <v>155</v>
      </c>
      <c r="F120"/>
      <c r="G120" s="643"/>
      <c r="H120" s="644">
        <f>SUM(H121:H122)</f>
        <v>0</v>
      </c>
      <c r="I120" s="644">
        <f>SUM(I121:I122)</f>
        <v>0</v>
      </c>
      <c r="J120"/>
      <c r="K120" s="555"/>
      <c r="L120" s="250">
        <f>SUM(L121:L122)</f>
        <v>0</v>
      </c>
      <c r="N120" s="507"/>
    </row>
    <row r="121" spans="2:14">
      <c r="B121" s="280"/>
      <c r="C121" s="713"/>
      <c r="D121" s="280" t="s">
        <v>218</v>
      </c>
      <c r="E121" s="285" t="s">
        <v>208</v>
      </c>
      <c r="F121" s="287"/>
      <c r="G121" s="643"/>
      <c r="H121" s="57"/>
      <c r="I121" s="57"/>
      <c r="J121"/>
      <c r="K121" s="554">
        <v>0.15</v>
      </c>
      <c r="L121" s="250">
        <f t="shared" ref="L121:L122" si="11">SUM(H121:I121)*K121</f>
        <v>0</v>
      </c>
      <c r="N121" s="507"/>
    </row>
    <row r="122" spans="2:14">
      <c r="B122" s="280"/>
      <c r="C122" s="713"/>
      <c r="D122" s="280" t="s">
        <v>219</v>
      </c>
      <c r="E122" s="285" t="s">
        <v>159</v>
      </c>
      <c r="F122" s="287"/>
      <c r="G122" s="643"/>
      <c r="H122" s="57"/>
      <c r="I122" s="57"/>
      <c r="J122"/>
      <c r="K122" s="556">
        <v>0.25</v>
      </c>
      <c r="L122" s="250">
        <f t="shared" si="11"/>
        <v>0</v>
      </c>
      <c r="N122" s="507"/>
    </row>
    <row r="123" spans="2:14" s="10" customFormat="1">
      <c r="B123" s="288" t="s">
        <v>220</v>
      </c>
      <c r="C123" s="712"/>
      <c r="D123" s="288">
        <v>11.3</v>
      </c>
      <c r="E123" s="279" t="s">
        <v>221</v>
      </c>
      <c r="F123" s="289"/>
      <c r="G123" s="643"/>
      <c r="H123" s="649">
        <f>SUM(H124,H127)</f>
        <v>0</v>
      </c>
      <c r="I123" s="649">
        <f>SUM(I124,I127)</f>
        <v>0</v>
      </c>
      <c r="K123" s="567"/>
      <c r="L123" s="250">
        <f>SUM(L124,L127)</f>
        <v>0</v>
      </c>
      <c r="N123" s="507"/>
    </row>
    <row r="124" spans="2:14" s="10" customFormat="1">
      <c r="B124" s="290"/>
      <c r="C124" s="714"/>
      <c r="D124" s="280" t="s">
        <v>222</v>
      </c>
      <c r="E124" s="283" t="s">
        <v>223</v>
      </c>
      <c r="F124" s="289"/>
      <c r="G124" s="643"/>
      <c r="H124" s="644">
        <f>SUM(H125:H126)</f>
        <v>0</v>
      </c>
      <c r="I124" s="644">
        <f>SUM(I125:I126)</f>
        <v>0</v>
      </c>
      <c r="K124" s="567"/>
      <c r="L124" s="250">
        <f>SUM(L125:L126)</f>
        <v>0</v>
      </c>
      <c r="N124" s="507"/>
    </row>
    <row r="125" spans="2:14" s="10" customFormat="1">
      <c r="B125" s="290"/>
      <c r="C125" s="714"/>
      <c r="D125" s="280" t="s">
        <v>224</v>
      </c>
      <c r="E125" s="284" t="s">
        <v>225</v>
      </c>
      <c r="F125" s="289"/>
      <c r="G125" s="643"/>
      <c r="H125" s="57"/>
      <c r="I125" s="57"/>
      <c r="K125" s="554">
        <v>0.45</v>
      </c>
      <c r="L125" s="250">
        <f t="shared" ref="L125:L126" si="12">SUM(H125:I125)*K125</f>
        <v>0</v>
      </c>
      <c r="N125" s="507"/>
    </row>
    <row r="126" spans="2:14" s="10" customFormat="1">
      <c r="B126" s="290"/>
      <c r="C126" s="714"/>
      <c r="D126" s="280" t="s">
        <v>226</v>
      </c>
      <c r="E126" s="284" t="s">
        <v>227</v>
      </c>
      <c r="F126" s="289"/>
      <c r="G126" s="643"/>
      <c r="H126" s="57"/>
      <c r="I126" s="57"/>
      <c r="K126" s="554">
        <v>0.6</v>
      </c>
      <c r="L126" s="250">
        <f t="shared" si="12"/>
        <v>0</v>
      </c>
      <c r="N126" s="507"/>
    </row>
    <row r="127" spans="2:14" s="10" customFormat="1">
      <c r="B127" s="290"/>
      <c r="C127" s="714"/>
      <c r="D127" s="280" t="s">
        <v>228</v>
      </c>
      <c r="E127" s="283" t="s">
        <v>229</v>
      </c>
      <c r="F127" s="289"/>
      <c r="G127" s="643"/>
      <c r="H127" s="644">
        <f>SUM(H128:H129)</f>
        <v>0</v>
      </c>
      <c r="I127" s="644">
        <f>SUM(I128:I129)</f>
        <v>0</v>
      </c>
      <c r="K127" s="567"/>
      <c r="L127" s="250">
        <f>SUM(L128:L129)</f>
        <v>0</v>
      </c>
      <c r="N127" s="507"/>
    </row>
    <row r="128" spans="2:14" s="10" customFormat="1">
      <c r="B128" s="290"/>
      <c r="C128" s="714"/>
      <c r="D128" s="280" t="s">
        <v>230</v>
      </c>
      <c r="E128" s="284" t="s">
        <v>225</v>
      </c>
      <c r="F128" s="281"/>
      <c r="G128" s="643"/>
      <c r="H128" s="57"/>
      <c r="I128" s="57"/>
      <c r="K128" s="554">
        <v>0.45</v>
      </c>
      <c r="L128" s="250">
        <f t="shared" ref="L128:L129" si="13">SUM(H128:I128)*K128</f>
        <v>0</v>
      </c>
      <c r="N128" s="507"/>
    </row>
    <row r="129" spans="2:14" s="10" customFormat="1">
      <c r="B129" s="290"/>
      <c r="C129" s="714"/>
      <c r="D129" s="280" t="s">
        <v>231</v>
      </c>
      <c r="E129" s="284" t="s">
        <v>227</v>
      </c>
      <c r="F129" s="281"/>
      <c r="G129" s="643"/>
      <c r="H129" s="57"/>
      <c r="I129" s="57"/>
      <c r="K129" s="554">
        <v>0.6</v>
      </c>
      <c r="L129" s="250">
        <f t="shared" si="13"/>
        <v>0</v>
      </c>
      <c r="N129" s="507"/>
    </row>
    <row r="130" spans="2:14" s="8" customFormat="1">
      <c r="B130" s="291" t="s">
        <v>190</v>
      </c>
      <c r="C130" s="714"/>
      <c r="D130" s="291">
        <v>11.4</v>
      </c>
      <c r="E130" s="292" t="s">
        <v>232</v>
      </c>
      <c r="F130" s="272"/>
      <c r="G130" s="643"/>
      <c r="H130" s="649">
        <f>SUM(H131,H134,H135,H138)</f>
        <v>0</v>
      </c>
      <c r="I130" s="649">
        <f>SUM(I131,I134,I135,I138)</f>
        <v>0</v>
      </c>
      <c r="K130" s="567"/>
      <c r="L130" s="250">
        <f>SUM(L131,L134,L135,L138)</f>
        <v>0</v>
      </c>
      <c r="N130" s="507"/>
    </row>
    <row r="131" spans="2:14" s="8" customFormat="1">
      <c r="B131" s="291"/>
      <c r="C131" s="714"/>
      <c r="D131" s="293" t="s">
        <v>233</v>
      </c>
      <c r="E131" s="294" t="s">
        <v>234</v>
      </c>
      <c r="F131" s="272"/>
      <c r="G131" s="643"/>
      <c r="H131" s="650">
        <f>SUM(H132:H133)</f>
        <v>0</v>
      </c>
      <c r="I131" s="650">
        <f>SUM(I132:I133)</f>
        <v>0</v>
      </c>
      <c r="K131" s="567"/>
      <c r="L131" s="250">
        <f>SUM(L132:L133)</f>
        <v>0</v>
      </c>
      <c r="N131" s="507"/>
    </row>
    <row r="132" spans="2:14" s="8" customFormat="1">
      <c r="B132" s="291"/>
      <c r="C132" s="714"/>
      <c r="D132" s="293" t="s">
        <v>235</v>
      </c>
      <c r="E132" s="251" t="s">
        <v>193</v>
      </c>
      <c r="F132" s="272"/>
      <c r="G132" s="643"/>
      <c r="H132" s="57"/>
      <c r="I132" s="57"/>
      <c r="K132" s="554">
        <v>0</v>
      </c>
      <c r="L132" s="250">
        <f t="shared" ref="L132:L134" si="14">SUM(H132:I132)*K132</f>
        <v>0</v>
      </c>
      <c r="N132" s="507"/>
    </row>
    <row r="133" spans="2:14" s="8" customFormat="1">
      <c r="B133" s="291"/>
      <c r="C133" s="714"/>
      <c r="D133" s="293" t="s">
        <v>236</v>
      </c>
      <c r="E133" s="251" t="s">
        <v>195</v>
      </c>
      <c r="F133" s="272"/>
      <c r="G133" s="643"/>
      <c r="H133" s="57"/>
      <c r="I133" s="57"/>
      <c r="K133" s="554">
        <v>0</v>
      </c>
      <c r="L133" s="250">
        <f t="shared" si="14"/>
        <v>0</v>
      </c>
      <c r="N133" s="507"/>
    </row>
    <row r="134" spans="2:14" s="8" customFormat="1">
      <c r="B134" s="291"/>
      <c r="C134" s="714"/>
      <c r="D134" s="293" t="s">
        <v>237</v>
      </c>
      <c r="E134" s="294" t="s">
        <v>238</v>
      </c>
      <c r="F134" s="272"/>
      <c r="G134" s="643"/>
      <c r="H134" s="57"/>
      <c r="I134" s="57"/>
      <c r="K134" s="554">
        <v>0.06</v>
      </c>
      <c r="L134" s="250">
        <f t="shared" si="14"/>
        <v>0</v>
      </c>
      <c r="N134" s="507"/>
    </row>
    <row r="135" spans="2:14" s="8" customFormat="1">
      <c r="B135" s="291"/>
      <c r="C135" s="714"/>
      <c r="D135" s="293" t="s">
        <v>239</v>
      </c>
      <c r="E135" s="294" t="s">
        <v>240</v>
      </c>
      <c r="F135" s="272"/>
      <c r="G135" s="643"/>
      <c r="H135" s="650">
        <f>SUM(H136:H137)</f>
        <v>0</v>
      </c>
      <c r="I135" s="650">
        <f>SUM(I136:I137)</f>
        <v>0</v>
      </c>
      <c r="K135" s="567"/>
      <c r="L135" s="250">
        <f>SUM(L136:L137)</f>
        <v>0</v>
      </c>
      <c r="N135" s="507"/>
    </row>
    <row r="136" spans="2:14" s="8" customFormat="1">
      <c r="B136" s="291"/>
      <c r="C136" s="714"/>
      <c r="D136" s="293" t="s">
        <v>241</v>
      </c>
      <c r="E136" s="251" t="s">
        <v>242</v>
      </c>
      <c r="F136" s="272"/>
      <c r="G136" s="643"/>
      <c r="H136" s="57"/>
      <c r="I136" s="57"/>
      <c r="K136" s="554">
        <v>0.06</v>
      </c>
      <c r="L136" s="250">
        <f t="shared" ref="L136:L140" si="15">SUM(H136:I136)*K136</f>
        <v>0</v>
      </c>
      <c r="N136" s="507"/>
    </row>
    <row r="137" spans="2:14" s="8" customFormat="1">
      <c r="B137" s="291"/>
      <c r="C137" s="714"/>
      <c r="D137" s="293" t="s">
        <v>243</v>
      </c>
      <c r="E137" s="251" t="s">
        <v>244</v>
      </c>
      <c r="F137" s="272"/>
      <c r="G137" s="643"/>
      <c r="H137" s="57"/>
      <c r="I137" s="57"/>
      <c r="K137" s="554">
        <v>0.12</v>
      </c>
      <c r="L137" s="250">
        <f t="shared" si="15"/>
        <v>0</v>
      </c>
      <c r="N137" s="507"/>
    </row>
    <row r="138" spans="2:14" s="8" customFormat="1">
      <c r="B138" s="291"/>
      <c r="C138" s="714"/>
      <c r="D138" s="293" t="s">
        <v>245</v>
      </c>
      <c r="E138" s="294" t="s">
        <v>246</v>
      </c>
      <c r="F138" s="272"/>
      <c r="G138" s="643"/>
      <c r="H138" s="57"/>
      <c r="I138" s="57"/>
      <c r="K138" s="554">
        <v>0.45</v>
      </c>
      <c r="L138" s="250">
        <f t="shared" si="15"/>
        <v>0</v>
      </c>
      <c r="N138" s="507"/>
    </row>
    <row r="139" spans="2:14">
      <c r="B139" s="291" t="s">
        <v>190</v>
      </c>
      <c r="C139" s="713"/>
      <c r="D139" s="278">
        <v>11.5</v>
      </c>
      <c r="E139" s="279" t="s">
        <v>247</v>
      </c>
      <c r="F139" s="281"/>
      <c r="G139" s="643"/>
      <c r="H139" s="57"/>
      <c r="I139" s="57"/>
      <c r="J139"/>
      <c r="K139" s="554">
        <v>0.25</v>
      </c>
      <c r="L139" s="250">
        <f t="shared" si="15"/>
        <v>0</v>
      </c>
      <c r="N139" s="507"/>
    </row>
    <row r="140" spans="2:14">
      <c r="B140" s="291" t="s">
        <v>190</v>
      </c>
      <c r="C140" s="712"/>
      <c r="D140" s="278">
        <v>11.6</v>
      </c>
      <c r="E140" s="279" t="s">
        <v>248</v>
      </c>
      <c r="F140" s="281"/>
      <c r="G140" s="651"/>
      <c r="H140" s="57"/>
      <c r="I140" s="57"/>
      <c r="J140"/>
      <c r="K140" s="554">
        <v>0.35</v>
      </c>
      <c r="L140" s="250">
        <f t="shared" si="15"/>
        <v>0</v>
      </c>
      <c r="N140" s="507"/>
    </row>
    <row r="141" spans="2:14" s="8" customFormat="1">
      <c r="B141" s="258"/>
      <c r="C141" s="707" t="s">
        <v>147</v>
      </c>
      <c r="D141" s="258">
        <v>12</v>
      </c>
      <c r="E141" s="259" t="s">
        <v>249</v>
      </c>
      <c r="F141" s="260"/>
      <c r="G141" s="647"/>
      <c r="H141" s="261">
        <f>SUM(H177,H142,H151,H161,H169,H160,H186,H195)</f>
        <v>0</v>
      </c>
      <c r="I141" s="261">
        <f>SUM(I177,I142,I151,I161,I169,I160,I186,I195)</f>
        <v>0</v>
      </c>
      <c r="K141" s="568"/>
      <c r="L141" s="295">
        <f>SUM(L177,L142,L151,L161,L169,L160,L186,L195)</f>
        <v>0</v>
      </c>
      <c r="N141" s="507"/>
    </row>
    <row r="142" spans="2:14" s="8" customFormat="1">
      <c r="B142" s="262" t="s">
        <v>190</v>
      </c>
      <c r="C142" s="708"/>
      <c r="D142" s="262">
        <v>12.1</v>
      </c>
      <c r="E142" s="279" t="s">
        <v>250</v>
      </c>
      <c r="F142" s="264"/>
      <c r="G142" s="643"/>
      <c r="H142" s="649">
        <f>SUM(H143:H148)</f>
        <v>0</v>
      </c>
      <c r="I142" s="649">
        <f>SUM(I143:I148)</f>
        <v>0</v>
      </c>
      <c r="K142" s="567"/>
      <c r="L142" s="566">
        <f>SUM(L143:L147,L148)</f>
        <v>0</v>
      </c>
      <c r="N142" s="507"/>
    </row>
    <row r="143" spans="2:14" s="8" customFormat="1">
      <c r="B143" s="263"/>
      <c r="C143" s="715"/>
      <c r="D143" s="263" t="s">
        <v>251</v>
      </c>
      <c r="E143" s="256" t="s">
        <v>150</v>
      </c>
      <c r="F143" s="264"/>
      <c r="G143" s="643"/>
      <c r="H143" s="57"/>
      <c r="I143" s="57"/>
      <c r="K143" s="554">
        <v>1.4999999999999999E-2</v>
      </c>
      <c r="L143" s="250">
        <f t="shared" ref="L143:L147" si="16">SUM(H143:I143)*K143</f>
        <v>0</v>
      </c>
      <c r="N143" s="507"/>
    </row>
    <row r="144" spans="2:14">
      <c r="B144" s="263"/>
      <c r="C144" s="715"/>
      <c r="D144" s="263" t="s">
        <v>252</v>
      </c>
      <c r="E144" s="256" t="s">
        <v>201</v>
      </c>
      <c r="F144" s="281"/>
      <c r="G144" s="643"/>
      <c r="H144" s="57"/>
      <c r="I144" s="57"/>
      <c r="J144"/>
      <c r="K144" s="554">
        <v>0.04</v>
      </c>
      <c r="L144" s="250">
        <f t="shared" si="16"/>
        <v>0</v>
      </c>
      <c r="N144" s="507"/>
    </row>
    <row r="145" spans="2:14">
      <c r="B145" s="263"/>
      <c r="C145" s="715"/>
      <c r="D145" s="263" t="s">
        <v>253</v>
      </c>
      <c r="E145" s="256" t="s">
        <v>152</v>
      </c>
      <c r="F145" s="281"/>
      <c r="G145" s="643"/>
      <c r="H145" s="57"/>
      <c r="I145" s="57"/>
      <c r="J145"/>
      <c r="K145" s="554">
        <v>0.06</v>
      </c>
      <c r="L145" s="250">
        <f t="shared" si="16"/>
        <v>0</v>
      </c>
      <c r="N145" s="507"/>
    </row>
    <row r="146" spans="2:14">
      <c r="B146" s="263"/>
      <c r="C146" s="715"/>
      <c r="D146" s="263" t="s">
        <v>254</v>
      </c>
      <c r="E146" s="256" t="s">
        <v>153</v>
      </c>
      <c r="F146" s="281"/>
      <c r="G146" s="643"/>
      <c r="H146" s="57"/>
      <c r="I146" s="57"/>
      <c r="J146"/>
      <c r="K146" s="554">
        <v>0.12</v>
      </c>
      <c r="L146" s="250">
        <f t="shared" si="16"/>
        <v>0</v>
      </c>
      <c r="N146" s="507"/>
    </row>
    <row r="147" spans="2:14">
      <c r="B147" s="263"/>
      <c r="C147" s="715"/>
      <c r="D147" s="263" t="s">
        <v>255</v>
      </c>
      <c r="E147" s="256" t="s">
        <v>205</v>
      </c>
      <c r="F147" s="281"/>
      <c r="G147" s="643"/>
      <c r="H147" s="57"/>
      <c r="I147" s="57"/>
      <c r="J147"/>
      <c r="K147" s="554">
        <v>0.25</v>
      </c>
      <c r="L147" s="250">
        <f t="shared" si="16"/>
        <v>0</v>
      </c>
      <c r="N147" s="507"/>
    </row>
    <row r="148" spans="2:14">
      <c r="B148" s="263"/>
      <c r="C148" s="715"/>
      <c r="D148" s="263" t="s">
        <v>256</v>
      </c>
      <c r="E148" s="256" t="s">
        <v>155</v>
      </c>
      <c r="F148" s="281"/>
      <c r="G148" s="643"/>
      <c r="H148" s="649">
        <f>SUM(H149:H150)</f>
        <v>0</v>
      </c>
      <c r="I148" s="649">
        <f>SUM(I149:I150)</f>
        <v>0</v>
      </c>
      <c r="J148"/>
      <c r="K148" s="555"/>
      <c r="L148" s="250">
        <f>SUM(L149:L150)</f>
        <v>0</v>
      </c>
      <c r="N148" s="507"/>
    </row>
    <row r="149" spans="2:14">
      <c r="B149" s="263"/>
      <c r="C149" s="715"/>
      <c r="D149" s="263" t="s">
        <v>257</v>
      </c>
      <c r="E149" s="296" t="s">
        <v>208</v>
      </c>
      <c r="F149" s="281"/>
      <c r="G149" s="643"/>
      <c r="H149" s="57"/>
      <c r="I149" s="57"/>
      <c r="J149"/>
      <c r="K149" s="554">
        <v>0.15</v>
      </c>
      <c r="L149" s="250">
        <f t="shared" ref="L149:L150" si="17">SUM(H149:I149)*K149</f>
        <v>0</v>
      </c>
      <c r="N149" s="507"/>
    </row>
    <row r="150" spans="2:14">
      <c r="B150" s="263"/>
      <c r="C150" s="715"/>
      <c r="D150" s="263" t="s">
        <v>258</v>
      </c>
      <c r="E150" s="296" t="s">
        <v>259</v>
      </c>
      <c r="F150" s="281"/>
      <c r="G150" s="643"/>
      <c r="H150" s="57"/>
      <c r="I150" s="57"/>
      <c r="J150"/>
      <c r="K150" s="556">
        <v>0.25</v>
      </c>
      <c r="L150" s="250">
        <f t="shared" si="17"/>
        <v>0</v>
      </c>
      <c r="N150" s="507"/>
    </row>
    <row r="151" spans="2:14" s="10" customFormat="1" ht="14.45" customHeight="1">
      <c r="B151" s="297" t="s">
        <v>190</v>
      </c>
      <c r="C151" s="708"/>
      <c r="D151" s="297">
        <v>12.2</v>
      </c>
      <c r="E151" s="279" t="s">
        <v>260</v>
      </c>
      <c r="F151" s="270"/>
      <c r="G151" s="643"/>
      <c r="H151" s="652">
        <f>SUM(H152:H157)</f>
        <v>0</v>
      </c>
      <c r="I151" s="652">
        <f>SUM(I152:I157)</f>
        <v>0</v>
      </c>
      <c r="K151" s="506"/>
      <c r="L151" s="250">
        <f>SUM(L152:L157)</f>
        <v>0</v>
      </c>
      <c r="N151" s="507"/>
    </row>
    <row r="152" spans="2:14">
      <c r="B152" s="263"/>
      <c r="C152" s="715"/>
      <c r="D152" s="263" t="s">
        <v>261</v>
      </c>
      <c r="E152" s="256" t="s">
        <v>150</v>
      </c>
      <c r="F152" s="281"/>
      <c r="G152" s="643"/>
      <c r="H152" s="57"/>
      <c r="I152" s="57"/>
      <c r="J152"/>
      <c r="K152" s="554">
        <v>1.4999999999999999E-2</v>
      </c>
      <c r="L152" s="250">
        <f t="shared" ref="L152:L156" si="18">SUM(H152:I152)*K152</f>
        <v>0</v>
      </c>
      <c r="N152" s="507"/>
    </row>
    <row r="153" spans="2:14">
      <c r="B153" s="263"/>
      <c r="C153" s="715"/>
      <c r="D153" s="263" t="s">
        <v>262</v>
      </c>
      <c r="E153" s="256" t="s">
        <v>201</v>
      </c>
      <c r="F153" s="281"/>
      <c r="G153" s="643"/>
      <c r="H153" s="57"/>
      <c r="I153" s="57"/>
      <c r="J153"/>
      <c r="K153" s="554">
        <v>0.04</v>
      </c>
      <c r="L153" s="250">
        <f t="shared" si="18"/>
        <v>0</v>
      </c>
      <c r="N153" s="507"/>
    </row>
    <row r="154" spans="2:14">
      <c r="B154" s="263"/>
      <c r="C154" s="715"/>
      <c r="D154" s="263" t="s">
        <v>263</v>
      </c>
      <c r="E154" s="256" t="s">
        <v>152</v>
      </c>
      <c r="F154" s="281"/>
      <c r="G154" s="643"/>
      <c r="H154" s="57"/>
      <c r="I154" s="57"/>
      <c r="J154"/>
      <c r="K154" s="554">
        <v>0.06</v>
      </c>
      <c r="L154" s="250">
        <f t="shared" si="18"/>
        <v>0</v>
      </c>
      <c r="N154" s="507"/>
    </row>
    <row r="155" spans="2:14">
      <c r="B155" s="263"/>
      <c r="C155" s="715"/>
      <c r="D155" s="263" t="s">
        <v>264</v>
      </c>
      <c r="E155" s="256" t="s">
        <v>153</v>
      </c>
      <c r="F155" s="281"/>
      <c r="G155" s="643"/>
      <c r="H155" s="57"/>
      <c r="I155" s="57"/>
      <c r="J155"/>
      <c r="K155" s="554">
        <v>0.12</v>
      </c>
      <c r="L155" s="250">
        <f t="shared" si="18"/>
        <v>0</v>
      </c>
      <c r="N155" s="507"/>
    </row>
    <row r="156" spans="2:14">
      <c r="B156" s="263"/>
      <c r="C156" s="715"/>
      <c r="D156" s="263" t="s">
        <v>265</v>
      </c>
      <c r="E156" s="256" t="s">
        <v>205</v>
      </c>
      <c r="F156" s="281"/>
      <c r="G156" s="643"/>
      <c r="H156" s="57"/>
      <c r="I156" s="57"/>
      <c r="J156"/>
      <c r="K156" s="554">
        <v>0.25</v>
      </c>
      <c r="L156" s="250">
        <f t="shared" si="18"/>
        <v>0</v>
      </c>
      <c r="N156" s="507"/>
    </row>
    <row r="157" spans="2:14">
      <c r="B157" s="263"/>
      <c r="C157" s="715"/>
      <c r="D157" s="263" t="s">
        <v>266</v>
      </c>
      <c r="E157" s="256" t="s">
        <v>155</v>
      </c>
      <c r="F157" s="281"/>
      <c r="G157" s="643"/>
      <c r="H157" s="649">
        <f>SUM(H158:H159)</f>
        <v>0</v>
      </c>
      <c r="I157" s="649">
        <f>SUM(I158:I159)</f>
        <v>0</v>
      </c>
      <c r="J157"/>
      <c r="K157" s="555"/>
      <c r="L157" s="250">
        <f>SUM(L158:L159)</f>
        <v>0</v>
      </c>
      <c r="N157" s="507"/>
    </row>
    <row r="158" spans="2:14">
      <c r="B158" s="263"/>
      <c r="C158" s="715"/>
      <c r="D158" s="263" t="s">
        <v>267</v>
      </c>
      <c r="E158" s="296" t="s">
        <v>208</v>
      </c>
      <c r="F158" s="281"/>
      <c r="G158" s="643"/>
      <c r="H158" s="57"/>
      <c r="I158" s="57"/>
      <c r="J158"/>
      <c r="K158" s="554">
        <v>0.15</v>
      </c>
      <c r="L158" s="250">
        <f t="shared" ref="L158:L160" si="19">SUM(H158:I158)*K158</f>
        <v>0</v>
      </c>
      <c r="N158" s="507"/>
    </row>
    <row r="159" spans="2:14">
      <c r="B159" s="263"/>
      <c r="C159" s="715"/>
      <c r="D159" s="263" t="s">
        <v>268</v>
      </c>
      <c r="E159" s="296" t="s">
        <v>259</v>
      </c>
      <c r="F159" s="281"/>
      <c r="G159" s="643"/>
      <c r="H159" s="57"/>
      <c r="I159" s="57"/>
      <c r="J159"/>
      <c r="K159" s="556">
        <v>0.25</v>
      </c>
      <c r="L159" s="250">
        <f t="shared" si="19"/>
        <v>0</v>
      </c>
      <c r="N159" s="507"/>
    </row>
    <row r="160" spans="2:14">
      <c r="B160" s="262" t="s">
        <v>190</v>
      </c>
      <c r="C160" s="708"/>
      <c r="D160" s="262">
        <v>12.3</v>
      </c>
      <c r="E160" s="279" t="s">
        <v>269</v>
      </c>
      <c r="F160" s="264"/>
      <c r="G160" s="643"/>
      <c r="H160" s="57"/>
      <c r="I160" s="57"/>
      <c r="J160"/>
      <c r="K160" s="556">
        <v>0</v>
      </c>
      <c r="L160" s="250">
        <f t="shared" si="19"/>
        <v>0</v>
      </c>
      <c r="N160" s="507"/>
    </row>
    <row r="161" spans="2:14" s="10" customFormat="1">
      <c r="B161" s="297" t="s">
        <v>190</v>
      </c>
      <c r="C161" s="708"/>
      <c r="D161" s="297">
        <v>12.4</v>
      </c>
      <c r="E161" s="279" t="s">
        <v>270</v>
      </c>
      <c r="F161" s="298"/>
      <c r="G161" s="652">
        <f>SUM(G162:G168)</f>
        <v>0</v>
      </c>
      <c r="H161" s="652">
        <f>SUM(H162:H168)</f>
        <v>0</v>
      </c>
      <c r="I161" s="652">
        <f>SUM(I162:I168)</f>
        <v>0</v>
      </c>
      <c r="K161" s="506"/>
      <c r="L161" s="250">
        <f>SUM(L162:L168)</f>
        <v>0</v>
      </c>
      <c r="N161" s="507"/>
    </row>
    <row r="162" spans="2:14">
      <c r="B162" s="263"/>
      <c r="C162" s="715"/>
      <c r="D162" s="263" t="s">
        <v>271</v>
      </c>
      <c r="E162" s="256" t="s">
        <v>165</v>
      </c>
      <c r="F162" s="281"/>
      <c r="G162" s="48"/>
      <c r="H162" s="57"/>
      <c r="I162" s="57"/>
      <c r="J162" s="219" t="str">
        <f t="shared" ref="J162:J168" si="20">IF(AND(LEFT(E162,4)="For ",SUM(H162:I162)&gt;0,G162=""),"Error: No input in cell "&amp;ADDRESS(ROW(G162),COLUMN(G162),4),"")</f>
        <v/>
      </c>
      <c r="K162" s="561">
        <f>IFERROR(VLOOKUP(G162,'RC%_Receivables'!$J$11:$L$15,3,TRUE),'RC%_Receivables'!$L$11)</f>
        <v>5.1999999999999998E-2</v>
      </c>
      <c r="L162" s="250">
        <f t="shared" ref="L162:L168" si="21">SUM(H162:I162)*K162</f>
        <v>0</v>
      </c>
      <c r="N162" s="507"/>
    </row>
    <row r="163" spans="2:14">
      <c r="B163" s="263"/>
      <c r="C163" s="715"/>
      <c r="D163" s="263" t="s">
        <v>272</v>
      </c>
      <c r="E163" s="256" t="s">
        <v>166</v>
      </c>
      <c r="F163" s="281"/>
      <c r="G163" s="48"/>
      <c r="H163" s="57"/>
      <c r="I163" s="57"/>
      <c r="J163" s="219" t="str">
        <f t="shared" si="20"/>
        <v/>
      </c>
      <c r="K163" s="561">
        <f>IFERROR(VLOOKUP(G163,'RC%_Receivables'!$J$11:$M$15,4,TRUE),'RC%_Receivables'!$M$11)</f>
        <v>0.16700000000000001</v>
      </c>
      <c r="L163" s="250">
        <f t="shared" si="21"/>
        <v>0</v>
      </c>
      <c r="N163" s="507"/>
    </row>
    <row r="164" spans="2:14">
      <c r="B164" s="263"/>
      <c r="C164" s="715"/>
      <c r="D164" s="263" t="s">
        <v>273</v>
      </c>
      <c r="E164" s="256" t="s">
        <v>167</v>
      </c>
      <c r="F164" s="281"/>
      <c r="G164" s="48"/>
      <c r="H164" s="57"/>
      <c r="I164" s="57"/>
      <c r="J164" s="219" t="str">
        <f t="shared" si="20"/>
        <v/>
      </c>
      <c r="K164" s="561">
        <f>IFERROR(VLOOKUP(G164,'RC%_Receivables'!$J$11:$N$15,5,TRUE),'RC%_Receivables'!$N$11)</f>
        <v>0.38200000000000001</v>
      </c>
      <c r="L164" s="250">
        <f t="shared" si="21"/>
        <v>0</v>
      </c>
      <c r="N164" s="507"/>
    </row>
    <row r="165" spans="2:14">
      <c r="B165" s="263"/>
      <c r="C165" s="715"/>
      <c r="D165" s="263" t="s">
        <v>274</v>
      </c>
      <c r="E165" s="256" t="s">
        <v>168</v>
      </c>
      <c r="F165" s="281"/>
      <c r="G165" s="48"/>
      <c r="H165" s="57"/>
      <c r="I165" s="57"/>
      <c r="J165" s="219" t="str">
        <f t="shared" si="20"/>
        <v/>
      </c>
      <c r="K165" s="561">
        <f>IFERROR(VLOOKUP(G165,'RC%_Receivables'!$J$11:$O$15,6,TRUE),'RC%_Receivables'!$O$11)</f>
        <v>0.71199999999999997</v>
      </c>
      <c r="L165" s="250">
        <f t="shared" si="21"/>
        <v>0</v>
      </c>
      <c r="N165" s="507"/>
    </row>
    <row r="166" spans="2:14">
      <c r="B166" s="263"/>
      <c r="C166" s="715"/>
      <c r="D166" s="263" t="s">
        <v>275</v>
      </c>
      <c r="E166" s="256" t="s">
        <v>169</v>
      </c>
      <c r="F166" s="281"/>
      <c r="G166" s="48"/>
      <c r="H166" s="57"/>
      <c r="I166" s="57"/>
      <c r="J166" s="219" t="str">
        <f t="shared" si="20"/>
        <v/>
      </c>
      <c r="K166" s="561">
        <f>IFERROR(VLOOKUP(G166,'RC%_Receivables'!$J$11:$P$15,7,TRUE),'RC%_Receivables'!$P$11)</f>
        <v>1</v>
      </c>
      <c r="L166" s="250">
        <f t="shared" si="21"/>
        <v>0</v>
      </c>
      <c r="N166" s="507"/>
    </row>
    <row r="167" spans="2:14">
      <c r="B167" s="263"/>
      <c r="C167" s="715"/>
      <c r="D167" s="263" t="s">
        <v>276</v>
      </c>
      <c r="E167" s="256" t="s">
        <v>170</v>
      </c>
      <c r="F167" s="281"/>
      <c r="G167" s="48"/>
      <c r="H167" s="49"/>
      <c r="I167" s="49"/>
      <c r="J167" s="219" t="str">
        <f t="shared" si="20"/>
        <v/>
      </c>
      <c r="K167" s="561">
        <f>IFERROR(VLOOKUP(G167,'RC%_Receivables'!$J$11:$Q$15,8,TRUE),'RC%_Receivables'!$Q$11)</f>
        <v>1</v>
      </c>
      <c r="L167" s="250">
        <f t="shared" si="21"/>
        <v>0</v>
      </c>
      <c r="N167" s="507"/>
    </row>
    <row r="168" spans="2:14">
      <c r="B168" s="263"/>
      <c r="C168" s="715"/>
      <c r="D168" s="263" t="s">
        <v>277</v>
      </c>
      <c r="E168" s="256" t="s">
        <v>171</v>
      </c>
      <c r="F168" s="281"/>
      <c r="G168" s="48"/>
      <c r="H168" s="49"/>
      <c r="I168" s="49"/>
      <c r="J168" s="219" t="str">
        <f t="shared" si="20"/>
        <v/>
      </c>
      <c r="K168" s="561">
        <f>IFERROR(VLOOKUP(G168,'RC%_Receivables'!$J$11:$R$15,9,TRUE),'RC%_Receivables'!$R$11)</f>
        <v>1</v>
      </c>
      <c r="L168" s="250">
        <f t="shared" si="21"/>
        <v>0</v>
      </c>
      <c r="N168" s="507"/>
    </row>
    <row r="169" spans="2:14">
      <c r="B169" s="262" t="s">
        <v>163</v>
      </c>
      <c r="C169" s="708"/>
      <c r="D169" s="262">
        <v>12.5</v>
      </c>
      <c r="E169" s="279" t="s">
        <v>278</v>
      </c>
      <c r="F169" s="209"/>
      <c r="G169" s="653">
        <f>SUM(G170:G176)</f>
        <v>0</v>
      </c>
      <c r="H169" s="649">
        <f>SUM(H170:H176)</f>
        <v>0</v>
      </c>
      <c r="I169" s="649">
        <f>SUM(I170:I176)</f>
        <v>0</v>
      </c>
      <c r="J169" s="8"/>
      <c r="K169" s="569"/>
      <c r="L169" s="295">
        <f>SUM(L170:L176)</f>
        <v>0</v>
      </c>
      <c r="N169" s="507"/>
    </row>
    <row r="170" spans="2:14">
      <c r="B170" s="262"/>
      <c r="C170" s="708"/>
      <c r="D170" s="263" t="s">
        <v>279</v>
      </c>
      <c r="E170" s="256" t="s">
        <v>165</v>
      </c>
      <c r="F170" s="209"/>
      <c r="G170" s="48"/>
      <c r="H170" s="57"/>
      <c r="I170" s="57"/>
      <c r="J170" s="219" t="str">
        <f t="shared" ref="J170:J176" si="22">IF(AND(LEFT(E170,4)="For ",SUM(H170:I170)&gt;0,G170=""),"Error: No input in cell "&amp;ADDRESS(ROW(G170),COLUMN(G170),4),"")</f>
        <v/>
      </c>
      <c r="K170" s="561">
        <f>IFERROR(VLOOKUP(G170,'RC%_Receivables'!$J$11:$L$15,3,TRUE),'RC%_Receivables'!$L$11)</f>
        <v>5.1999999999999998E-2</v>
      </c>
      <c r="L170" s="282">
        <f t="shared" ref="L170:L176" si="23">SUM(H170:I170)*K170</f>
        <v>0</v>
      </c>
      <c r="N170" s="507"/>
    </row>
    <row r="171" spans="2:14">
      <c r="B171" s="262"/>
      <c r="C171" s="708"/>
      <c r="D171" s="263" t="s">
        <v>280</v>
      </c>
      <c r="E171" s="256" t="s">
        <v>166</v>
      </c>
      <c r="F171" s="264"/>
      <c r="G171" s="48"/>
      <c r="H171" s="57"/>
      <c r="I171" s="57"/>
      <c r="J171" s="219" t="str">
        <f t="shared" si="22"/>
        <v/>
      </c>
      <c r="K171" s="561">
        <f>IFERROR(VLOOKUP(G171,'RC%_Receivables'!$J$11:$M$15,4,TRUE),'RC%_Receivables'!$M$11)</f>
        <v>0.16700000000000001</v>
      </c>
      <c r="L171" s="282">
        <f t="shared" si="23"/>
        <v>0</v>
      </c>
      <c r="N171" s="507"/>
    </row>
    <row r="172" spans="2:14">
      <c r="B172" s="262"/>
      <c r="C172" s="708"/>
      <c r="D172" s="263" t="s">
        <v>281</v>
      </c>
      <c r="E172" s="256" t="s">
        <v>167</v>
      </c>
      <c r="F172" s="264"/>
      <c r="G172" s="48"/>
      <c r="H172" s="57"/>
      <c r="I172" s="57"/>
      <c r="J172" s="219" t="str">
        <f t="shared" si="22"/>
        <v/>
      </c>
      <c r="K172" s="561">
        <f>IFERROR(VLOOKUP(G172,'RC%_Receivables'!$J$11:$N$15,5,TRUE),'RC%_Receivables'!$N$11)</f>
        <v>0.38200000000000001</v>
      </c>
      <c r="L172" s="282">
        <f t="shared" si="23"/>
        <v>0</v>
      </c>
      <c r="N172" s="507"/>
    </row>
    <row r="173" spans="2:14">
      <c r="B173" s="262"/>
      <c r="C173" s="708"/>
      <c r="D173" s="263" t="s">
        <v>282</v>
      </c>
      <c r="E173" s="256" t="s">
        <v>168</v>
      </c>
      <c r="F173" s="264"/>
      <c r="G173" s="48"/>
      <c r="H173" s="57"/>
      <c r="I173" s="57"/>
      <c r="J173" s="219" t="str">
        <f t="shared" si="22"/>
        <v/>
      </c>
      <c r="K173" s="561">
        <f>IFERROR(VLOOKUP(G173,'RC%_Receivables'!$J$11:$O$15,6,TRUE),'RC%_Receivables'!$O$11)</f>
        <v>0.71199999999999997</v>
      </c>
      <c r="L173" s="282">
        <f t="shared" si="23"/>
        <v>0</v>
      </c>
      <c r="N173" s="507"/>
    </row>
    <row r="174" spans="2:14">
      <c r="B174" s="262"/>
      <c r="C174" s="708"/>
      <c r="D174" s="263" t="s">
        <v>283</v>
      </c>
      <c r="E174" s="256" t="s">
        <v>169</v>
      </c>
      <c r="F174" s="264"/>
      <c r="G174" s="48"/>
      <c r="H174" s="57"/>
      <c r="I174" s="57"/>
      <c r="J174" s="219" t="str">
        <f t="shared" si="22"/>
        <v/>
      </c>
      <c r="K174" s="561">
        <f>IFERROR(VLOOKUP(G174,'RC%_Receivables'!$J$11:$P$15,7,TRUE),'RC%_Receivables'!$P$11)</f>
        <v>1</v>
      </c>
      <c r="L174" s="282">
        <f t="shared" si="23"/>
        <v>0</v>
      </c>
      <c r="N174" s="507"/>
    </row>
    <row r="175" spans="2:14">
      <c r="B175" s="263"/>
      <c r="C175" s="715"/>
      <c r="D175" s="263" t="s">
        <v>284</v>
      </c>
      <c r="E175" s="256" t="s">
        <v>170</v>
      </c>
      <c r="F175" s="281"/>
      <c r="G175" s="48"/>
      <c r="H175" s="49"/>
      <c r="I175" s="49"/>
      <c r="J175" s="219" t="str">
        <f t="shared" si="22"/>
        <v/>
      </c>
      <c r="K175" s="561">
        <f>IFERROR(VLOOKUP(G175,'RC%_Receivables'!$J$11:$Q$15,8,TRUE),'RC%_Receivables'!$Q$11)</f>
        <v>1</v>
      </c>
      <c r="L175" s="282">
        <f t="shared" si="23"/>
        <v>0</v>
      </c>
      <c r="N175" s="507"/>
    </row>
    <row r="176" spans="2:14">
      <c r="B176" s="299"/>
      <c r="C176" s="716"/>
      <c r="D176" s="263" t="s">
        <v>285</v>
      </c>
      <c r="E176" s="256" t="s">
        <v>171</v>
      </c>
      <c r="F176" s="249"/>
      <c r="G176" s="48"/>
      <c r="H176" s="49"/>
      <c r="I176" s="49"/>
      <c r="J176" s="219" t="str">
        <f t="shared" si="22"/>
        <v/>
      </c>
      <c r="K176" s="561">
        <f>IFERROR(VLOOKUP(G176,'RC%_Receivables'!$J$11:$R$15,9,TRUE),'RC%_Receivables'!$R$11)</f>
        <v>1</v>
      </c>
      <c r="L176" s="282">
        <f t="shared" si="23"/>
        <v>0</v>
      </c>
      <c r="N176" s="507"/>
    </row>
    <row r="177" spans="2:14">
      <c r="B177" s="262" t="s">
        <v>190</v>
      </c>
      <c r="C177" s="708"/>
      <c r="D177" s="262">
        <v>12.6</v>
      </c>
      <c r="E177" s="279" t="s">
        <v>286</v>
      </c>
      <c r="F177" s="264"/>
      <c r="G177" s="643"/>
      <c r="H177" s="649">
        <f>SUM(H178:H183)</f>
        <v>0</v>
      </c>
      <c r="I177" s="649">
        <f>SUM(I178:I183)</f>
        <v>0</v>
      </c>
      <c r="J177"/>
      <c r="K177" s="567"/>
      <c r="L177" s="250">
        <f>SUM(L178:L183)</f>
        <v>0</v>
      </c>
      <c r="N177" s="507"/>
    </row>
    <row r="178" spans="2:14">
      <c r="B178" s="263"/>
      <c r="C178" s="715"/>
      <c r="D178" s="263" t="s">
        <v>287</v>
      </c>
      <c r="E178" s="256" t="s">
        <v>150</v>
      </c>
      <c r="F178" s="281"/>
      <c r="G178" s="643"/>
      <c r="H178" s="57"/>
      <c r="I178" s="57"/>
      <c r="J178"/>
      <c r="K178" s="554">
        <v>1.4999999999999999E-2</v>
      </c>
      <c r="L178" s="250">
        <f t="shared" ref="L178:L182" si="24">SUM(H178:I178)*K178</f>
        <v>0</v>
      </c>
      <c r="N178" s="507"/>
    </row>
    <row r="179" spans="2:14">
      <c r="B179" s="263"/>
      <c r="C179" s="715"/>
      <c r="D179" s="263" t="s">
        <v>288</v>
      </c>
      <c r="E179" s="256" t="s">
        <v>201</v>
      </c>
      <c r="F179" s="281"/>
      <c r="G179" s="643"/>
      <c r="H179" s="57"/>
      <c r="I179" s="57"/>
      <c r="J179"/>
      <c r="K179" s="554">
        <v>0.04</v>
      </c>
      <c r="L179" s="250">
        <f t="shared" si="24"/>
        <v>0</v>
      </c>
      <c r="N179" s="507"/>
    </row>
    <row r="180" spans="2:14">
      <c r="B180" s="263"/>
      <c r="C180" s="715"/>
      <c r="D180" s="263" t="s">
        <v>289</v>
      </c>
      <c r="E180" s="256" t="s">
        <v>152</v>
      </c>
      <c r="F180" s="281"/>
      <c r="G180" s="643"/>
      <c r="H180" s="57"/>
      <c r="I180" s="57"/>
      <c r="J180"/>
      <c r="K180" s="554">
        <v>0.06</v>
      </c>
      <c r="L180" s="250">
        <f t="shared" si="24"/>
        <v>0</v>
      </c>
      <c r="N180" s="507"/>
    </row>
    <row r="181" spans="2:14">
      <c r="B181" s="263"/>
      <c r="C181" s="715"/>
      <c r="D181" s="263" t="s">
        <v>290</v>
      </c>
      <c r="E181" s="256" t="s">
        <v>153</v>
      </c>
      <c r="F181" s="281"/>
      <c r="G181" s="643"/>
      <c r="H181" s="57"/>
      <c r="I181" s="57"/>
      <c r="J181"/>
      <c r="K181" s="554">
        <v>0.12</v>
      </c>
      <c r="L181" s="250">
        <f t="shared" si="24"/>
        <v>0</v>
      </c>
      <c r="N181" s="507"/>
    </row>
    <row r="182" spans="2:14">
      <c r="B182" s="263"/>
      <c r="C182" s="715"/>
      <c r="D182" s="263" t="s">
        <v>291</v>
      </c>
      <c r="E182" s="256" t="s">
        <v>205</v>
      </c>
      <c r="F182" s="281"/>
      <c r="G182" s="643"/>
      <c r="H182" s="57"/>
      <c r="I182" s="57"/>
      <c r="J182"/>
      <c r="K182" s="554">
        <v>0.25</v>
      </c>
      <c r="L182" s="250">
        <f t="shared" si="24"/>
        <v>0</v>
      </c>
      <c r="N182" s="507"/>
    </row>
    <row r="183" spans="2:14">
      <c r="B183" s="263"/>
      <c r="C183" s="715"/>
      <c r="D183" s="263" t="s">
        <v>292</v>
      </c>
      <c r="E183" s="256" t="s">
        <v>155</v>
      </c>
      <c r="F183" s="281"/>
      <c r="G183" s="643"/>
      <c r="H183" s="649">
        <f>SUM(H184:H185)</f>
        <v>0</v>
      </c>
      <c r="I183" s="649">
        <f>SUM(I184:I185)</f>
        <v>0</v>
      </c>
      <c r="J183"/>
      <c r="K183" s="555"/>
      <c r="L183" s="250">
        <f>SUM(L184:L185)</f>
        <v>0</v>
      </c>
      <c r="N183" s="507"/>
    </row>
    <row r="184" spans="2:14">
      <c r="B184" s="263"/>
      <c r="C184" s="715"/>
      <c r="D184" s="263" t="s">
        <v>293</v>
      </c>
      <c r="E184" s="296" t="s">
        <v>208</v>
      </c>
      <c r="F184" s="281"/>
      <c r="G184" s="643"/>
      <c r="H184" s="57"/>
      <c r="I184" s="57"/>
      <c r="J184"/>
      <c r="K184" s="554">
        <v>0.15</v>
      </c>
      <c r="L184" s="250">
        <f>SUM(H184:I184)*K184</f>
        <v>0</v>
      </c>
      <c r="N184" s="507"/>
    </row>
    <row r="185" spans="2:14">
      <c r="B185" s="263"/>
      <c r="C185" s="715"/>
      <c r="D185" s="263" t="s">
        <v>294</v>
      </c>
      <c r="E185" s="296" t="s">
        <v>259</v>
      </c>
      <c r="F185" s="281"/>
      <c r="G185" s="643"/>
      <c r="H185" s="57"/>
      <c r="I185" s="57"/>
      <c r="J185"/>
      <c r="K185" s="556">
        <v>0.25</v>
      </c>
      <c r="L185" s="250">
        <f>SUM(H185:I185)*K185</f>
        <v>0</v>
      </c>
      <c r="N185" s="507"/>
    </row>
    <row r="186" spans="2:14" s="8" customFormat="1">
      <c r="B186" s="278" t="s">
        <v>190</v>
      </c>
      <c r="C186" s="713"/>
      <c r="D186" s="278">
        <v>12.7</v>
      </c>
      <c r="E186" s="279" t="s">
        <v>295</v>
      </c>
      <c r="F186" s="264"/>
      <c r="G186" s="643"/>
      <c r="H186" s="649">
        <f>SUM(H187:H192)</f>
        <v>0</v>
      </c>
      <c r="I186" s="649">
        <f>SUM(I187:I192)</f>
        <v>0</v>
      </c>
      <c r="K186" s="567"/>
      <c r="L186" s="282">
        <f>SUM(L187:L192)</f>
        <v>0</v>
      </c>
      <c r="N186" s="507"/>
    </row>
    <row r="187" spans="2:14">
      <c r="B187" s="280"/>
      <c r="C187" s="713"/>
      <c r="D187" s="280" t="s">
        <v>296</v>
      </c>
      <c r="E187" s="284" t="s">
        <v>150</v>
      </c>
      <c r="F187" s="281"/>
      <c r="G187" s="643"/>
      <c r="H187" s="57"/>
      <c r="I187" s="57"/>
      <c r="J187"/>
      <c r="K187" s="554">
        <v>1.4999999999999999E-2</v>
      </c>
      <c r="L187" s="250">
        <f t="shared" ref="L187:L191" si="25">SUM(H187:I187)*K187</f>
        <v>0</v>
      </c>
      <c r="N187" s="507"/>
    </row>
    <row r="188" spans="2:14">
      <c r="B188" s="280"/>
      <c r="C188" s="713"/>
      <c r="D188" s="280" t="s">
        <v>297</v>
      </c>
      <c r="E188" s="284" t="s">
        <v>201</v>
      </c>
      <c r="F188" s="281"/>
      <c r="G188" s="643"/>
      <c r="H188" s="57"/>
      <c r="I188" s="57"/>
      <c r="J188"/>
      <c r="K188" s="554">
        <v>0.04</v>
      </c>
      <c r="L188" s="250">
        <f t="shared" si="25"/>
        <v>0</v>
      </c>
      <c r="N188" s="507"/>
    </row>
    <row r="189" spans="2:14">
      <c r="B189" s="280"/>
      <c r="C189" s="713"/>
      <c r="D189" s="280" t="s">
        <v>298</v>
      </c>
      <c r="E189" s="284" t="s">
        <v>152</v>
      </c>
      <c r="F189" s="281"/>
      <c r="G189" s="643"/>
      <c r="H189" s="57"/>
      <c r="I189" s="57"/>
      <c r="J189"/>
      <c r="K189" s="554">
        <v>0.06</v>
      </c>
      <c r="L189" s="250">
        <f t="shared" si="25"/>
        <v>0</v>
      </c>
      <c r="N189" s="507"/>
    </row>
    <row r="190" spans="2:14">
      <c r="B190" s="280"/>
      <c r="C190" s="713"/>
      <c r="D190" s="280" t="s">
        <v>299</v>
      </c>
      <c r="E190" s="284" t="s">
        <v>153</v>
      </c>
      <c r="F190" s="281"/>
      <c r="G190" s="643"/>
      <c r="H190" s="57"/>
      <c r="I190" s="57"/>
      <c r="J190"/>
      <c r="K190" s="554">
        <v>0.12</v>
      </c>
      <c r="L190" s="250">
        <f t="shared" si="25"/>
        <v>0</v>
      </c>
      <c r="N190" s="507"/>
    </row>
    <row r="191" spans="2:14">
      <c r="B191" s="280"/>
      <c r="C191" s="713"/>
      <c r="D191" s="280" t="s">
        <v>300</v>
      </c>
      <c r="E191" s="284" t="s">
        <v>205</v>
      </c>
      <c r="F191" s="281"/>
      <c r="G191" s="643"/>
      <c r="H191" s="57"/>
      <c r="I191" s="57"/>
      <c r="J191"/>
      <c r="K191" s="554">
        <v>0.25</v>
      </c>
      <c r="L191" s="250">
        <f t="shared" si="25"/>
        <v>0</v>
      </c>
      <c r="N191" s="507"/>
    </row>
    <row r="192" spans="2:14">
      <c r="B192" s="280"/>
      <c r="C192" s="713"/>
      <c r="D192" s="280" t="s">
        <v>301</v>
      </c>
      <c r="E192" s="284" t="s">
        <v>155</v>
      </c>
      <c r="F192" s="281"/>
      <c r="G192" s="643"/>
      <c r="H192" s="644">
        <f>SUM(H193:H194)</f>
        <v>0</v>
      </c>
      <c r="I192" s="644">
        <f>SUM(I193:I194)</f>
        <v>0</v>
      </c>
      <c r="J192"/>
      <c r="K192" s="555"/>
      <c r="L192" s="250">
        <f>SUM(L193:L194)</f>
        <v>0</v>
      </c>
      <c r="N192" s="507"/>
    </row>
    <row r="193" spans="2:14">
      <c r="B193" s="280"/>
      <c r="C193" s="713"/>
      <c r="D193" s="280" t="s">
        <v>302</v>
      </c>
      <c r="E193" s="285" t="s">
        <v>208</v>
      </c>
      <c r="F193" s="281"/>
      <c r="G193" s="643"/>
      <c r="H193" s="57"/>
      <c r="I193" s="57"/>
      <c r="J193"/>
      <c r="K193" s="554">
        <v>0.15</v>
      </c>
      <c r="L193" s="250">
        <f t="shared" ref="L193:L194" si="26">SUM(H193:I193)*K193</f>
        <v>0</v>
      </c>
      <c r="N193" s="507"/>
    </row>
    <row r="194" spans="2:14">
      <c r="B194" s="280"/>
      <c r="C194" s="713"/>
      <c r="D194" s="280" t="s">
        <v>303</v>
      </c>
      <c r="E194" s="296" t="s">
        <v>259</v>
      </c>
      <c r="F194" s="281"/>
      <c r="G194" s="643"/>
      <c r="H194" s="57"/>
      <c r="I194" s="57"/>
      <c r="J194"/>
      <c r="K194" s="556">
        <v>0.25</v>
      </c>
      <c r="L194" s="250">
        <f t="shared" si="26"/>
        <v>0</v>
      </c>
      <c r="N194" s="507"/>
    </row>
    <row r="195" spans="2:14">
      <c r="B195" s="305" t="s">
        <v>220</v>
      </c>
      <c r="C195" s="717"/>
      <c r="D195" s="305">
        <v>12.8</v>
      </c>
      <c r="E195" s="303" t="s">
        <v>304</v>
      </c>
      <c r="F195" s="306"/>
      <c r="G195" s="643"/>
      <c r="H195" s="644">
        <f>SUM(H196,H199)</f>
        <v>0</v>
      </c>
      <c r="I195" s="644">
        <f>SUM(I196,I199)</f>
        <v>0</v>
      </c>
      <c r="J195"/>
      <c r="K195" s="506"/>
      <c r="L195" s="250">
        <f>SUM(L196,L199)</f>
        <v>0</v>
      </c>
      <c r="N195" s="507"/>
    </row>
    <row r="196" spans="2:14">
      <c r="B196" s="301"/>
      <c r="C196" s="718"/>
      <c r="D196" s="301" t="s">
        <v>305</v>
      </c>
      <c r="E196" s="307" t="s">
        <v>223</v>
      </c>
      <c r="F196" s="306"/>
      <c r="G196" s="643"/>
      <c r="H196" s="644">
        <f>SUM(H197:H198)</f>
        <v>0</v>
      </c>
      <c r="I196" s="644">
        <f>SUM(I197:I198)</f>
        <v>0</v>
      </c>
      <c r="J196"/>
      <c r="K196" s="508"/>
      <c r="L196" s="250">
        <f>SUM(L197:L198)</f>
        <v>0</v>
      </c>
      <c r="N196" s="507"/>
    </row>
    <row r="197" spans="2:14">
      <c r="B197" s="301"/>
      <c r="C197" s="718"/>
      <c r="D197" s="301" t="s">
        <v>306</v>
      </c>
      <c r="E197" s="304" t="s">
        <v>225</v>
      </c>
      <c r="F197" s="306"/>
      <c r="G197" s="643"/>
      <c r="H197" s="57"/>
      <c r="I197" s="57"/>
      <c r="J197"/>
      <c r="K197" s="554">
        <v>0.45</v>
      </c>
      <c r="L197" s="250">
        <f t="shared" ref="L197:L198" si="27">SUM(H197:I197)*K197</f>
        <v>0</v>
      </c>
      <c r="N197" s="507"/>
    </row>
    <row r="198" spans="2:14">
      <c r="B198" s="301"/>
      <c r="C198" s="718"/>
      <c r="D198" s="301" t="s">
        <v>307</v>
      </c>
      <c r="E198" s="304" t="s">
        <v>227</v>
      </c>
      <c r="F198" s="306"/>
      <c r="G198" s="643"/>
      <c r="H198" s="57"/>
      <c r="I198" s="57"/>
      <c r="J198"/>
      <c r="K198" s="554">
        <v>0.6</v>
      </c>
      <c r="L198" s="250">
        <f t="shared" si="27"/>
        <v>0</v>
      </c>
      <c r="N198" s="507"/>
    </row>
    <row r="199" spans="2:14">
      <c r="B199" s="301"/>
      <c r="C199" s="718"/>
      <c r="D199" s="301" t="s">
        <v>308</v>
      </c>
      <c r="E199" s="307" t="s">
        <v>229</v>
      </c>
      <c r="F199" s="306"/>
      <c r="G199" s="643"/>
      <c r="H199" s="644">
        <f>SUM(H200:H201)</f>
        <v>0</v>
      </c>
      <c r="I199" s="644">
        <f>SUM(I200:I201)</f>
        <v>0</v>
      </c>
      <c r="J199"/>
      <c r="K199" s="509"/>
      <c r="L199" s="250">
        <f>SUM(L200:L201)</f>
        <v>0</v>
      </c>
      <c r="N199" s="507"/>
    </row>
    <row r="200" spans="2:14">
      <c r="B200" s="301"/>
      <c r="C200" s="718"/>
      <c r="D200" s="301" t="s">
        <v>309</v>
      </c>
      <c r="E200" s="304" t="s">
        <v>225</v>
      </c>
      <c r="F200" s="302"/>
      <c r="G200" s="643"/>
      <c r="H200" s="57"/>
      <c r="I200" s="57"/>
      <c r="J200"/>
      <c r="K200" s="554">
        <v>0.45</v>
      </c>
      <c r="L200" s="250">
        <f t="shared" ref="L200:L201" si="28">SUM(H200:I200)*K200</f>
        <v>0</v>
      </c>
      <c r="N200" s="507"/>
    </row>
    <row r="201" spans="2:14">
      <c r="B201" s="301"/>
      <c r="C201" s="718"/>
      <c r="D201" s="301" t="s">
        <v>310</v>
      </c>
      <c r="E201" s="304" t="s">
        <v>227</v>
      </c>
      <c r="F201" s="302"/>
      <c r="G201" s="643"/>
      <c r="H201" s="50"/>
      <c r="I201" s="50"/>
      <c r="J201"/>
      <c r="K201" s="554">
        <v>0.6</v>
      </c>
      <c r="L201" s="250">
        <f t="shared" si="28"/>
        <v>0</v>
      </c>
      <c r="N201" s="507"/>
    </row>
    <row r="202" spans="2:14" collapsed="1">
      <c r="B202" s="258" t="s">
        <v>163</v>
      </c>
      <c r="C202" s="707" t="s">
        <v>147</v>
      </c>
      <c r="D202" s="258">
        <v>13</v>
      </c>
      <c r="E202" s="274" t="s">
        <v>311</v>
      </c>
      <c r="F202" s="268"/>
      <c r="G202" s="654">
        <f>SUM(G203:G209)</f>
        <v>0</v>
      </c>
      <c r="H202" s="654">
        <f>SUM(H203:H209)</f>
        <v>0</v>
      </c>
      <c r="I202" s="654">
        <f>SUM(I203:I209)</f>
        <v>0</v>
      </c>
      <c r="J202"/>
      <c r="K202" s="570"/>
      <c r="L202" s="571">
        <f>SUM(L203:L209)</f>
        <v>0</v>
      </c>
      <c r="N202" s="507"/>
    </row>
    <row r="203" spans="2:14">
      <c r="B203" s="262"/>
      <c r="C203" s="708"/>
      <c r="D203" s="263">
        <v>13.1</v>
      </c>
      <c r="E203" s="248" t="s">
        <v>165</v>
      </c>
      <c r="F203" s="270"/>
      <c r="G203" s="48"/>
      <c r="H203" s="57"/>
      <c r="I203" s="57"/>
      <c r="J203" s="219" t="str">
        <f t="shared" ref="J203:J209" si="29">IF(AND(LEFT(E203,4)="For ",SUM(H203:I203)&gt;0,G203=""),"Error: No input in cell "&amp;ADDRESS(ROW(G203),COLUMN(G203),4),"")</f>
        <v/>
      </c>
      <c r="K203" s="561">
        <f>IFERROR(VLOOKUP(G203,'RC%_Receivables'!$J$11:$L$15,3,TRUE),'RC%_Receivables'!$L$11)</f>
        <v>5.1999999999999998E-2</v>
      </c>
      <c r="L203" s="572">
        <f t="shared" ref="L203:L209" si="30">SUM(H203:I203)*K203</f>
        <v>0</v>
      </c>
      <c r="N203" s="507"/>
    </row>
    <row r="204" spans="2:14">
      <c r="B204" s="263"/>
      <c r="C204" s="715"/>
      <c r="D204" s="263">
        <v>13.2</v>
      </c>
      <c r="E204" s="248" t="s">
        <v>166</v>
      </c>
      <c r="F204" s="281"/>
      <c r="G204" s="48"/>
      <c r="H204" s="57"/>
      <c r="I204" s="57"/>
      <c r="J204" s="219" t="str">
        <f t="shared" si="29"/>
        <v/>
      </c>
      <c r="K204" s="561">
        <f>IFERROR(VLOOKUP(G204,'RC%_Receivables'!$J$11:$M$15,4,TRUE),'RC%_Receivables'!$M$11)</f>
        <v>0.16700000000000001</v>
      </c>
      <c r="L204" s="250">
        <f t="shared" si="30"/>
        <v>0</v>
      </c>
      <c r="N204" s="507"/>
    </row>
    <row r="205" spans="2:14">
      <c r="B205" s="263"/>
      <c r="C205" s="715"/>
      <c r="D205" s="263">
        <v>13.3</v>
      </c>
      <c r="E205" s="248" t="s">
        <v>167</v>
      </c>
      <c r="F205" s="281"/>
      <c r="G205" s="48"/>
      <c r="H205" s="57"/>
      <c r="I205" s="57"/>
      <c r="J205" s="219" t="str">
        <f t="shared" si="29"/>
        <v/>
      </c>
      <c r="K205" s="561">
        <f>IFERROR(VLOOKUP(G205,'RC%_Receivables'!$J$11:$N$15,5,TRUE),'RC%_Receivables'!$N$11)</f>
        <v>0.38200000000000001</v>
      </c>
      <c r="L205" s="250">
        <f t="shared" si="30"/>
        <v>0</v>
      </c>
      <c r="N205" s="507"/>
    </row>
    <row r="206" spans="2:14">
      <c r="B206" s="263"/>
      <c r="C206" s="715"/>
      <c r="D206" s="263">
        <v>13.4</v>
      </c>
      <c r="E206" s="248" t="s">
        <v>168</v>
      </c>
      <c r="F206" s="281"/>
      <c r="G206" s="48"/>
      <c r="H206" s="57"/>
      <c r="I206" s="57"/>
      <c r="J206" s="219" t="str">
        <f t="shared" si="29"/>
        <v/>
      </c>
      <c r="K206" s="561">
        <f>IFERROR(VLOOKUP(G206,'RC%_Receivables'!$J$11:$O$15,6,TRUE),'RC%_Receivables'!$O$11)</f>
        <v>0.71199999999999997</v>
      </c>
      <c r="L206" s="250">
        <f t="shared" si="30"/>
        <v>0</v>
      </c>
      <c r="N206" s="507"/>
    </row>
    <row r="207" spans="2:14">
      <c r="B207" s="263"/>
      <c r="C207" s="715"/>
      <c r="D207" s="263">
        <v>13.5</v>
      </c>
      <c r="E207" s="248" t="s">
        <v>169</v>
      </c>
      <c r="F207" s="281"/>
      <c r="G207" s="48"/>
      <c r="H207" s="57"/>
      <c r="I207" s="57"/>
      <c r="J207" s="219" t="str">
        <f t="shared" si="29"/>
        <v/>
      </c>
      <c r="K207" s="561">
        <f>IFERROR(VLOOKUP(G207,'RC%_Receivables'!$J$11:$P$15,7,TRUE),'RC%_Receivables'!$P$11)</f>
        <v>1</v>
      </c>
      <c r="L207" s="250">
        <f t="shared" si="30"/>
        <v>0</v>
      </c>
      <c r="N207" s="507"/>
    </row>
    <row r="208" spans="2:14">
      <c r="B208" s="263"/>
      <c r="C208" s="715"/>
      <c r="D208" s="263">
        <v>13.6</v>
      </c>
      <c r="E208" s="248" t="s">
        <v>170</v>
      </c>
      <c r="F208" s="281"/>
      <c r="G208" s="66"/>
      <c r="H208" s="57"/>
      <c r="I208" s="57"/>
      <c r="J208" s="219" t="str">
        <f t="shared" si="29"/>
        <v/>
      </c>
      <c r="K208" s="561">
        <f>IFERROR(VLOOKUP(G208,'RC%_Receivables'!$J$11:$Q$15,8,TRUE),'RC%_Receivables'!$Q$11)</f>
        <v>1</v>
      </c>
      <c r="L208" s="250">
        <f t="shared" si="30"/>
        <v>0</v>
      </c>
      <c r="N208" s="507"/>
    </row>
    <row r="209" spans="2:14">
      <c r="B209" s="308"/>
      <c r="C209" s="719"/>
      <c r="D209" s="308">
        <v>13.7</v>
      </c>
      <c r="E209" s="309" t="s">
        <v>171</v>
      </c>
      <c r="F209" s="573"/>
      <c r="G209" s="66"/>
      <c r="H209" s="45"/>
      <c r="I209" s="45"/>
      <c r="J209" s="219" t="str">
        <f t="shared" si="29"/>
        <v/>
      </c>
      <c r="K209" s="561">
        <f>IFERROR(VLOOKUP(G209,'RC%_Receivables'!$J$11:$R$15,9,TRUE),'RC%_Receivables'!$R$11)</f>
        <v>1</v>
      </c>
      <c r="L209" s="244">
        <f t="shared" si="30"/>
        <v>0</v>
      </c>
      <c r="N209" s="507"/>
    </row>
    <row r="210" spans="2:14">
      <c r="B210" s="574" t="s">
        <v>190</v>
      </c>
      <c r="C210" s="720" t="s">
        <v>147</v>
      </c>
      <c r="D210" s="691">
        <v>14</v>
      </c>
      <c r="E210" s="672" t="s">
        <v>312</v>
      </c>
      <c r="F210" s="575"/>
      <c r="G210" s="655"/>
      <c r="H210" s="656">
        <f>SUM(H211:H219)</f>
        <v>0</v>
      </c>
      <c r="I210" s="656">
        <f>SUM(I211:I219)</f>
        <v>0</v>
      </c>
      <c r="J210"/>
      <c r="K210" s="552"/>
      <c r="L210" s="553">
        <f>SUM(L211:L219)</f>
        <v>0</v>
      </c>
      <c r="N210" s="507"/>
    </row>
    <row r="211" spans="2:14">
      <c r="B211" s="299"/>
      <c r="C211" s="721"/>
      <c r="D211" s="686">
        <v>14.1</v>
      </c>
      <c r="E211" s="248" t="s">
        <v>313</v>
      </c>
      <c r="F211" s="576"/>
      <c r="G211" s="643"/>
      <c r="H211" s="578"/>
      <c r="I211" s="56"/>
      <c r="J211"/>
      <c r="K211" s="555"/>
      <c r="L211" s="250">
        <f>SUM(H211:I211)*K211</f>
        <v>0</v>
      </c>
      <c r="N211" s="507"/>
    </row>
    <row r="212" spans="2:14">
      <c r="B212" s="308"/>
      <c r="C212" s="722"/>
      <c r="D212" s="687">
        <v>14.2</v>
      </c>
      <c r="E212" s="309" t="s">
        <v>314</v>
      </c>
      <c r="F212" s="577"/>
      <c r="G212" s="651"/>
      <c r="H212" s="578"/>
      <c r="I212" s="578"/>
      <c r="J212"/>
      <c r="K212" s="579">
        <v>0.6</v>
      </c>
      <c r="L212" s="580">
        <f>SUM(H212:I212)*K212</f>
        <v>0</v>
      </c>
      <c r="N212" s="507"/>
    </row>
    <row r="213" spans="2:14">
      <c r="B213" s="685"/>
      <c r="C213" s="723"/>
      <c r="D213" s="688">
        <v>14.3</v>
      </c>
      <c r="E213" s="147" t="s">
        <v>315</v>
      </c>
      <c r="F213" s="692"/>
      <c r="G213" s="651"/>
      <c r="H213" s="651"/>
      <c r="I213" s="651"/>
      <c r="J213"/>
      <c r="K213" s="579"/>
      <c r="L213" s="579"/>
      <c r="N213" s="507"/>
    </row>
    <row r="214" spans="2:14">
      <c r="B214" s="685"/>
      <c r="C214" s="723"/>
      <c r="D214" s="687" t="s">
        <v>316</v>
      </c>
      <c r="E214" s="693" t="s">
        <v>317</v>
      </c>
      <c r="F214" s="694"/>
      <c r="G214" s="651"/>
      <c r="H214" s="578"/>
      <c r="I214" s="578"/>
      <c r="J214"/>
      <c r="K214" s="579">
        <v>0.04</v>
      </c>
      <c r="L214" s="580">
        <f>SUM(H214:I214)*K214</f>
        <v>0</v>
      </c>
      <c r="N214" s="507"/>
    </row>
    <row r="215" spans="2:14">
      <c r="B215" s="685"/>
      <c r="C215" s="723"/>
      <c r="D215" s="688" t="s">
        <v>318</v>
      </c>
      <c r="E215" s="147" t="s">
        <v>319</v>
      </c>
      <c r="F215" s="692"/>
      <c r="G215" s="651"/>
      <c r="H215" s="578"/>
      <c r="I215" s="578"/>
      <c r="J215"/>
      <c r="K215" s="579">
        <v>0.06</v>
      </c>
      <c r="L215" s="580">
        <f t="shared" ref="L215:L219" si="31">SUM(H215:I215)*K215</f>
        <v>0</v>
      </c>
      <c r="N215" s="507"/>
    </row>
    <row r="216" spans="2:14">
      <c r="B216" s="685"/>
      <c r="C216" s="723"/>
      <c r="D216" s="687" t="s">
        <v>320</v>
      </c>
      <c r="E216" s="693" t="s">
        <v>321</v>
      </c>
      <c r="F216" s="694"/>
      <c r="G216" s="651"/>
      <c r="H216" s="578"/>
      <c r="I216" s="578"/>
      <c r="J216"/>
      <c r="K216" s="579">
        <v>0.12</v>
      </c>
      <c r="L216" s="580">
        <f t="shared" si="31"/>
        <v>0</v>
      </c>
      <c r="N216" s="507"/>
    </row>
    <row r="217" spans="2:14">
      <c r="B217" s="685"/>
      <c r="C217" s="723"/>
      <c r="D217" s="687" t="s">
        <v>322</v>
      </c>
      <c r="E217" s="693" t="s">
        <v>323</v>
      </c>
      <c r="F217" s="694"/>
      <c r="G217" s="651"/>
      <c r="H217" s="578"/>
      <c r="I217" s="578"/>
      <c r="J217"/>
      <c r="K217" s="579">
        <v>0.15</v>
      </c>
      <c r="L217" s="580">
        <f t="shared" si="31"/>
        <v>0</v>
      </c>
      <c r="N217" s="507"/>
    </row>
    <row r="218" spans="2:14">
      <c r="B218" s="685"/>
      <c r="C218" s="723"/>
      <c r="D218" s="689" t="s">
        <v>324</v>
      </c>
      <c r="E218" s="695" t="s">
        <v>325</v>
      </c>
      <c r="F218" s="696"/>
      <c r="G218" s="651"/>
      <c r="H218" s="578"/>
      <c r="I218" s="578"/>
      <c r="J218"/>
      <c r="K218" s="579">
        <v>0.25</v>
      </c>
      <c r="L218" s="580">
        <f t="shared" si="31"/>
        <v>0</v>
      </c>
      <c r="N218" s="507"/>
    </row>
    <row r="219" spans="2:14">
      <c r="B219" s="685"/>
      <c r="C219" s="723"/>
      <c r="D219" s="690">
        <v>14.4</v>
      </c>
      <c r="E219" s="697" t="s">
        <v>326</v>
      </c>
      <c r="F219" s="698"/>
      <c r="G219" s="651"/>
      <c r="H219" s="578"/>
      <c r="I219" s="578"/>
      <c r="J219"/>
      <c r="K219" s="579">
        <v>0.6</v>
      </c>
      <c r="L219" s="580">
        <f t="shared" si="31"/>
        <v>0</v>
      </c>
      <c r="N219" s="507"/>
    </row>
    <row r="220" spans="2:14">
      <c r="B220" s="258" t="s">
        <v>146</v>
      </c>
      <c r="C220" s="707" t="s">
        <v>147</v>
      </c>
      <c r="D220" s="258">
        <v>15</v>
      </c>
      <c r="E220" s="259" t="s">
        <v>327</v>
      </c>
      <c r="F220" s="260"/>
      <c r="G220" s="640"/>
      <c r="H220" s="55"/>
      <c r="I220" s="55"/>
      <c r="J220"/>
      <c r="K220" s="581">
        <v>0</v>
      </c>
      <c r="L220" s="582">
        <f t="shared" ref="L220" si="32">SUM(H220:I220)*K220</f>
        <v>0</v>
      </c>
      <c r="N220" s="507"/>
    </row>
    <row r="221" spans="2:14" s="8" customFormat="1">
      <c r="B221" s="258" t="s">
        <v>328</v>
      </c>
      <c r="C221" s="707" t="s">
        <v>147</v>
      </c>
      <c r="D221" s="258">
        <v>16</v>
      </c>
      <c r="E221" s="259" t="s">
        <v>329</v>
      </c>
      <c r="F221" s="260"/>
      <c r="G221" s="641"/>
      <c r="H221" s="657">
        <f>SUM(H222,H227,H228,H229:H230)</f>
        <v>0</v>
      </c>
      <c r="I221" s="657">
        <f>SUM(I222,I227,I228,I229:I230)</f>
        <v>0</v>
      </c>
      <c r="K221" s="557"/>
      <c r="L221" s="583">
        <f>SUM(L222,L227,L228,L229,L230)</f>
        <v>0</v>
      </c>
      <c r="N221" s="507"/>
    </row>
    <row r="222" spans="2:14">
      <c r="B222" s="262"/>
      <c r="C222" s="708"/>
      <c r="D222" s="262">
        <v>16.100000000000001</v>
      </c>
      <c r="E222" s="279" t="s">
        <v>330</v>
      </c>
      <c r="F222" s="281"/>
      <c r="G222" s="643"/>
      <c r="H222" s="282">
        <f>SUM(H223,H226)</f>
        <v>0</v>
      </c>
      <c r="I222" s="267">
        <f>SUM(I223,I226)</f>
        <v>0</v>
      </c>
      <c r="J222"/>
      <c r="K222" s="555"/>
      <c r="L222" s="250">
        <f>SUM(L223,L226)</f>
        <v>0</v>
      </c>
      <c r="N222" s="507"/>
    </row>
    <row r="223" spans="2:14">
      <c r="B223" s="262"/>
      <c r="C223" s="708"/>
      <c r="D223" s="263" t="s">
        <v>331</v>
      </c>
      <c r="E223" s="251" t="s">
        <v>332</v>
      </c>
      <c r="F223" s="281"/>
      <c r="G223" s="643"/>
      <c r="H223" s="282">
        <f>SUM(H224:H225)</f>
        <v>0</v>
      </c>
      <c r="I223" s="267">
        <f>SUM(I224:I225)</f>
        <v>0</v>
      </c>
      <c r="J223"/>
      <c r="K223" s="555"/>
      <c r="L223" s="250">
        <f>SUM(L224:L225)</f>
        <v>0</v>
      </c>
      <c r="N223" s="507"/>
    </row>
    <row r="224" spans="2:14" s="8" customFormat="1">
      <c r="B224" s="262"/>
      <c r="C224" s="708"/>
      <c r="D224" s="263" t="s">
        <v>333</v>
      </c>
      <c r="E224" s="284" t="s">
        <v>334</v>
      </c>
      <c r="F224" s="584"/>
      <c r="G224" s="643"/>
      <c r="H224" s="57"/>
      <c r="I224" s="56"/>
      <c r="K224" s="554">
        <v>0.25</v>
      </c>
      <c r="L224" s="282">
        <f>SUM(H224:I224)*K224</f>
        <v>0</v>
      </c>
      <c r="N224" s="507"/>
    </row>
    <row r="225" spans="2:14" s="8" customFormat="1">
      <c r="B225" s="262"/>
      <c r="C225" s="708"/>
      <c r="D225" s="263" t="s">
        <v>335</v>
      </c>
      <c r="E225" s="284" t="s">
        <v>336</v>
      </c>
      <c r="F225" s="584"/>
      <c r="G225" s="643"/>
      <c r="H225" s="56"/>
      <c r="I225" s="56"/>
      <c r="K225" s="554">
        <v>0.25</v>
      </c>
      <c r="L225" s="282">
        <f t="shared" ref="L225:L226" si="33">SUM(H225:I225)*K225</f>
        <v>0</v>
      </c>
      <c r="N225" s="507"/>
    </row>
    <row r="226" spans="2:14">
      <c r="B226" s="262"/>
      <c r="C226" s="708"/>
      <c r="D226" s="263" t="s">
        <v>337</v>
      </c>
      <c r="E226" s="251" t="s">
        <v>338</v>
      </c>
      <c r="F226" s="281"/>
      <c r="G226" s="643"/>
      <c r="H226" s="56"/>
      <c r="I226" s="56"/>
      <c r="J226"/>
      <c r="K226" s="554">
        <v>0.25</v>
      </c>
      <c r="L226" s="250">
        <f t="shared" si="33"/>
        <v>0</v>
      </c>
      <c r="N226" s="507"/>
    </row>
    <row r="227" spans="2:14">
      <c r="B227" s="262"/>
      <c r="C227" s="708"/>
      <c r="D227" s="262">
        <v>16.2</v>
      </c>
      <c r="E227" s="279" t="s">
        <v>339</v>
      </c>
      <c r="F227" s="281"/>
      <c r="G227" s="643"/>
      <c r="H227" s="56"/>
      <c r="I227" s="56"/>
      <c r="J227"/>
      <c r="K227" s="567"/>
      <c r="L227" s="250">
        <f>SUM(H227:I227)*K227</f>
        <v>0</v>
      </c>
      <c r="N227" s="507"/>
    </row>
    <row r="228" spans="2:14">
      <c r="B228" s="263"/>
      <c r="C228" s="715"/>
      <c r="D228" s="262">
        <v>16.3</v>
      </c>
      <c r="E228" s="279" t="s">
        <v>340</v>
      </c>
      <c r="F228" s="271"/>
      <c r="G228" s="643"/>
      <c r="H228" s="56"/>
      <c r="I228" s="56"/>
      <c r="J228"/>
      <c r="K228" s="567"/>
      <c r="L228" s="250">
        <f>SUM(H228:I228)*K228</f>
        <v>0</v>
      </c>
      <c r="N228" s="507"/>
    </row>
    <row r="229" spans="2:14">
      <c r="B229" s="263"/>
      <c r="C229" s="715"/>
      <c r="D229" s="262">
        <v>16.399999999999999</v>
      </c>
      <c r="E229" s="279" t="s">
        <v>341</v>
      </c>
      <c r="F229" s="281"/>
      <c r="G229" s="643"/>
      <c r="H229" s="673"/>
      <c r="I229" s="56"/>
      <c r="J229"/>
      <c r="K229" s="567"/>
      <c r="L229" s="250">
        <f t="shared" ref="L229:L230" si="34">SUM(H229:I229)*K229</f>
        <v>0</v>
      </c>
      <c r="N229" s="507"/>
    </row>
    <row r="230" spans="2:14">
      <c r="B230" s="308"/>
      <c r="C230" s="719"/>
      <c r="D230" s="311">
        <v>16.5</v>
      </c>
      <c r="E230" s="674" t="s">
        <v>342</v>
      </c>
      <c r="F230" s="312"/>
      <c r="G230" s="651"/>
      <c r="H230" s="651"/>
      <c r="I230" s="578"/>
      <c r="J230"/>
      <c r="K230" s="585"/>
      <c r="L230" s="244">
        <f t="shared" si="34"/>
        <v>0</v>
      </c>
      <c r="N230" s="507"/>
    </row>
    <row r="231" spans="2:14">
      <c r="B231" s="313" t="s">
        <v>328</v>
      </c>
      <c r="C231" s="724" t="s">
        <v>147</v>
      </c>
      <c r="D231" s="241">
        <v>17</v>
      </c>
      <c r="E231" s="314" t="s">
        <v>343</v>
      </c>
      <c r="F231" s="315"/>
      <c r="G231" s="640"/>
      <c r="H231" s="58"/>
      <c r="I231" s="58"/>
      <c r="J231"/>
      <c r="K231" s="581">
        <v>0.25</v>
      </c>
      <c r="L231" s="586">
        <f>SUM(H231:I231)*K231</f>
        <v>0</v>
      </c>
      <c r="N231" s="507"/>
    </row>
    <row r="232" spans="2:14">
      <c r="B232" s="313" t="s">
        <v>328</v>
      </c>
      <c r="C232" s="724" t="s">
        <v>147</v>
      </c>
      <c r="D232" s="241" t="s">
        <v>344</v>
      </c>
      <c r="E232" s="314" t="s">
        <v>345</v>
      </c>
      <c r="F232" s="315"/>
      <c r="G232" s="699"/>
      <c r="H232" s="67"/>
      <c r="I232" s="67"/>
      <c r="J232"/>
      <c r="K232" s="581">
        <v>0.25</v>
      </c>
      <c r="L232" s="586">
        <f>SUM(H232:I232)*K232</f>
        <v>0</v>
      </c>
      <c r="N232" s="507"/>
    </row>
    <row r="233" spans="2:14" s="8" customFormat="1">
      <c r="B233" s="241" t="s">
        <v>328</v>
      </c>
      <c r="C233" s="703" t="s">
        <v>147</v>
      </c>
      <c r="D233" s="241">
        <v>18</v>
      </c>
      <c r="E233" s="242" t="s">
        <v>346</v>
      </c>
      <c r="F233" s="316"/>
      <c r="G233" s="647"/>
      <c r="H233" s="67"/>
      <c r="I233" s="67"/>
      <c r="K233" s="587">
        <v>0.25</v>
      </c>
      <c r="L233" s="588">
        <f>SUM(H233:I233)*K233</f>
        <v>0</v>
      </c>
      <c r="N233" s="507"/>
    </row>
    <row r="234" spans="2:14">
      <c r="B234" s="300" t="s">
        <v>146</v>
      </c>
      <c r="C234" s="725" t="s">
        <v>147</v>
      </c>
      <c r="D234" s="317">
        <v>19</v>
      </c>
      <c r="E234" s="318" t="s">
        <v>347</v>
      </c>
      <c r="F234" s="316"/>
      <c r="G234" s="647"/>
      <c r="H234" s="67"/>
      <c r="I234" s="67"/>
      <c r="J234" s="219" t="str">
        <f t="shared" ref="J234" si="35">IF(AND(LEFT(E234,4)="For ",H234&gt;0,G234=""),"Error: No input in cell "&amp;ADDRESS(ROW(G234),COLUMN(G234),4),"")</f>
        <v/>
      </c>
      <c r="K234" s="587">
        <v>0</v>
      </c>
      <c r="L234" s="588">
        <f>SUM(H234:I234)*K234</f>
        <v>0</v>
      </c>
      <c r="N234"/>
    </row>
    <row r="235" spans="2:14" s="8" customFormat="1">
      <c r="B235" s="241" t="s">
        <v>163</v>
      </c>
      <c r="C235" s="703" t="s">
        <v>147</v>
      </c>
      <c r="D235" s="241">
        <v>20</v>
      </c>
      <c r="E235" s="242" t="s">
        <v>348</v>
      </c>
      <c r="F235" s="315"/>
      <c r="G235" s="640"/>
      <c r="H235" s="58"/>
      <c r="I235" s="58"/>
      <c r="K235" s="587">
        <v>0</v>
      </c>
      <c r="L235" s="588">
        <f t="shared" ref="L235:L245" si="36">SUM(H235:I235)*K235</f>
        <v>0</v>
      </c>
      <c r="N235" s="507"/>
    </row>
    <row r="236" spans="2:14">
      <c r="B236" s="241" t="s">
        <v>146</v>
      </c>
      <c r="C236" s="703" t="s">
        <v>147</v>
      </c>
      <c r="D236" s="241">
        <v>21</v>
      </c>
      <c r="E236" s="242" t="s">
        <v>349</v>
      </c>
      <c r="F236" s="316"/>
      <c r="G236" s="640"/>
      <c r="H236" s="58"/>
      <c r="I236" s="58"/>
      <c r="J236"/>
      <c r="K236" s="587">
        <v>0</v>
      </c>
      <c r="L236" s="588">
        <f t="shared" si="36"/>
        <v>0</v>
      </c>
      <c r="N236" s="507"/>
    </row>
    <row r="237" spans="2:14">
      <c r="B237" s="241" t="s">
        <v>146</v>
      </c>
      <c r="C237" s="703" t="s">
        <v>147</v>
      </c>
      <c r="D237" s="241">
        <v>22</v>
      </c>
      <c r="E237" s="242" t="s">
        <v>350</v>
      </c>
      <c r="F237" s="316"/>
      <c r="G237" s="640"/>
      <c r="H237" s="58"/>
      <c r="I237" s="58"/>
      <c r="J237"/>
      <c r="K237" s="587">
        <v>0</v>
      </c>
      <c r="L237" s="588">
        <f t="shared" si="36"/>
        <v>0</v>
      </c>
      <c r="N237" s="507"/>
    </row>
    <row r="238" spans="2:14" s="8" customFormat="1">
      <c r="B238" s="241" t="s">
        <v>146</v>
      </c>
      <c r="C238" s="703" t="s">
        <v>147</v>
      </c>
      <c r="D238" s="241">
        <v>23</v>
      </c>
      <c r="E238" s="242" t="s">
        <v>351</v>
      </c>
      <c r="F238" s="316"/>
      <c r="G238" s="640"/>
      <c r="H238" s="58"/>
      <c r="I238" s="58"/>
      <c r="K238" s="587">
        <v>0.35</v>
      </c>
      <c r="L238" s="588">
        <f t="shared" si="36"/>
        <v>0</v>
      </c>
      <c r="N238" s="507"/>
    </row>
    <row r="239" spans="2:14" s="8" customFormat="1">
      <c r="B239" s="241" t="s">
        <v>146</v>
      </c>
      <c r="C239" s="703" t="s">
        <v>147</v>
      </c>
      <c r="D239" s="241">
        <v>24</v>
      </c>
      <c r="E239" s="242" t="s">
        <v>352</v>
      </c>
      <c r="F239" s="316"/>
      <c r="G239" s="640"/>
      <c r="H239" s="58"/>
      <c r="I239" s="58"/>
      <c r="K239" s="587">
        <v>0</v>
      </c>
      <c r="L239" s="588">
        <f t="shared" si="36"/>
        <v>0</v>
      </c>
      <c r="N239" s="507"/>
    </row>
    <row r="240" spans="2:14">
      <c r="B240" s="241" t="s">
        <v>146</v>
      </c>
      <c r="C240" s="703" t="s">
        <v>147</v>
      </c>
      <c r="D240" s="241">
        <v>25</v>
      </c>
      <c r="E240" s="319" t="s">
        <v>353</v>
      </c>
      <c r="F240" s="316"/>
      <c r="G240" s="640"/>
      <c r="H240" s="58"/>
      <c r="I240" s="58"/>
      <c r="J240"/>
      <c r="K240" s="587">
        <v>0</v>
      </c>
      <c r="L240" s="588">
        <f t="shared" si="36"/>
        <v>0</v>
      </c>
      <c r="N240" s="507"/>
    </row>
    <row r="241" spans="2:14">
      <c r="B241" s="241" t="s">
        <v>146</v>
      </c>
      <c r="C241" s="703" t="s">
        <v>147</v>
      </c>
      <c r="D241" s="241">
        <v>26</v>
      </c>
      <c r="E241" s="319" t="s">
        <v>354</v>
      </c>
      <c r="F241" s="316"/>
      <c r="G241" s="640"/>
      <c r="H241" s="58"/>
      <c r="I241" s="58"/>
      <c r="J241"/>
      <c r="K241" s="589"/>
      <c r="L241" s="588">
        <f t="shared" si="36"/>
        <v>0</v>
      </c>
      <c r="N241" s="507"/>
    </row>
    <row r="242" spans="2:14">
      <c r="B242" s="241" t="s">
        <v>146</v>
      </c>
      <c r="C242" s="703" t="s">
        <v>147</v>
      </c>
      <c r="D242" s="241">
        <v>27</v>
      </c>
      <c r="E242" s="242" t="s">
        <v>355</v>
      </c>
      <c r="F242" s="316"/>
      <c r="G242" s="640"/>
      <c r="H242" s="58"/>
      <c r="I242" s="58"/>
      <c r="J242"/>
      <c r="K242" s="587">
        <v>0.35</v>
      </c>
      <c r="L242" s="588">
        <f>SUM(H242:I242)*K242</f>
        <v>0</v>
      </c>
      <c r="N242" s="507"/>
    </row>
    <row r="243" spans="2:14">
      <c r="B243" s="241" t="s">
        <v>146</v>
      </c>
      <c r="C243" s="703" t="s">
        <v>147</v>
      </c>
      <c r="D243" s="241">
        <v>28</v>
      </c>
      <c r="E243" s="675" t="s">
        <v>356</v>
      </c>
      <c r="F243" s="316"/>
      <c r="G243" s="640"/>
      <c r="H243" s="640"/>
      <c r="I243" s="58"/>
      <c r="J243"/>
      <c r="K243" s="589"/>
      <c r="L243" s="588">
        <f t="shared" si="36"/>
        <v>0</v>
      </c>
      <c r="N243" s="507"/>
    </row>
    <row r="244" spans="2:14">
      <c r="B244" s="241" t="s">
        <v>146</v>
      </c>
      <c r="C244" s="703" t="s">
        <v>147</v>
      </c>
      <c r="D244" s="241">
        <v>29</v>
      </c>
      <c r="E244" s="675" t="s">
        <v>357</v>
      </c>
      <c r="F244" s="316"/>
      <c r="G244" s="640"/>
      <c r="H244" s="58"/>
      <c r="I244" s="58"/>
      <c r="J244"/>
      <c r="K244" s="589"/>
      <c r="L244" s="588">
        <f t="shared" si="36"/>
        <v>0</v>
      </c>
      <c r="N244" s="507"/>
    </row>
    <row r="245" spans="2:14">
      <c r="B245" s="241" t="s">
        <v>146</v>
      </c>
      <c r="C245" s="703" t="s">
        <v>147</v>
      </c>
      <c r="D245" s="241">
        <v>30</v>
      </c>
      <c r="E245" s="675" t="s">
        <v>358</v>
      </c>
      <c r="F245" s="316"/>
      <c r="G245" s="640"/>
      <c r="H245" s="640"/>
      <c r="I245" s="58"/>
      <c r="J245"/>
      <c r="K245" s="589"/>
      <c r="L245" s="588">
        <f t="shared" si="36"/>
        <v>0</v>
      </c>
    </row>
  </sheetData>
  <sheetProtection algorithmName="SHA-512" hashValue="2DsUzRFvjZ4JsP0q6fG7JqFLpnD8ytHc6jd69I5fj4MdDHYlwrhP2NDKWurWbon7naY/1/YoLSBnSnuUmXrTsA==" saltValue="ptYXskc5/C9mz5CKX6E1Og==" spinCount="100000" sheet="1" objects="1" scenarios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F9" name="Scenario"/>
  </protectedRanges>
  <dataConsolidate/>
  <mergeCells count="6">
    <mergeCell ref="B16:C17"/>
    <mergeCell ref="H16:I16"/>
    <mergeCell ref="K16:L16"/>
    <mergeCell ref="F2:G2"/>
    <mergeCell ref="F3:G3"/>
    <mergeCell ref="F4:G4"/>
  </mergeCells>
  <conditionalFormatting sqref="L15">
    <cfRule type="cellIs" dxfId="14" priority="18" operator="equal">
      <formula>"CHECK"</formula>
    </cfRule>
  </conditionalFormatting>
  <conditionalFormatting sqref="J47:J54">
    <cfRule type="notContainsBlanks" dxfId="13" priority="8">
      <formula>LEN(TRIM(J47))&gt;0</formula>
    </cfRule>
  </conditionalFormatting>
  <conditionalFormatting sqref="J56:J63">
    <cfRule type="notContainsBlanks" dxfId="12" priority="7">
      <formula>LEN(TRIM(J56))&gt;0</formula>
    </cfRule>
  </conditionalFormatting>
  <conditionalFormatting sqref="J65:J72">
    <cfRule type="notContainsBlanks" dxfId="11" priority="6">
      <formula>LEN(TRIM(J65))&gt;0</formula>
    </cfRule>
  </conditionalFormatting>
  <conditionalFormatting sqref="J92:J99">
    <cfRule type="notContainsBlanks" dxfId="10" priority="5">
      <formula>LEN(TRIM(J92))&gt;0</formula>
    </cfRule>
  </conditionalFormatting>
  <conditionalFormatting sqref="J234">
    <cfRule type="notContainsBlanks" dxfId="9" priority="4">
      <formula>LEN(TRIM(J234))&gt;0</formula>
    </cfRule>
  </conditionalFormatting>
  <conditionalFormatting sqref="J162:J168">
    <cfRule type="notContainsBlanks" dxfId="8" priority="3">
      <formula>LEN(TRIM(J162))&gt;0</formula>
    </cfRule>
  </conditionalFormatting>
  <conditionalFormatting sqref="H15">
    <cfRule type="cellIs" dxfId="7" priority="11" operator="equal">
      <formula>"CHECK"</formula>
    </cfRule>
  </conditionalFormatting>
  <conditionalFormatting sqref="J203:J209">
    <cfRule type="notContainsBlanks" dxfId="6" priority="1">
      <formula>LEN(TRIM(J203))&gt;0</formula>
    </cfRule>
  </conditionalFormatting>
  <conditionalFormatting sqref="J39:J45">
    <cfRule type="notContainsBlanks" dxfId="5" priority="9">
      <formula>LEN(TRIM(J39))&gt;0</formula>
    </cfRule>
  </conditionalFormatting>
  <conditionalFormatting sqref="J170:J176">
    <cfRule type="notContainsBlanks" dxfId="4" priority="2">
      <formula>LEN(TRIM(J170))&gt;0</formula>
    </cfRule>
  </conditionalFormatting>
  <dataValidations disablePrompts="1" count="1">
    <dataValidation allowBlank="1" showInputMessage="1" showErrorMessage="1" prompt="Please note that these are the initial proposed risk factors from the partial calibration of the Non-Life QIS1 exercise" sqref="K17" xr:uid="{00000000-0002-0000-0400-000000000000}"/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"/>
  <sheetViews>
    <sheetView workbookViewId="0"/>
  </sheetViews>
  <sheetFormatPr defaultColWidth="9.140625" defaultRowHeight="15"/>
  <cols>
    <col min="1" max="16384" width="9.140625" style="505"/>
  </cols>
  <sheetData/>
  <sheetProtection algorithmName="SHA-512" hashValue="AKH69Tx4CyP4BnrzTCKAPGSG3984pONAZaLkIKurhS81wSmt2mUmD2t8If9bsdcC6DkAHcX0IySh2qC8oM6OmA==" saltValue="d5tSXmAe+C9s5A9LJY8eVQ==" spinCount="100000" sheet="1" formatCells="0" formatColumns="0" insertHyperlink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5" tint="0.39997558519241921"/>
  </sheetPr>
  <dimension ref="A1:J59"/>
  <sheetViews>
    <sheetView workbookViewId="0"/>
  </sheetViews>
  <sheetFormatPr defaultColWidth="8.7109375" defaultRowHeight="15"/>
  <cols>
    <col min="1" max="1" width="2.7109375" customWidth="1"/>
    <col min="2" max="2" width="31.5703125" customWidth="1"/>
    <col min="3" max="3" width="18.42578125" customWidth="1"/>
    <col min="4" max="4" width="24.85546875" customWidth="1"/>
    <col min="5" max="5" width="20.85546875" customWidth="1"/>
    <col min="6" max="6" width="15.5703125" customWidth="1"/>
    <col min="7" max="7" width="14.85546875" customWidth="1"/>
    <col min="8" max="84" width="17.5703125" customWidth="1"/>
  </cols>
  <sheetData>
    <row r="1" spans="1:10">
      <c r="A1" s="7"/>
    </row>
    <row r="2" spans="1:10" ht="15.75">
      <c r="B2" s="74"/>
      <c r="C2" s="727" t="s">
        <v>0</v>
      </c>
      <c r="D2" s="727"/>
      <c r="E2" s="74"/>
      <c r="F2" s="74"/>
      <c r="G2" s="74"/>
      <c r="H2" s="74"/>
      <c r="I2" s="74"/>
      <c r="J2" s="74"/>
    </row>
    <row r="3" spans="1:10" ht="15.75">
      <c r="B3" s="74"/>
      <c r="C3" s="727" t="s">
        <v>1</v>
      </c>
      <c r="D3" s="727"/>
      <c r="E3" s="74"/>
      <c r="F3" s="74"/>
      <c r="G3" s="74"/>
      <c r="H3" s="74"/>
      <c r="I3" s="74"/>
      <c r="J3" s="74"/>
    </row>
    <row r="4" spans="1:10" ht="15.75">
      <c r="B4" s="74"/>
      <c r="C4" s="728" t="s">
        <v>4</v>
      </c>
      <c r="D4" s="728"/>
      <c r="E4" s="74"/>
      <c r="F4" s="74"/>
      <c r="G4" s="74"/>
      <c r="H4" s="74"/>
      <c r="I4" s="74"/>
      <c r="J4" s="74"/>
    </row>
    <row r="5" spans="1:10" ht="26.25">
      <c r="B5" s="79" t="str">
        <f>Cover!$B$5 &amp; " - "&amp;Cover!$H$3</f>
        <v>Life Template for the Risk-based Capital 2 Framework - 2020 v.0</v>
      </c>
    </row>
    <row r="6" spans="1:10" ht="15.75">
      <c r="B6" s="80" t="str">
        <f>Cover!B6</f>
        <v>Insurance Commission</v>
      </c>
      <c r="C6" s="81"/>
      <c r="D6" s="81"/>
      <c r="E6" s="81"/>
      <c r="F6" s="81"/>
    </row>
    <row r="7" spans="1:10" ht="15.75">
      <c r="B7" s="154" t="str">
        <f>Cover!D30</f>
        <v>Calculation of Total Available Capital</v>
      </c>
      <c r="C7" s="81"/>
      <c r="D7" s="81"/>
      <c r="E7" s="81"/>
      <c r="F7" s="81"/>
    </row>
    <row r="9" spans="1:10">
      <c r="B9" s="8" t="s">
        <v>127</v>
      </c>
      <c r="C9" s="729">
        <f>Cover!C9</f>
        <v>0</v>
      </c>
      <c r="D9" s="730"/>
    </row>
    <row r="10" spans="1:10">
      <c r="B10" s="8" t="s">
        <v>128</v>
      </c>
      <c r="C10" s="731">
        <f>Cover!C10</f>
        <v>0</v>
      </c>
      <c r="D10" s="732"/>
    </row>
    <row r="12" spans="1:10">
      <c r="B12" s="195" t="s">
        <v>129</v>
      </c>
      <c r="C12" s="195"/>
    </row>
    <row r="13" spans="1:10">
      <c r="B13" s="196" t="s">
        <v>130</v>
      </c>
      <c r="C13" s="196"/>
    </row>
    <row r="14" spans="1:10">
      <c r="B14" s="197" t="s">
        <v>131</v>
      </c>
      <c r="C14" s="198"/>
    </row>
    <row r="15" spans="1:10">
      <c r="E15" s="194" t="str">
        <f>IF(E17=0,"CHECK","")</f>
        <v>CHECK</v>
      </c>
      <c r="F15" s="83" t="str">
        <f>IF(E15="CHECK","Please enter TAC information","")</f>
        <v>Please enter TAC information</v>
      </c>
    </row>
    <row r="16" spans="1:10" ht="30" customHeight="1">
      <c r="B16" s="199" t="s">
        <v>359</v>
      </c>
      <c r="C16" s="200"/>
      <c r="D16" s="200"/>
      <c r="E16" s="201" t="s">
        <v>360</v>
      </c>
    </row>
    <row r="17" spans="2:5">
      <c r="B17" s="202" t="s">
        <v>361</v>
      </c>
      <c r="C17" s="203"/>
      <c r="D17" s="203"/>
      <c r="E17" s="204">
        <f>SUM(E18,E38)-E47</f>
        <v>0</v>
      </c>
    </row>
    <row r="18" spans="2:5">
      <c r="B18" s="205" t="s">
        <v>75</v>
      </c>
      <c r="C18" s="206"/>
      <c r="D18" s="206"/>
      <c r="E18" s="207">
        <f>SUM(E19:E24,E25,E29,E30,E35,E37,E36)</f>
        <v>0</v>
      </c>
    </row>
    <row r="19" spans="2:5">
      <c r="B19" s="208" t="s">
        <v>362</v>
      </c>
      <c r="C19" s="209"/>
      <c r="D19" s="209"/>
      <c r="E19" s="54"/>
    </row>
    <row r="20" spans="2:5">
      <c r="B20" s="208" t="s">
        <v>363</v>
      </c>
      <c r="C20" s="209"/>
      <c r="D20" s="209"/>
      <c r="E20" s="54"/>
    </row>
    <row r="21" spans="2:5">
      <c r="B21" s="208" t="s">
        <v>364</v>
      </c>
      <c r="C21" s="209"/>
      <c r="D21" s="209"/>
      <c r="E21" s="54"/>
    </row>
    <row r="22" spans="2:5">
      <c r="B22" s="208" t="s">
        <v>365</v>
      </c>
      <c r="C22" s="209"/>
      <c r="D22" s="209"/>
      <c r="E22" s="54"/>
    </row>
    <row r="23" spans="2:5">
      <c r="B23" s="208" t="s">
        <v>366</v>
      </c>
      <c r="C23" s="209"/>
      <c r="D23" s="209"/>
      <c r="E23" s="54"/>
    </row>
    <row r="24" spans="2:5">
      <c r="B24" s="208" t="s">
        <v>367</v>
      </c>
      <c r="C24" s="209"/>
      <c r="D24" s="209"/>
      <c r="E24" s="52"/>
    </row>
    <row r="25" spans="2:5">
      <c r="B25" s="208" t="s">
        <v>368</v>
      </c>
      <c r="C25" s="209"/>
      <c r="D25" s="209"/>
      <c r="E25" s="210">
        <f>SUM(E26:E28)</f>
        <v>0</v>
      </c>
    </row>
    <row r="26" spans="2:5">
      <c r="B26" s="211" t="s">
        <v>369</v>
      </c>
      <c r="C26" s="209"/>
      <c r="D26" s="209"/>
      <c r="E26" s="53"/>
    </row>
    <row r="27" spans="2:5">
      <c r="B27" s="211" t="s">
        <v>370</v>
      </c>
      <c r="C27" s="209"/>
      <c r="D27" s="209"/>
      <c r="E27" s="54"/>
    </row>
    <row r="28" spans="2:5">
      <c r="B28" s="211" t="s">
        <v>371</v>
      </c>
      <c r="C28" s="209"/>
      <c r="D28" s="209"/>
      <c r="E28" s="47"/>
    </row>
    <row r="29" spans="2:5">
      <c r="B29" s="208" t="s">
        <v>372</v>
      </c>
      <c r="C29" s="209"/>
      <c r="D29" s="209"/>
      <c r="E29" s="52"/>
    </row>
    <row r="30" spans="2:5">
      <c r="B30" s="208" t="s">
        <v>373</v>
      </c>
      <c r="C30" s="209"/>
      <c r="D30" s="209"/>
      <c r="E30" s="210">
        <f>SUM(E31:E34)</f>
        <v>0</v>
      </c>
    </row>
    <row r="31" spans="2:5">
      <c r="B31" s="211" t="s">
        <v>374</v>
      </c>
      <c r="C31" s="209"/>
      <c r="D31" s="209"/>
      <c r="E31" s="54"/>
    </row>
    <row r="32" spans="2:5">
      <c r="B32" s="211" t="s">
        <v>375</v>
      </c>
      <c r="C32" s="209"/>
      <c r="D32" s="209"/>
      <c r="E32" s="54"/>
    </row>
    <row r="33" spans="2:5">
      <c r="B33" s="211" t="s">
        <v>376</v>
      </c>
      <c r="C33" s="209"/>
      <c r="D33" s="209"/>
      <c r="E33" s="54"/>
    </row>
    <row r="34" spans="2:5">
      <c r="B34" s="211" t="s">
        <v>377</v>
      </c>
      <c r="C34" s="209"/>
      <c r="D34" s="209"/>
      <c r="E34" s="54"/>
    </row>
    <row r="35" spans="2:5">
      <c r="B35" s="212" t="s">
        <v>378</v>
      </c>
      <c r="C35" s="213"/>
      <c r="D35" s="213"/>
      <c r="E35" s="54"/>
    </row>
    <row r="36" spans="2:5">
      <c r="B36" s="212" t="s">
        <v>379</v>
      </c>
      <c r="C36" s="213"/>
      <c r="D36" s="213"/>
      <c r="E36" s="52"/>
    </row>
    <row r="37" spans="2:5">
      <c r="B37" s="212" t="s">
        <v>380</v>
      </c>
      <c r="C37" s="213"/>
      <c r="D37" s="213"/>
      <c r="E37" s="214">
        <f>0.5*('Input_Liability (PHP)'!F20+'Input_Liability (USD)'!F20)</f>
        <v>0</v>
      </c>
    </row>
    <row r="38" spans="2:5">
      <c r="B38" s="205" t="s">
        <v>76</v>
      </c>
      <c r="C38" s="206"/>
      <c r="D38" s="206"/>
      <c r="E38" s="545">
        <f>SUM(E39:E46)</f>
        <v>0</v>
      </c>
    </row>
    <row r="39" spans="2:5">
      <c r="B39" s="215" t="s">
        <v>381</v>
      </c>
      <c r="C39" s="209"/>
      <c r="D39" s="209"/>
      <c r="E39" s="54"/>
    </row>
    <row r="40" spans="2:5">
      <c r="B40" s="212" t="s">
        <v>382</v>
      </c>
      <c r="C40" s="213"/>
      <c r="D40" s="213"/>
      <c r="E40" s="54"/>
    </row>
    <row r="41" spans="2:5">
      <c r="B41" s="212" t="s">
        <v>383</v>
      </c>
      <c r="C41" s="213"/>
      <c r="D41" s="213"/>
      <c r="E41" s="54"/>
    </row>
    <row r="42" spans="2:5">
      <c r="B42" s="215" t="s">
        <v>384</v>
      </c>
      <c r="C42" s="209"/>
      <c r="D42" s="209"/>
      <c r="E42" s="54"/>
    </row>
    <row r="43" spans="2:5">
      <c r="B43" s="215" t="s">
        <v>385</v>
      </c>
      <c r="C43" s="209"/>
      <c r="D43" s="209"/>
      <c r="E43" s="54"/>
    </row>
    <row r="44" spans="2:5">
      <c r="B44" s="215" t="s">
        <v>386</v>
      </c>
      <c r="C44" s="209"/>
      <c r="D44" s="209"/>
      <c r="E44" s="54"/>
    </row>
    <row r="45" spans="2:5">
      <c r="B45" s="215" t="s">
        <v>387</v>
      </c>
      <c r="C45" s="209"/>
      <c r="D45" s="209"/>
      <c r="E45" s="54"/>
    </row>
    <row r="46" spans="2:5">
      <c r="B46" s="216" t="s">
        <v>388</v>
      </c>
      <c r="C46" s="213"/>
      <c r="D46" s="213"/>
      <c r="E46" s="54"/>
    </row>
    <row r="47" spans="2:5">
      <c r="B47" s="205" t="s">
        <v>77</v>
      </c>
      <c r="C47" s="206"/>
      <c r="D47" s="206"/>
      <c r="E47" s="207">
        <f>SUM(E48:E57)</f>
        <v>0</v>
      </c>
    </row>
    <row r="48" spans="2:5">
      <c r="B48" s="215" t="str">
        <f>Input_Asset!E243</f>
        <v>Goodwill, trade names, and other intangible assets</v>
      </c>
      <c r="C48" s="209"/>
      <c r="D48" s="209"/>
      <c r="E48" s="217">
        <f>Input_Asset!I243</f>
        <v>0</v>
      </c>
    </row>
    <row r="49" spans="2:5">
      <c r="B49" s="215" t="str">
        <f>Input_Asset!E245</f>
        <v>Prepaid or Deferred Charges</v>
      </c>
      <c r="C49" s="209"/>
      <c r="D49" s="209"/>
      <c r="E49" s="217">
        <f>Input_Asset!I245</f>
        <v>0</v>
      </c>
    </row>
    <row r="50" spans="2:5">
      <c r="B50" s="208" t="str">
        <f>Input_Asset!E241</f>
        <v>Deferred tax assets</v>
      </c>
      <c r="C50" s="209"/>
      <c r="D50" s="209"/>
      <c r="E50" s="217">
        <f>SUM(Input_Asset!H241:I241)</f>
        <v>0</v>
      </c>
    </row>
    <row r="51" spans="2:5">
      <c r="B51" s="215" t="str">
        <f>Input_Asset!E244</f>
        <v>Advances to officers, employees, agents etc. (other than policy loans)</v>
      </c>
      <c r="C51" s="209"/>
      <c r="D51" s="209"/>
      <c r="E51" s="669">
        <f>SUM(Input_Asset!H244:I244)</f>
        <v>0</v>
      </c>
    </row>
    <row r="52" spans="2:5">
      <c r="B52" s="208" t="str">
        <f>Input_Asset!E227</f>
        <v>Leasehold Improvements</v>
      </c>
      <c r="C52" s="209"/>
      <c r="D52" s="209"/>
      <c r="E52" s="669">
        <f>SUM(Input_Asset!H227:I227)</f>
        <v>0</v>
      </c>
    </row>
    <row r="53" spans="2:5">
      <c r="B53" s="208" t="str">
        <f>Input_Asset!E228</f>
        <v>IT equipment (including electronic data processing system)</v>
      </c>
      <c r="C53" s="209"/>
      <c r="D53" s="209"/>
      <c r="E53" s="669">
        <f>SUM(Input_Asset!H228:I228)</f>
        <v>0</v>
      </c>
    </row>
    <row r="54" spans="2:5">
      <c r="B54" s="208" t="str">
        <f>Input_Asset!E229</f>
        <v>Transportation equipment</v>
      </c>
      <c r="C54" s="209"/>
      <c r="D54" s="209"/>
      <c r="E54" s="669">
        <f>Input_Asset!I229</f>
        <v>0</v>
      </c>
    </row>
    <row r="55" spans="2:5">
      <c r="B55" s="208" t="str">
        <f>Input_Asset!E230</f>
        <v>Office furniture, furnishing, fixtures and equipment</v>
      </c>
      <c r="C55" s="209"/>
      <c r="D55" s="209"/>
      <c r="E55" s="669">
        <f>Input_Asset!I230</f>
        <v>0</v>
      </c>
    </row>
    <row r="56" spans="2:5">
      <c r="B56" s="212" t="s">
        <v>389</v>
      </c>
      <c r="C56" s="213"/>
      <c r="D56" s="213"/>
      <c r="E56" s="668">
        <f>SUM(Input_Asset!H211:I211)</f>
        <v>0</v>
      </c>
    </row>
    <row r="57" spans="2:5">
      <c r="B57" s="670" t="s">
        <v>390</v>
      </c>
      <c r="C57" s="123"/>
      <c r="D57" s="123"/>
      <c r="E57" s="671">
        <f>IF((E38+Input_Asset!I18)&gt;0.5*Input_Capital!E18,(Input_Capital!E38+Input_Asset!I18)-(0.5*Input_Capital!E18),0)</f>
        <v>0</v>
      </c>
    </row>
    <row r="58" spans="2:5">
      <c r="B58" s="114"/>
      <c r="C58" s="8"/>
      <c r="D58" s="8"/>
      <c r="E58" s="218"/>
    </row>
    <row r="59" spans="2:5">
      <c r="B59" s="114" t="s">
        <v>391</v>
      </c>
      <c r="C59" s="8"/>
      <c r="D59" s="8"/>
      <c r="E59" s="218"/>
    </row>
  </sheetData>
  <sheetProtection algorithmName="SHA-512" hashValue="wf5fz041VLj2tAQNr5Q4uN30tHiCtnkyG3YQfTLz9k+z4h2iQ0qRKs8YkrSwNzbHy2d8EM1LwEqXj6Ap+HULjQ==" saltValue="hRzOT+IeOQmxWsXnuAAtGA==" spinCount="100000" sheet="1" objects="1" scenarios="1" formatCells="0" formatColumns="0" insertHyperlinks="0" sort="0" autoFilter="0" pivotTables="0"/>
  <protectedRanges>
    <protectedRange algorithmName="SHA-512" hashValue="bK9noeVRKeBg5bU56A27TZ/+6+54QTJPm7i5LTmIV8tyhbtA5A4/bhS/rq+ico6CGQeIlp64Wk91wJiY7ErYhg==" saltValue="hzV5tI1X0t8mQpCAnvGCIQ==" spinCount="100000" sqref="E39:E46 E19:E25 E30:E37" name="Tier 1 Capital"/>
    <protectedRange algorithmName="SHA-512" hashValue="bK9noeVRKeBg5bU56A27TZ/+6+54QTJPm7i5LTmIV8tyhbtA5A4/bhS/rq+ico6CGQeIlp64Wk91wJiY7ErYhg==" saltValue="hzV5tI1X0t8mQpCAnvGCIQ==" spinCount="100000" sqref="E26:E29" name="Tier 1 Capital_1"/>
  </protectedRanges>
  <mergeCells count="5">
    <mergeCell ref="C9:D9"/>
    <mergeCell ref="C10:D10"/>
    <mergeCell ref="C2:D2"/>
    <mergeCell ref="C3:D3"/>
    <mergeCell ref="C4:D4"/>
  </mergeCells>
  <conditionalFormatting sqref="E15">
    <cfRule type="cellIs" dxfId="3" priority="1" operator="equal">
      <formula>"CHECK"</formula>
    </cfRule>
  </conditionalFormatting>
  <dataValidations count="1">
    <dataValidation allowBlank="1" showErrorMessage="1" prompt="Leasehold improvements and transportation equipment" sqref="E52:E55" xr:uid="{00000000-0002-0000-0600-000000000000}"/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39997558519241921"/>
  </sheetPr>
  <dimension ref="A1:BB120"/>
  <sheetViews>
    <sheetView workbookViewId="0"/>
  </sheetViews>
  <sheetFormatPr defaultColWidth="9.140625" defaultRowHeight="15"/>
  <cols>
    <col min="1" max="1" width="2.7109375" customWidth="1"/>
    <col min="2" max="2" width="9.85546875" customWidth="1"/>
    <col min="3" max="4" width="15.42578125" customWidth="1"/>
    <col min="5" max="6" width="23.28515625" customWidth="1"/>
    <col min="7" max="7" width="23.28515625" style="219" customWidth="1"/>
    <col min="8" max="8" width="3.140625" style="219" customWidth="1"/>
    <col min="9" max="9" width="16.140625" customWidth="1"/>
    <col min="10" max="11" width="19.7109375" customWidth="1"/>
    <col min="12" max="12" width="3" style="219" customWidth="1"/>
    <col min="13" max="14" width="17.28515625" customWidth="1"/>
    <col min="15" max="15" width="17.28515625" style="219" customWidth="1"/>
    <col min="16" max="16" width="3" customWidth="1"/>
    <col min="17" max="19" width="17.28515625" customWidth="1"/>
    <col min="20" max="20" width="3" customWidth="1"/>
    <col min="21" max="23" width="17.28515625" customWidth="1"/>
    <col min="24" max="24" width="3" customWidth="1"/>
    <col min="25" max="27" width="17.28515625" customWidth="1"/>
    <col min="28" max="28" width="3" customWidth="1"/>
    <col min="29" max="31" width="17.28515625" customWidth="1"/>
    <col min="32" max="32" width="3" customWidth="1"/>
    <col min="33" max="35" width="17.28515625" customWidth="1"/>
    <col min="36" max="36" width="3" customWidth="1"/>
    <col min="37" max="39" width="17.28515625" customWidth="1"/>
    <col min="40" max="40" width="4.140625" customWidth="1"/>
    <col min="41" max="42" width="15.42578125" customWidth="1"/>
    <col min="43" max="99" width="17.5703125" customWidth="1"/>
  </cols>
  <sheetData>
    <row r="1" spans="1:54">
      <c r="A1" s="7"/>
      <c r="G1" s="223"/>
      <c r="H1" s="223"/>
      <c r="K1" s="223"/>
      <c r="L1"/>
      <c r="O1"/>
    </row>
    <row r="2" spans="1:54" ht="15.75">
      <c r="B2" s="339"/>
      <c r="C2" s="339"/>
      <c r="D2" s="727" t="s">
        <v>0</v>
      </c>
      <c r="E2" s="727"/>
      <c r="F2" s="339"/>
      <c r="G2" s="340"/>
      <c r="H2" s="340"/>
      <c r="I2" s="340"/>
      <c r="J2" s="340"/>
      <c r="K2" s="340"/>
      <c r="L2"/>
      <c r="O2"/>
    </row>
    <row r="3" spans="1:54" ht="15.75">
      <c r="B3" s="339"/>
      <c r="C3" s="339"/>
      <c r="D3" s="727" t="s">
        <v>1</v>
      </c>
      <c r="E3" s="727"/>
      <c r="F3" s="339"/>
      <c r="G3" s="340"/>
      <c r="H3" s="340"/>
      <c r="I3" s="340"/>
      <c r="J3" s="340"/>
      <c r="K3" s="340"/>
      <c r="L3"/>
      <c r="O3"/>
    </row>
    <row r="4" spans="1:54" ht="15.75">
      <c r="B4" s="339"/>
      <c r="C4" s="339"/>
      <c r="D4" s="728" t="s">
        <v>4</v>
      </c>
      <c r="E4" s="728"/>
      <c r="F4" s="339"/>
      <c r="G4" s="340"/>
      <c r="H4" s="340"/>
      <c r="K4" s="340"/>
      <c r="L4"/>
      <c r="O4"/>
    </row>
    <row r="5" spans="1:54" ht="26.25">
      <c r="B5" s="79" t="str">
        <f>Cover!$B$5 &amp; " - "&amp;Cover!$H$3</f>
        <v>Life Template for the Risk-based Capital 2 Framework - 2020 v.0</v>
      </c>
      <c r="G5" s="223"/>
      <c r="H5" s="223"/>
      <c r="I5" s="223"/>
      <c r="J5" s="223"/>
      <c r="K5" s="223"/>
      <c r="L5"/>
      <c r="O5"/>
    </row>
    <row r="6" spans="1:54" ht="15.75">
      <c r="B6" s="80" t="str">
        <f>Cover!B6</f>
        <v>Insurance Commission</v>
      </c>
      <c r="G6" s="223"/>
      <c r="H6" s="223"/>
      <c r="I6" s="223"/>
      <c r="J6" s="223"/>
      <c r="K6" s="223"/>
      <c r="L6"/>
      <c r="O6"/>
    </row>
    <row r="7" spans="1:54" ht="15.75">
      <c r="B7" s="154" t="str">
        <f>Cover!D32</f>
        <v>Calculation of Insurance Risk charges and Summary of Insurance Liabilities (All currencies other than USD)</v>
      </c>
      <c r="G7" s="223"/>
      <c r="H7" s="223"/>
      <c r="I7" s="223"/>
      <c r="J7" s="223"/>
      <c r="K7" s="223"/>
      <c r="L7"/>
      <c r="O7"/>
    </row>
    <row r="8" spans="1:54">
      <c r="D8" s="219"/>
      <c r="G8" s="223"/>
      <c r="H8" s="223"/>
      <c r="I8" s="223"/>
      <c r="J8" s="223"/>
      <c r="K8" s="223"/>
      <c r="L8"/>
      <c r="O8"/>
    </row>
    <row r="9" spans="1:54">
      <c r="B9" s="8" t="s">
        <v>127</v>
      </c>
      <c r="D9" s="155">
        <f>Cover!C9</f>
        <v>0</v>
      </c>
      <c r="E9" s="156"/>
      <c r="G9" s="223"/>
      <c r="H9" s="320"/>
      <c r="I9" s="321" t="s">
        <v>392</v>
      </c>
      <c r="J9" s="322"/>
      <c r="K9" s="323"/>
      <c r="L9" s="323"/>
      <c r="M9" s="323"/>
      <c r="N9" s="324"/>
      <c r="O9"/>
    </row>
    <row r="10" spans="1:54">
      <c r="B10" s="8" t="s">
        <v>128</v>
      </c>
      <c r="D10" s="157">
        <f>Cover!C10</f>
        <v>0</v>
      </c>
      <c r="E10" s="156"/>
      <c r="G10" s="223"/>
      <c r="H10" s="325"/>
      <c r="I10" s="326" t="s">
        <v>393</v>
      </c>
      <c r="J10" s="326"/>
      <c r="K10" s="326"/>
      <c r="L10" s="327"/>
      <c r="M10" s="326"/>
      <c r="N10" s="328"/>
      <c r="O10"/>
    </row>
    <row r="11" spans="1:54" ht="14.45" customHeight="1">
      <c r="D11" s="219"/>
      <c r="G11" s="223"/>
      <c r="H11" s="325"/>
      <c r="I11" s="750" t="s">
        <v>394</v>
      </c>
      <c r="J11" s="750"/>
      <c r="K11" s="750"/>
      <c r="L11" s="750"/>
      <c r="M11" s="750"/>
      <c r="N11" s="751"/>
      <c r="O11"/>
    </row>
    <row r="12" spans="1:54" ht="14.45" customHeight="1">
      <c r="A12" s="10"/>
      <c r="B12" s="195" t="s">
        <v>129</v>
      </c>
      <c r="C12" s="10"/>
      <c r="D12" s="10"/>
      <c r="H12" s="329"/>
      <c r="I12" s="750" t="s">
        <v>395</v>
      </c>
      <c r="J12" s="750"/>
      <c r="K12" s="750"/>
      <c r="L12" s="750"/>
      <c r="M12" s="750"/>
      <c r="N12" s="751"/>
    </row>
    <row r="13" spans="1:54" ht="14.45" customHeight="1">
      <c r="A13" s="10"/>
      <c r="B13" s="196" t="s">
        <v>130</v>
      </c>
      <c r="C13" s="341"/>
      <c r="D13" s="341"/>
      <c r="E13" s="342"/>
      <c r="H13" s="329"/>
      <c r="I13" s="750"/>
      <c r="J13" s="750"/>
      <c r="K13" s="750"/>
      <c r="L13" s="750"/>
      <c r="M13" s="750"/>
      <c r="N13" s="751"/>
    </row>
    <row r="14" spans="1:54" ht="14.45" customHeight="1">
      <c r="A14" s="10"/>
      <c r="B14" s="197" t="s">
        <v>131</v>
      </c>
      <c r="C14" s="343"/>
      <c r="D14" s="343"/>
      <c r="E14" s="344"/>
      <c r="H14" s="329"/>
      <c r="I14" s="750" t="s">
        <v>396</v>
      </c>
      <c r="J14" s="750"/>
      <c r="K14" s="750"/>
      <c r="L14" s="750"/>
      <c r="M14" s="750"/>
      <c r="N14" s="751"/>
      <c r="AS14" s="345"/>
      <c r="AT14" s="345"/>
      <c r="AU14" s="345"/>
      <c r="AV14" s="345"/>
      <c r="BB14" s="345"/>
    </row>
    <row r="15" spans="1:54">
      <c r="B15" s="223"/>
      <c r="C15" s="346"/>
      <c r="G15"/>
      <c r="H15" s="330"/>
      <c r="I15" s="543"/>
      <c r="J15" s="543"/>
      <c r="K15" s="543"/>
      <c r="L15" s="543"/>
      <c r="M15" s="543"/>
      <c r="N15" s="544"/>
      <c r="O15"/>
    </row>
    <row r="16" spans="1:54" ht="15" customHeight="1">
      <c r="A16" s="10"/>
      <c r="B16" s="347" t="s">
        <v>397</v>
      </c>
      <c r="C16" s="348"/>
      <c r="D16" s="348"/>
      <c r="E16" s="348"/>
      <c r="F16" s="349" t="s">
        <v>95</v>
      </c>
      <c r="H16" s="330"/>
      <c r="I16" s="750" t="s">
        <v>398</v>
      </c>
      <c r="J16" s="750"/>
      <c r="K16" s="750"/>
      <c r="L16" s="750"/>
      <c r="M16" s="750"/>
      <c r="N16" s="751"/>
      <c r="O16"/>
      <c r="U16" s="345"/>
      <c r="V16" s="345"/>
      <c r="AC16" s="345"/>
      <c r="AD16" s="345"/>
      <c r="AE16" s="350"/>
      <c r="AF16" s="350"/>
      <c r="AG16" s="345"/>
      <c r="AH16" s="345"/>
      <c r="AI16" s="350"/>
      <c r="AJ16" s="350"/>
      <c r="AK16" s="345"/>
      <c r="AL16" s="345"/>
      <c r="AM16" s="350"/>
      <c r="AN16" s="350"/>
      <c r="AQ16" s="350"/>
      <c r="AR16" s="350"/>
    </row>
    <row r="17" spans="1:46" ht="14.45" customHeight="1" thickBot="1">
      <c r="A17" s="10"/>
      <c r="B17" s="351" t="s">
        <v>399</v>
      </c>
      <c r="C17" s="352"/>
      <c r="D17" s="352"/>
      <c r="E17" s="352"/>
      <c r="F17" s="353">
        <f>F23-F22</f>
        <v>0</v>
      </c>
      <c r="H17" s="330"/>
      <c r="I17" s="331" t="s">
        <v>400</v>
      </c>
      <c r="J17" s="332" t="s">
        <v>401</v>
      </c>
      <c r="K17" s="326"/>
      <c r="L17" s="326"/>
      <c r="M17" s="326"/>
      <c r="N17" s="328"/>
      <c r="O17"/>
      <c r="X17" s="345"/>
      <c r="AB17" s="345"/>
      <c r="AF17" s="345"/>
    </row>
    <row r="18" spans="1:46" ht="15" customHeight="1" thickBot="1">
      <c r="A18" s="10"/>
      <c r="B18" s="354" t="s">
        <v>402</v>
      </c>
      <c r="C18" s="355"/>
      <c r="D18" s="355"/>
      <c r="E18" s="356"/>
      <c r="F18" s="357">
        <f>SUMPRODUCT($E$30:$E$118,$D$30:$D$118)</f>
        <v>0</v>
      </c>
      <c r="H18" s="330"/>
      <c r="I18" s="333" t="s">
        <v>403</v>
      </c>
      <c r="J18" s="334" t="s">
        <v>404</v>
      </c>
      <c r="K18" s="326"/>
      <c r="L18" s="326"/>
      <c r="M18" s="326"/>
      <c r="N18" s="328"/>
      <c r="O18"/>
      <c r="X18" s="345"/>
      <c r="AB18" s="345"/>
      <c r="AF18" s="345"/>
    </row>
    <row r="19" spans="1:46" ht="15" customHeight="1" thickBot="1">
      <c r="A19" s="10"/>
      <c r="B19" s="358" t="s">
        <v>405</v>
      </c>
      <c r="C19" s="359"/>
      <c r="D19" s="359"/>
      <c r="E19" s="360"/>
      <c r="F19" s="51"/>
      <c r="H19" s="330"/>
      <c r="I19" s="333" t="s">
        <v>406</v>
      </c>
      <c r="J19" s="682" t="s">
        <v>407</v>
      </c>
      <c r="K19" s="326"/>
      <c r="L19" s="326"/>
      <c r="M19" s="326"/>
      <c r="N19" s="328"/>
      <c r="O19"/>
      <c r="X19" s="345"/>
      <c r="AB19" s="345"/>
      <c r="AF19" s="345"/>
    </row>
    <row r="20" spans="1:46" ht="15" customHeight="1" thickBot="1">
      <c r="A20" s="10"/>
      <c r="B20" s="358" t="s">
        <v>408</v>
      </c>
      <c r="C20" s="359"/>
      <c r="D20" s="359"/>
      <c r="E20" s="360"/>
      <c r="F20" s="51"/>
      <c r="H20" s="330"/>
      <c r="I20" s="333" t="s">
        <v>409</v>
      </c>
      <c r="J20" s="682" t="s">
        <v>410</v>
      </c>
      <c r="K20" s="326"/>
      <c r="L20" s="326"/>
      <c r="M20" s="326"/>
      <c r="N20" s="328"/>
      <c r="O20"/>
      <c r="X20" s="345"/>
      <c r="AB20" s="345"/>
      <c r="AF20" s="345"/>
    </row>
    <row r="21" spans="1:46" ht="15" customHeight="1" thickBot="1">
      <c r="A21" s="10"/>
      <c r="B21" s="361" t="s">
        <v>411</v>
      </c>
      <c r="C21" s="359"/>
      <c r="D21" s="359"/>
      <c r="E21" s="360"/>
      <c r="F21" s="362">
        <f>SUM(F18,F19,F20)</f>
        <v>0</v>
      </c>
      <c r="G21"/>
      <c r="H21" s="330"/>
      <c r="I21" s="333" t="s">
        <v>412</v>
      </c>
      <c r="J21" s="682" t="s">
        <v>413</v>
      </c>
      <c r="K21" s="326"/>
      <c r="L21" s="326"/>
      <c r="M21" s="326"/>
      <c r="N21" s="328"/>
      <c r="O21"/>
      <c r="X21" s="345"/>
      <c r="AB21" s="345"/>
      <c r="AF21" s="345"/>
    </row>
    <row r="22" spans="1:46" ht="15" customHeight="1" thickBot="1">
      <c r="A22" s="10"/>
      <c r="B22" s="363" t="s">
        <v>414</v>
      </c>
      <c r="C22" s="364"/>
      <c r="D22" s="364"/>
      <c r="E22" s="365"/>
      <c r="F22" s="366">
        <f>SUMPRODUCT($F$30:$F$118,$D$30:$D$118)</f>
        <v>0</v>
      </c>
      <c r="G22"/>
      <c r="H22" s="330"/>
      <c r="I22" s="333" t="s">
        <v>415</v>
      </c>
      <c r="J22" s="334" t="s">
        <v>404</v>
      </c>
      <c r="K22" s="326"/>
      <c r="L22" s="326"/>
      <c r="M22" s="326"/>
      <c r="N22" s="328"/>
      <c r="O22"/>
      <c r="X22" s="345"/>
      <c r="AB22" s="345"/>
      <c r="AF22" s="345"/>
    </row>
    <row r="23" spans="1:46" ht="15" customHeight="1" thickBot="1">
      <c r="A23" s="10"/>
      <c r="B23" s="367" t="s">
        <v>416</v>
      </c>
      <c r="C23" s="368"/>
      <c r="D23" s="368"/>
      <c r="E23" s="369"/>
      <c r="F23" s="366">
        <f>SUMPRODUCT($G$30:$G$118,$D$30:$D$118)</f>
        <v>0</v>
      </c>
      <c r="G23"/>
      <c r="H23" s="330"/>
      <c r="I23" s="335" t="s">
        <v>417</v>
      </c>
      <c r="J23" s="682" t="s">
        <v>407</v>
      </c>
      <c r="K23" s="326"/>
      <c r="L23" s="326"/>
      <c r="M23" s="326"/>
      <c r="N23" s="328"/>
      <c r="O23"/>
      <c r="P23" s="345"/>
      <c r="X23" s="345"/>
      <c r="AB23" s="345"/>
      <c r="AF23" s="345"/>
    </row>
    <row r="24" spans="1:46" ht="15" customHeight="1">
      <c r="A24" s="10"/>
      <c r="B24" s="367" t="s">
        <v>418</v>
      </c>
      <c r="C24" s="368"/>
      <c r="D24" s="368"/>
      <c r="E24" s="369"/>
      <c r="F24" s="366">
        <f>F22-(F18+F19)</f>
        <v>0</v>
      </c>
      <c r="G24"/>
      <c r="H24" s="336"/>
      <c r="I24" s="337"/>
      <c r="J24" s="337"/>
      <c r="K24" s="337"/>
      <c r="L24" s="337"/>
      <c r="M24" s="337"/>
      <c r="N24" s="338"/>
      <c r="O24"/>
      <c r="P24" s="345"/>
      <c r="X24" s="345"/>
      <c r="AB24" s="345"/>
      <c r="AF24" s="345"/>
    </row>
    <row r="25" spans="1:46" ht="15" customHeight="1">
      <c r="A25" s="10"/>
      <c r="B25" s="370"/>
      <c r="C25" s="371"/>
      <c r="D25" s="371"/>
      <c r="E25" s="371"/>
      <c r="F25" s="371"/>
      <c r="G25" s="372"/>
      <c r="H25"/>
      <c r="L25"/>
      <c r="O25"/>
      <c r="P25" s="345"/>
      <c r="X25" s="345"/>
      <c r="AB25" s="345"/>
      <c r="AF25" s="345"/>
    </row>
    <row r="26" spans="1:46">
      <c r="A26" s="10"/>
      <c r="B26" s="195" t="s">
        <v>419</v>
      </c>
      <c r="C26" s="10"/>
      <c r="D26" s="597"/>
      <c r="E26" s="597"/>
      <c r="F26" s="597"/>
      <c r="G26" s="598"/>
      <c r="H26"/>
      <c r="I26" s="744" t="s">
        <v>420</v>
      </c>
      <c r="J26" s="745"/>
      <c r="K26" s="746"/>
      <c r="L26"/>
      <c r="M26" s="744" t="s">
        <v>421</v>
      </c>
      <c r="N26" s="745"/>
      <c r="O26" s="746"/>
      <c r="P26" s="345"/>
      <c r="Q26" s="744" t="s">
        <v>420</v>
      </c>
      <c r="R26" s="745"/>
      <c r="S26" s="746"/>
      <c r="U26" s="744" t="s">
        <v>421</v>
      </c>
      <c r="V26" s="745"/>
      <c r="W26" s="746"/>
      <c r="X26" s="345"/>
      <c r="Y26" s="744"/>
      <c r="Z26" s="745"/>
      <c r="AA26" s="746"/>
      <c r="AB26" s="345"/>
      <c r="AC26" s="744"/>
      <c r="AD26" s="745"/>
      <c r="AE26" s="746"/>
      <c r="AF26" s="345"/>
      <c r="AG26" s="744"/>
      <c r="AH26" s="745"/>
      <c r="AI26" s="746"/>
      <c r="AK26" s="744"/>
      <c r="AL26" s="745"/>
      <c r="AM26" s="746"/>
      <c r="AO26" s="744"/>
      <c r="AP26" s="745"/>
      <c r="AQ26" s="746"/>
    </row>
    <row r="27" spans="1:46">
      <c r="A27" s="10"/>
      <c r="B27" s="10"/>
      <c r="C27" s="10"/>
      <c r="D27" s="10"/>
      <c r="E27" s="744" t="s">
        <v>422</v>
      </c>
      <c r="F27" s="745"/>
      <c r="G27" s="746"/>
      <c r="H27"/>
      <c r="I27" s="747" t="s">
        <v>423</v>
      </c>
      <c r="J27" s="748"/>
      <c r="K27" s="749"/>
      <c r="L27"/>
      <c r="M27" s="747" t="s">
        <v>423</v>
      </c>
      <c r="N27" s="748"/>
      <c r="O27" s="749"/>
      <c r="Q27" s="747" t="s">
        <v>424</v>
      </c>
      <c r="R27" s="748"/>
      <c r="S27" s="749"/>
      <c r="U27" s="747" t="s">
        <v>424</v>
      </c>
      <c r="V27" s="748"/>
      <c r="W27" s="749"/>
      <c r="Y27" s="747" t="s">
        <v>425</v>
      </c>
      <c r="Z27" s="748"/>
      <c r="AA27" s="749"/>
      <c r="AC27" s="747" t="s">
        <v>426</v>
      </c>
      <c r="AD27" s="748"/>
      <c r="AE27" s="749"/>
      <c r="AG27" s="747" t="s">
        <v>427</v>
      </c>
      <c r="AH27" s="748"/>
      <c r="AI27" s="749"/>
      <c r="AK27" s="747" t="s">
        <v>428</v>
      </c>
      <c r="AL27" s="748"/>
      <c r="AM27" s="749"/>
      <c r="AO27" s="747" t="s">
        <v>429</v>
      </c>
      <c r="AP27" s="748"/>
      <c r="AQ27" s="749"/>
    </row>
    <row r="28" spans="1:46" s="9" customFormat="1" ht="43.5" customHeight="1">
      <c r="B28" s="406" t="s">
        <v>430</v>
      </c>
      <c r="C28" s="406" t="s">
        <v>431</v>
      </c>
      <c r="D28" s="406" t="s">
        <v>432</v>
      </c>
      <c r="E28" s="406" t="s">
        <v>433</v>
      </c>
      <c r="F28" s="406" t="s">
        <v>434</v>
      </c>
      <c r="G28" s="349" t="s">
        <v>435</v>
      </c>
      <c r="I28" s="406" t="str">
        <f>$E$28</f>
        <v>Unpadded Central Estimate assumptions</v>
      </c>
      <c r="J28" s="406" t="s">
        <v>434</v>
      </c>
      <c r="K28" s="349" t="str">
        <f>$G$28</f>
        <v>Under Stressed Scenario (RBC) assumptions</v>
      </c>
      <c r="M28" s="406" t="str">
        <f>$E$28</f>
        <v>Unpadded Central Estimate assumptions</v>
      </c>
      <c r="N28" s="406" t="s">
        <v>434</v>
      </c>
      <c r="O28" s="349" t="str">
        <f>$G$28</f>
        <v>Under Stressed Scenario (RBC) assumptions</v>
      </c>
      <c r="Q28" s="406" t="str">
        <f>$E$28</f>
        <v>Unpadded Central Estimate assumptions</v>
      </c>
      <c r="R28" s="406" t="s">
        <v>434</v>
      </c>
      <c r="S28" s="349" t="str">
        <f>$G$28</f>
        <v>Under Stressed Scenario (RBC) assumptions</v>
      </c>
      <c r="U28" s="406" t="str">
        <f>$E$28</f>
        <v>Unpadded Central Estimate assumptions</v>
      </c>
      <c r="V28" s="406" t="s">
        <v>434</v>
      </c>
      <c r="W28" s="349" t="str">
        <f>$G$28</f>
        <v>Under Stressed Scenario (RBC) assumptions</v>
      </c>
      <c r="Y28" s="406" t="str">
        <f>$E$28</f>
        <v>Unpadded Central Estimate assumptions</v>
      </c>
      <c r="Z28" s="406" t="s">
        <v>434</v>
      </c>
      <c r="AA28" s="349" t="str">
        <f>$G$28</f>
        <v>Under Stressed Scenario (RBC) assumptions</v>
      </c>
      <c r="AC28" s="406" t="str">
        <f>$E$28</f>
        <v>Unpadded Central Estimate assumptions</v>
      </c>
      <c r="AD28" s="406" t="s">
        <v>434</v>
      </c>
      <c r="AE28" s="349" t="str">
        <f>$G$28</f>
        <v>Under Stressed Scenario (RBC) assumptions</v>
      </c>
      <c r="AG28" s="406" t="str">
        <f>$E$28</f>
        <v>Unpadded Central Estimate assumptions</v>
      </c>
      <c r="AH28" s="406" t="s">
        <v>434</v>
      </c>
      <c r="AI28" s="349" t="str">
        <f>$G$28</f>
        <v>Under Stressed Scenario (RBC) assumptions</v>
      </c>
      <c r="AK28" s="406" t="str">
        <f>$E$28</f>
        <v>Unpadded Central Estimate assumptions</v>
      </c>
      <c r="AL28" s="406" t="s">
        <v>434</v>
      </c>
      <c r="AM28" s="349" t="str">
        <f>$G$28</f>
        <v>Under Stressed Scenario (RBC) assumptions</v>
      </c>
      <c r="AO28" s="406" t="str">
        <f>$E$28</f>
        <v>Unpadded Central Estimate assumptions</v>
      </c>
      <c r="AP28" s="406" t="s">
        <v>434</v>
      </c>
      <c r="AQ28" s="349" t="str">
        <f>$G$28</f>
        <v>Under Stressed Scenario (RBC) assumptions</v>
      </c>
      <c r="AS28"/>
      <c r="AT28"/>
    </row>
    <row r="29" spans="1:46" ht="15" customHeight="1">
      <c r="A29" s="8"/>
      <c r="B29" s="452"/>
      <c r="C29" s="452"/>
      <c r="D29" s="452"/>
      <c r="E29" s="452"/>
      <c r="F29" s="452"/>
      <c r="G29" s="452"/>
      <c r="H29"/>
      <c r="I29" s="452"/>
      <c r="J29" s="452"/>
      <c r="K29" s="452"/>
      <c r="L29"/>
      <c r="M29" s="452"/>
      <c r="N29" s="452"/>
      <c r="O29" s="452"/>
      <c r="Q29" s="452"/>
      <c r="R29" s="452"/>
      <c r="S29" s="452"/>
      <c r="U29" s="452"/>
      <c r="V29" s="452"/>
      <c r="W29" s="452"/>
      <c r="Y29" s="452"/>
      <c r="Z29" s="452"/>
      <c r="AA29" s="452"/>
      <c r="AC29" s="452"/>
      <c r="AD29" s="452"/>
      <c r="AE29" s="452"/>
      <c r="AG29" s="452"/>
      <c r="AH29" s="452"/>
      <c r="AI29" s="452"/>
      <c r="AK29" s="452"/>
      <c r="AL29" s="452"/>
      <c r="AM29" s="452"/>
      <c r="AO29" s="452"/>
      <c r="AP29" s="452"/>
      <c r="AQ29" s="452"/>
    </row>
    <row r="30" spans="1:46" ht="15" customHeight="1">
      <c r="B30" s="455">
        <f>'Input_ALM (PHP)'!B24</f>
        <v>0.25</v>
      </c>
      <c r="C30" s="599">
        <f t="shared" ref="C30:C31" si="0">TREND($C$33:$C$34,$B$33:$B$34,B30)</f>
        <v>2.0094499999999994E-2</v>
      </c>
      <c r="D30" s="600">
        <f>1/(1+C30)^((B29+B30)/2)</f>
        <v>0.99751618103776662</v>
      </c>
      <c r="E30" s="601">
        <f>+I30+M30+Q30+U30+Y30+AC30+AG30+AK30+AO30</f>
        <v>0</v>
      </c>
      <c r="F30" s="601">
        <f>+J30+N30+R30+V30+Z30+AD30+AH30+AL30+AP30</f>
        <v>0</v>
      </c>
      <c r="G30" s="601">
        <f t="shared" ref="G30:G94" si="1">+K30+O30+S30+W30+AA30+AE30+AI30+AM30+AQ30</f>
        <v>0</v>
      </c>
      <c r="I30" s="601">
        <f>SUM('Input_ALM (PHP)'!U24:Y24)-'Input_ALM (PHP)'!T24-'Input_ALM (PHP)'!Z24</f>
        <v>0</v>
      </c>
      <c r="J30" s="60"/>
      <c r="K30" s="60"/>
      <c r="L30"/>
      <c r="M30" s="601">
        <f>SUM('Input_ALM (PHP)'!AC24:AG24)-'Input_ALM (PHP)'!AB24-'Input_ALM (PHP)'!AH24</f>
        <v>0</v>
      </c>
      <c r="N30" s="60"/>
      <c r="O30" s="60"/>
      <c r="Q30" s="601">
        <f>SUM('Input_ALM (PHP)'!AK24:AO24)-'Input_ALM (PHP)'!AJ24-'Input_ALM (PHP)'!AP24</f>
        <v>0</v>
      </c>
      <c r="R30" s="60"/>
      <c r="S30" s="60"/>
      <c r="U30" s="601">
        <f>SUM('Input_ALM (PHP)'!AS24:AW24)-'Input_ALM (PHP)'!AR24-'Input_ALM (PHP)'!AX24</f>
        <v>0</v>
      </c>
      <c r="V30" s="60"/>
      <c r="W30" s="60"/>
      <c r="Y30" s="601">
        <f>SUM('Input_ALM (PHP)'!BA24:BE24)-'Input_ALM (PHP)'!AZ24-'Input_ALM (PHP)'!BF24</f>
        <v>0</v>
      </c>
      <c r="Z30" s="60"/>
      <c r="AA30" s="60"/>
      <c r="AC30" s="601">
        <f>SUM('Input_ALM (PHP)'!BI24:BM24)-'Input_ALM (PHP)'!BH24-'Input_ALM (PHP)'!BN24</f>
        <v>0</v>
      </c>
      <c r="AD30" s="60"/>
      <c r="AE30" s="60"/>
      <c r="AG30" s="601">
        <f>SUM('Input_ALM (PHP)'!BQ24:BU24)-'Input_ALM (PHP)'!BP24-'Input_ALM (PHP)'!BV24</f>
        <v>0</v>
      </c>
      <c r="AH30" s="60"/>
      <c r="AI30" s="60"/>
      <c r="AK30" s="601">
        <f>SUM('Input_ALM (PHP)'!BY24:CC24)-'Input_ALM (PHP)'!BX24-'Input_ALM (PHP)'!CD24</f>
        <v>0</v>
      </c>
      <c r="AL30" s="60"/>
      <c r="AM30" s="60"/>
      <c r="AO30" s="601">
        <f>SUM('Input_ALM (PHP)'!CG24:CK24)-'Input_ALM (PHP)'!CF24-'Input_ALM (PHP)'!CL24</f>
        <v>0</v>
      </c>
      <c r="AP30" s="60"/>
      <c r="AQ30" s="60"/>
    </row>
    <row r="31" spans="1:46" ht="15" customHeight="1">
      <c r="B31" s="459">
        <f>'Input_ALM (PHP)'!B25</f>
        <v>0.5</v>
      </c>
      <c r="C31" s="599">
        <f t="shared" si="0"/>
        <v>2.0658999999999997E-2</v>
      </c>
      <c r="D31" s="602">
        <f t="shared" ref="D31:D95" si="2">1/(1+C31)^((B30+B31)/2)</f>
        <v>0.99236113911991231</v>
      </c>
      <c r="E31" s="603">
        <f t="shared" ref="E31:E94" si="3">+I31+M31+Q31+U31+Y31+AC31+AG31+AK31+AO31</f>
        <v>0</v>
      </c>
      <c r="F31" s="603">
        <f t="shared" ref="F31:F94" si="4">+J31+N31+R31+V31+Z31+AD31+AH31+AL31+AP31</f>
        <v>0</v>
      </c>
      <c r="G31" s="603">
        <f t="shared" si="1"/>
        <v>0</v>
      </c>
      <c r="I31" s="603">
        <f>SUM('Input_ALM (PHP)'!U25:Y25)-'Input_ALM (PHP)'!T25-'Input_ALM (PHP)'!Z25</f>
        <v>0</v>
      </c>
      <c r="J31" s="61"/>
      <c r="K31" s="61"/>
      <c r="L31"/>
      <c r="M31" s="603">
        <f>SUM('Input_ALM (PHP)'!AC25:AG25)-'Input_ALM (PHP)'!AB25-'Input_ALM (PHP)'!AH25</f>
        <v>0</v>
      </c>
      <c r="N31" s="61"/>
      <c r="O31" s="61"/>
      <c r="Q31" s="603">
        <f>SUM('Input_ALM (PHP)'!AK25:AO25)-'Input_ALM (PHP)'!AJ25-'Input_ALM (PHP)'!AP25</f>
        <v>0</v>
      </c>
      <c r="R31" s="61"/>
      <c r="S31" s="61"/>
      <c r="U31" s="603">
        <f>SUM('Input_ALM (PHP)'!AS25:AW25)-'Input_ALM (PHP)'!AR25-'Input_ALM (PHP)'!AX25</f>
        <v>0</v>
      </c>
      <c r="V31" s="61"/>
      <c r="W31" s="61"/>
      <c r="Y31" s="603">
        <f>SUM('Input_ALM (PHP)'!BA25:BE25)-'Input_ALM (PHP)'!AZ25-'Input_ALM (PHP)'!BF25</f>
        <v>0</v>
      </c>
      <c r="Z31" s="61"/>
      <c r="AA31" s="61"/>
      <c r="AC31" s="603">
        <f>SUM('Input_ALM (PHP)'!BI25:BM25)-'Input_ALM (PHP)'!BH25-'Input_ALM (PHP)'!BN25</f>
        <v>0</v>
      </c>
      <c r="AD31" s="61"/>
      <c r="AE31" s="61"/>
      <c r="AG31" s="603">
        <f>SUM('Input_ALM (PHP)'!BQ25:BU25)-'Input_ALM (PHP)'!BP25-'Input_ALM (PHP)'!BV25</f>
        <v>0</v>
      </c>
      <c r="AH31" s="61"/>
      <c r="AI31" s="61"/>
      <c r="AK31" s="603">
        <f>SUM('Input_ALM (PHP)'!BY25:CC25)-'Input_ALM (PHP)'!BX25-'Input_ALM (PHP)'!CD25</f>
        <v>0</v>
      </c>
      <c r="AL31" s="61"/>
      <c r="AM31" s="61"/>
      <c r="AO31" s="603">
        <f>SUM('Input_ALM (PHP)'!CG25:CK25)-'Input_ALM (PHP)'!CF25-'Input_ALM (PHP)'!CL25</f>
        <v>0</v>
      </c>
      <c r="AP31" s="61"/>
      <c r="AQ31" s="61"/>
    </row>
    <row r="32" spans="1:46" ht="15" customHeight="1">
      <c r="B32" s="459">
        <f>'Input_ALM (PHP)'!B26</f>
        <v>0.75</v>
      </c>
      <c r="C32" s="599">
        <f>TREND($C$33:$C$34,$B$33:$B$34,B32)</f>
        <v>2.1223499999999999E-2</v>
      </c>
      <c r="D32" s="602">
        <f t="shared" si="2"/>
        <v>0.98695988235887233</v>
      </c>
      <c r="E32" s="603">
        <f t="shared" si="3"/>
        <v>0</v>
      </c>
      <c r="F32" s="603">
        <f t="shared" si="4"/>
        <v>0</v>
      </c>
      <c r="G32" s="603">
        <f t="shared" ref="G32" si="5">+K32+O32+S32+W32+AA32+AE32+AI32+AM32+AQ32</f>
        <v>0</v>
      </c>
      <c r="I32" s="603">
        <f>SUM('Input_ALM (PHP)'!U26:Y26)-'Input_ALM (PHP)'!T26-'Input_ALM (PHP)'!Z26</f>
        <v>0</v>
      </c>
      <c r="J32" s="61"/>
      <c r="K32" s="61"/>
      <c r="L32"/>
      <c r="M32" s="603">
        <f>SUM('Input_ALM (PHP)'!AC26:AG26)-'Input_ALM (PHP)'!AB26-'Input_ALM (PHP)'!AH26</f>
        <v>0</v>
      </c>
      <c r="N32" s="61"/>
      <c r="O32" s="61"/>
      <c r="Q32" s="603">
        <f>SUM('Input_ALM (PHP)'!AK26:AO26)-'Input_ALM (PHP)'!AJ26-'Input_ALM (PHP)'!AP26</f>
        <v>0</v>
      </c>
      <c r="R32" s="61"/>
      <c r="S32" s="61"/>
      <c r="U32" s="603">
        <f>SUM('Input_ALM (PHP)'!AS26:AW26)-'Input_ALM (PHP)'!AR26-'Input_ALM (PHP)'!AX26</f>
        <v>0</v>
      </c>
      <c r="V32" s="61"/>
      <c r="W32" s="61"/>
      <c r="Y32" s="603">
        <f>SUM('Input_ALM (PHP)'!BA26:BE26)-'Input_ALM (PHP)'!AZ26-'Input_ALM (PHP)'!BF26</f>
        <v>0</v>
      </c>
      <c r="Z32" s="61"/>
      <c r="AA32" s="61"/>
      <c r="AC32" s="603">
        <f>SUM('Input_ALM (PHP)'!BI26:BM26)-'Input_ALM (PHP)'!BH26-'Input_ALM (PHP)'!BN26</f>
        <v>0</v>
      </c>
      <c r="AD32" s="61"/>
      <c r="AE32" s="61"/>
      <c r="AG32" s="603">
        <f>SUM('Input_ALM (PHP)'!BQ26:BU26)-'Input_ALM (PHP)'!BP26-'Input_ALM (PHP)'!BV26</f>
        <v>0</v>
      </c>
      <c r="AH32" s="61"/>
      <c r="AI32" s="61"/>
      <c r="AK32" s="603">
        <f>SUM('Input_ALM (PHP)'!BY26:CC26)-'Input_ALM (PHP)'!BX26-'Input_ALM (PHP)'!CD26</f>
        <v>0</v>
      </c>
      <c r="AL32" s="61"/>
      <c r="AM32" s="61"/>
      <c r="AO32" s="603">
        <f>SUM('Input_ALM (PHP)'!CG26:CK26)-'Input_ALM (PHP)'!CF26-'Input_ALM (PHP)'!CL26</f>
        <v>0</v>
      </c>
      <c r="AP32" s="61"/>
      <c r="AQ32" s="61"/>
    </row>
    <row r="33" spans="2:43" ht="15" customHeight="1">
      <c r="B33" s="459">
        <f>'Input_ALM (PHP)'!B27</f>
        <v>1</v>
      </c>
      <c r="C33" s="72">
        <v>2.1787999999999998E-2</v>
      </c>
      <c r="D33" s="602">
        <f t="shared" si="2"/>
        <v>0.98131695322100365</v>
      </c>
      <c r="E33" s="603">
        <f t="shared" si="3"/>
        <v>0</v>
      </c>
      <c r="F33" s="603">
        <f t="shared" si="4"/>
        <v>0</v>
      </c>
      <c r="G33" s="603">
        <f t="shared" si="1"/>
        <v>0</v>
      </c>
      <c r="I33" s="603">
        <f>SUM('Input_ALM (PHP)'!U27:Y27)-'Input_ALM (PHP)'!T27-'Input_ALM (PHP)'!Z27</f>
        <v>0</v>
      </c>
      <c r="J33" s="61"/>
      <c r="K33" s="61"/>
      <c r="L33"/>
      <c r="M33" s="603">
        <f>SUM('Input_ALM (PHP)'!AC27:AG27)-'Input_ALM (PHP)'!AB27-'Input_ALM (PHP)'!AH27</f>
        <v>0</v>
      </c>
      <c r="N33" s="61"/>
      <c r="O33" s="61"/>
      <c r="Q33" s="603">
        <f>SUM('Input_ALM (PHP)'!AK27:AO27)-'Input_ALM (PHP)'!AJ27-'Input_ALM (PHP)'!AP27</f>
        <v>0</v>
      </c>
      <c r="R33" s="61"/>
      <c r="S33" s="61"/>
      <c r="U33" s="603">
        <f>SUM('Input_ALM (PHP)'!AS27:AW27)-'Input_ALM (PHP)'!AR27-'Input_ALM (PHP)'!AX27</f>
        <v>0</v>
      </c>
      <c r="V33" s="61"/>
      <c r="W33" s="61"/>
      <c r="Y33" s="603">
        <f>SUM('Input_ALM (PHP)'!BA27:BE27)-'Input_ALM (PHP)'!AZ27-'Input_ALM (PHP)'!BF27</f>
        <v>0</v>
      </c>
      <c r="Z33" s="61"/>
      <c r="AA33" s="61"/>
      <c r="AC33" s="603">
        <f>SUM('Input_ALM (PHP)'!BI27:BM27)-'Input_ALM (PHP)'!BH27-'Input_ALM (PHP)'!BN27</f>
        <v>0</v>
      </c>
      <c r="AD33" s="61"/>
      <c r="AE33" s="61"/>
      <c r="AG33" s="603">
        <f>SUM('Input_ALM (PHP)'!BQ27:BU27)-'Input_ALM (PHP)'!BP27-'Input_ALM (PHP)'!BV27</f>
        <v>0</v>
      </c>
      <c r="AH33" s="61"/>
      <c r="AI33" s="61"/>
      <c r="AK33" s="603">
        <f>SUM('Input_ALM (PHP)'!BY27:CC27)-'Input_ALM (PHP)'!BX27-'Input_ALM (PHP)'!CD27</f>
        <v>0</v>
      </c>
      <c r="AL33" s="61"/>
      <c r="AM33" s="61"/>
      <c r="AO33" s="603">
        <f>SUM('Input_ALM (PHP)'!CG27:CK27)-'Input_ALM (PHP)'!CF27-'Input_ALM (PHP)'!CL27</f>
        <v>0</v>
      </c>
      <c r="AP33" s="61"/>
      <c r="AQ33" s="61"/>
    </row>
    <row r="34" spans="2:43" ht="14.45" customHeight="1">
      <c r="B34" s="459">
        <f>'Input_ALM (PHP)'!B28</f>
        <v>2</v>
      </c>
      <c r="C34" s="72">
        <v>2.4046000000000001E-2</v>
      </c>
      <c r="D34" s="602">
        <f t="shared" si="2"/>
        <v>0.96498553130194797</v>
      </c>
      <c r="E34" s="603">
        <f t="shared" si="3"/>
        <v>0</v>
      </c>
      <c r="F34" s="603">
        <f t="shared" si="4"/>
        <v>0</v>
      </c>
      <c r="G34" s="603">
        <f t="shared" si="1"/>
        <v>0</v>
      </c>
      <c r="H34"/>
      <c r="I34" s="603">
        <f>SUM('Input_ALM (PHP)'!U28:Y28)-'Input_ALM (PHP)'!T28-'Input_ALM (PHP)'!Z28</f>
        <v>0</v>
      </c>
      <c r="J34" s="61"/>
      <c r="K34" s="61"/>
      <c r="L34"/>
      <c r="M34" s="603">
        <f>SUM('Input_ALM (PHP)'!AC28:AG28)-'Input_ALM (PHP)'!AB28-'Input_ALM (PHP)'!AH28</f>
        <v>0</v>
      </c>
      <c r="N34" s="61"/>
      <c r="O34" s="61"/>
      <c r="Q34" s="603">
        <f>SUM('Input_ALM (PHP)'!AK28:AO28)-'Input_ALM (PHP)'!AJ28-'Input_ALM (PHP)'!AP28</f>
        <v>0</v>
      </c>
      <c r="R34" s="61"/>
      <c r="S34" s="61"/>
      <c r="U34" s="603">
        <f>SUM('Input_ALM (PHP)'!AS28:AW28)-'Input_ALM (PHP)'!AR28-'Input_ALM (PHP)'!AX28</f>
        <v>0</v>
      </c>
      <c r="V34" s="61"/>
      <c r="W34" s="61"/>
      <c r="Y34" s="603">
        <f>SUM('Input_ALM (PHP)'!BA28:BE28)-'Input_ALM (PHP)'!AZ28-'Input_ALM (PHP)'!BF28</f>
        <v>0</v>
      </c>
      <c r="Z34" s="61"/>
      <c r="AA34" s="61"/>
      <c r="AC34" s="603">
        <f>SUM('Input_ALM (PHP)'!BI28:BM28)-'Input_ALM (PHP)'!BH28-'Input_ALM (PHP)'!BN28</f>
        <v>0</v>
      </c>
      <c r="AD34" s="61"/>
      <c r="AE34" s="61"/>
      <c r="AG34" s="603">
        <f>SUM('Input_ALM (PHP)'!BQ28:BU28)-'Input_ALM (PHP)'!BP28-'Input_ALM (PHP)'!BV28</f>
        <v>0</v>
      </c>
      <c r="AH34" s="61"/>
      <c r="AI34" s="61"/>
      <c r="AK34" s="603">
        <f>SUM('Input_ALM (PHP)'!BY28:CC28)-'Input_ALM (PHP)'!BX28-'Input_ALM (PHP)'!CD28</f>
        <v>0</v>
      </c>
      <c r="AL34" s="61"/>
      <c r="AM34" s="61"/>
      <c r="AO34" s="603">
        <f>SUM('Input_ALM (PHP)'!CG28:CK28)-'Input_ALM (PHP)'!CF28-'Input_ALM (PHP)'!CL28</f>
        <v>0</v>
      </c>
      <c r="AP34" s="61"/>
      <c r="AQ34" s="61"/>
    </row>
    <row r="35" spans="2:43" ht="14.45" customHeight="1">
      <c r="B35" s="459">
        <f>'Input_ALM (PHP)'!B29</f>
        <v>3</v>
      </c>
      <c r="C35" s="72">
        <v>3.1134999999999999E-2</v>
      </c>
      <c r="D35" s="602">
        <f t="shared" si="2"/>
        <v>0.92621365385677223</v>
      </c>
      <c r="E35" s="603">
        <f t="shared" si="3"/>
        <v>0</v>
      </c>
      <c r="F35" s="603">
        <f t="shared" si="4"/>
        <v>0</v>
      </c>
      <c r="G35" s="603">
        <f t="shared" si="1"/>
        <v>0</v>
      </c>
      <c r="H35"/>
      <c r="I35" s="603">
        <f>SUM('Input_ALM (PHP)'!U29:Y29)-'Input_ALM (PHP)'!T29-'Input_ALM (PHP)'!Z29</f>
        <v>0</v>
      </c>
      <c r="J35" s="61"/>
      <c r="K35" s="61"/>
      <c r="L35"/>
      <c r="M35" s="603">
        <f>SUM('Input_ALM (PHP)'!AC29:AG29)-'Input_ALM (PHP)'!AB29-'Input_ALM (PHP)'!AH29</f>
        <v>0</v>
      </c>
      <c r="N35" s="61"/>
      <c r="O35" s="61"/>
      <c r="Q35" s="603">
        <f>SUM('Input_ALM (PHP)'!AK29:AO29)-'Input_ALM (PHP)'!AJ29-'Input_ALM (PHP)'!AP29</f>
        <v>0</v>
      </c>
      <c r="R35" s="61"/>
      <c r="S35" s="61"/>
      <c r="U35" s="603">
        <f>SUM('Input_ALM (PHP)'!AS29:AW29)-'Input_ALM (PHP)'!AR29-'Input_ALM (PHP)'!AX29</f>
        <v>0</v>
      </c>
      <c r="V35" s="61"/>
      <c r="W35" s="61"/>
      <c r="Y35" s="603">
        <f>SUM('Input_ALM (PHP)'!BA29:BE29)-'Input_ALM (PHP)'!AZ29-'Input_ALM (PHP)'!BF29</f>
        <v>0</v>
      </c>
      <c r="Z35" s="61"/>
      <c r="AA35" s="61"/>
      <c r="AC35" s="603">
        <f>SUM('Input_ALM (PHP)'!BI29:BM29)-'Input_ALM (PHP)'!BH29-'Input_ALM (PHP)'!BN29</f>
        <v>0</v>
      </c>
      <c r="AD35" s="61"/>
      <c r="AE35" s="61"/>
      <c r="AG35" s="603">
        <f>SUM('Input_ALM (PHP)'!BQ29:BU29)-'Input_ALM (PHP)'!BP29-'Input_ALM (PHP)'!BV29</f>
        <v>0</v>
      </c>
      <c r="AH35" s="61"/>
      <c r="AI35" s="61"/>
      <c r="AK35" s="603">
        <f>SUM('Input_ALM (PHP)'!BY29:CC29)-'Input_ALM (PHP)'!BX29-'Input_ALM (PHP)'!CD29</f>
        <v>0</v>
      </c>
      <c r="AL35" s="61"/>
      <c r="AM35" s="61"/>
      <c r="AO35" s="603">
        <f>SUM('Input_ALM (PHP)'!CG29:CK29)-'Input_ALM (PHP)'!CF29-'Input_ALM (PHP)'!CL29</f>
        <v>0</v>
      </c>
      <c r="AP35" s="61"/>
      <c r="AQ35" s="61"/>
    </row>
    <row r="36" spans="2:43">
      <c r="B36" s="459">
        <f>'Input_ALM (PHP)'!B30</f>
        <v>4</v>
      </c>
      <c r="C36" s="72">
        <v>3.3661999999999997E-2</v>
      </c>
      <c r="D36" s="602">
        <f t="shared" si="2"/>
        <v>0.89058437670540147</v>
      </c>
      <c r="E36" s="603">
        <f t="shared" si="3"/>
        <v>0</v>
      </c>
      <c r="F36" s="603">
        <f t="shared" si="4"/>
        <v>0</v>
      </c>
      <c r="G36" s="603">
        <f t="shared" si="1"/>
        <v>0</v>
      </c>
      <c r="H36"/>
      <c r="I36" s="603">
        <f>SUM('Input_ALM (PHP)'!U30:Y30)-'Input_ALM (PHP)'!T30-'Input_ALM (PHP)'!Z30</f>
        <v>0</v>
      </c>
      <c r="J36" s="61"/>
      <c r="K36" s="61"/>
      <c r="L36"/>
      <c r="M36" s="603">
        <f>SUM('Input_ALM (PHP)'!AC30:AG30)-'Input_ALM (PHP)'!AB30-'Input_ALM (PHP)'!AH30</f>
        <v>0</v>
      </c>
      <c r="N36" s="61"/>
      <c r="O36" s="61"/>
      <c r="Q36" s="603">
        <f>SUM('Input_ALM (PHP)'!AK30:AO30)-'Input_ALM (PHP)'!AJ30-'Input_ALM (PHP)'!AP30</f>
        <v>0</v>
      </c>
      <c r="R36" s="61"/>
      <c r="S36" s="61"/>
      <c r="U36" s="603">
        <f>SUM('Input_ALM (PHP)'!AS30:AW30)-'Input_ALM (PHP)'!AR30-'Input_ALM (PHP)'!AX30</f>
        <v>0</v>
      </c>
      <c r="V36" s="61"/>
      <c r="W36" s="61"/>
      <c r="Y36" s="603">
        <f>SUM('Input_ALM (PHP)'!BA30:BE30)-'Input_ALM (PHP)'!AZ30-'Input_ALM (PHP)'!BF30</f>
        <v>0</v>
      </c>
      <c r="Z36" s="61"/>
      <c r="AA36" s="61"/>
      <c r="AC36" s="603">
        <f>SUM('Input_ALM (PHP)'!BI30:BM30)-'Input_ALM (PHP)'!BH30-'Input_ALM (PHP)'!BN30</f>
        <v>0</v>
      </c>
      <c r="AD36" s="61"/>
      <c r="AE36" s="61"/>
      <c r="AG36" s="603">
        <f>SUM('Input_ALM (PHP)'!BQ30:BU30)-'Input_ALM (PHP)'!BP30-'Input_ALM (PHP)'!BV30</f>
        <v>0</v>
      </c>
      <c r="AH36" s="61"/>
      <c r="AI36" s="61"/>
      <c r="AK36" s="603">
        <f>SUM('Input_ALM (PHP)'!BY30:CC30)-'Input_ALM (PHP)'!BX30-'Input_ALM (PHP)'!CD30</f>
        <v>0</v>
      </c>
      <c r="AL36" s="61"/>
      <c r="AM36" s="61"/>
      <c r="AO36" s="603">
        <f>SUM('Input_ALM (PHP)'!CG30:CK30)-'Input_ALM (PHP)'!CF30-'Input_ALM (PHP)'!CL30</f>
        <v>0</v>
      </c>
      <c r="AP36" s="61"/>
      <c r="AQ36" s="61"/>
    </row>
    <row r="37" spans="2:43">
      <c r="B37" s="459">
        <f>'Input_ALM (PHP)'!B31</f>
        <v>5</v>
      </c>
      <c r="C37" s="72">
        <v>2.9182E-2</v>
      </c>
      <c r="D37" s="602">
        <f t="shared" si="2"/>
        <v>0.87858782586759798</v>
      </c>
      <c r="E37" s="603">
        <f t="shared" si="3"/>
        <v>0</v>
      </c>
      <c r="F37" s="603">
        <f t="shared" si="4"/>
        <v>0</v>
      </c>
      <c r="G37" s="603">
        <f t="shared" si="1"/>
        <v>0</v>
      </c>
      <c r="H37"/>
      <c r="I37" s="603">
        <f>SUM('Input_ALM (PHP)'!U31:Y31)-'Input_ALM (PHP)'!T31-'Input_ALM (PHP)'!Z31</f>
        <v>0</v>
      </c>
      <c r="J37" s="61"/>
      <c r="K37" s="61"/>
      <c r="L37"/>
      <c r="M37" s="603">
        <f>SUM('Input_ALM (PHP)'!AC31:AG31)-'Input_ALM (PHP)'!AB31-'Input_ALM (PHP)'!AH31</f>
        <v>0</v>
      </c>
      <c r="N37" s="61"/>
      <c r="O37" s="61"/>
      <c r="Q37" s="603">
        <f>SUM('Input_ALM (PHP)'!AK31:AO31)-'Input_ALM (PHP)'!AJ31-'Input_ALM (PHP)'!AP31</f>
        <v>0</v>
      </c>
      <c r="R37" s="61"/>
      <c r="S37" s="61"/>
      <c r="U37" s="603">
        <f>SUM('Input_ALM (PHP)'!AS31:AW31)-'Input_ALM (PHP)'!AR31-'Input_ALM (PHP)'!AX31</f>
        <v>0</v>
      </c>
      <c r="V37" s="61"/>
      <c r="W37" s="61"/>
      <c r="Y37" s="603">
        <f>SUM('Input_ALM (PHP)'!BA31:BE31)-'Input_ALM (PHP)'!AZ31-'Input_ALM (PHP)'!BF31</f>
        <v>0</v>
      </c>
      <c r="Z37" s="61"/>
      <c r="AA37" s="61"/>
      <c r="AC37" s="603">
        <f>SUM('Input_ALM (PHP)'!BI31:BM31)-'Input_ALM (PHP)'!BH31-'Input_ALM (PHP)'!BN31</f>
        <v>0</v>
      </c>
      <c r="AD37" s="61"/>
      <c r="AE37" s="61"/>
      <c r="AG37" s="603">
        <f>SUM('Input_ALM (PHP)'!BQ31:BU31)-'Input_ALM (PHP)'!BP31-'Input_ALM (PHP)'!BV31</f>
        <v>0</v>
      </c>
      <c r="AH37" s="61"/>
      <c r="AI37" s="61"/>
      <c r="AK37" s="603">
        <f>SUM('Input_ALM (PHP)'!BY31:CC31)-'Input_ALM (PHP)'!BX31-'Input_ALM (PHP)'!CD31</f>
        <v>0</v>
      </c>
      <c r="AL37" s="61"/>
      <c r="AM37" s="61"/>
      <c r="AO37" s="603">
        <f>SUM('Input_ALM (PHP)'!CG31:CK31)-'Input_ALM (PHP)'!CF31-'Input_ALM (PHP)'!CL31</f>
        <v>0</v>
      </c>
      <c r="AP37" s="61"/>
      <c r="AQ37" s="61"/>
    </row>
    <row r="38" spans="2:43">
      <c r="B38" s="459">
        <f>'Input_ALM (PHP)'!B32</f>
        <v>6</v>
      </c>
      <c r="C38" s="72">
        <v>2.9295000000000002E-2</v>
      </c>
      <c r="D38" s="602">
        <f t="shared" si="2"/>
        <v>0.85316052514878449</v>
      </c>
      <c r="E38" s="603">
        <f t="shared" si="3"/>
        <v>0</v>
      </c>
      <c r="F38" s="603">
        <f t="shared" si="4"/>
        <v>0</v>
      </c>
      <c r="G38" s="603">
        <f t="shared" si="1"/>
        <v>0</v>
      </c>
      <c r="H38"/>
      <c r="I38" s="603">
        <f>SUM('Input_ALM (PHP)'!U32:Y32)-'Input_ALM (PHP)'!T32-'Input_ALM (PHP)'!Z32</f>
        <v>0</v>
      </c>
      <c r="J38" s="61"/>
      <c r="K38" s="61"/>
      <c r="L38"/>
      <c r="M38" s="603">
        <f>SUM('Input_ALM (PHP)'!AC32:AG32)-'Input_ALM (PHP)'!AB32-'Input_ALM (PHP)'!AH32</f>
        <v>0</v>
      </c>
      <c r="N38" s="61"/>
      <c r="O38" s="61"/>
      <c r="Q38" s="603">
        <f>SUM('Input_ALM (PHP)'!AK32:AO32)-'Input_ALM (PHP)'!AJ32-'Input_ALM (PHP)'!AP32</f>
        <v>0</v>
      </c>
      <c r="R38" s="61"/>
      <c r="S38" s="61"/>
      <c r="U38" s="603">
        <f>SUM('Input_ALM (PHP)'!AS32:AW32)-'Input_ALM (PHP)'!AR32-'Input_ALM (PHP)'!AX32</f>
        <v>0</v>
      </c>
      <c r="V38" s="61"/>
      <c r="W38" s="61"/>
      <c r="Y38" s="603">
        <f>SUM('Input_ALM (PHP)'!BA32:BE32)-'Input_ALM (PHP)'!AZ32-'Input_ALM (PHP)'!BF32</f>
        <v>0</v>
      </c>
      <c r="Z38" s="61"/>
      <c r="AA38" s="61"/>
      <c r="AC38" s="603">
        <f>SUM('Input_ALM (PHP)'!BI32:BM32)-'Input_ALM (PHP)'!BH32-'Input_ALM (PHP)'!BN32</f>
        <v>0</v>
      </c>
      <c r="AD38" s="61"/>
      <c r="AE38" s="61"/>
      <c r="AG38" s="603">
        <f>SUM('Input_ALM (PHP)'!BQ32:BU32)-'Input_ALM (PHP)'!BP32-'Input_ALM (PHP)'!BV32</f>
        <v>0</v>
      </c>
      <c r="AH38" s="61"/>
      <c r="AI38" s="61"/>
      <c r="AK38" s="603">
        <f>SUM('Input_ALM (PHP)'!BY32:CC32)-'Input_ALM (PHP)'!BX32-'Input_ALM (PHP)'!CD32</f>
        <v>0</v>
      </c>
      <c r="AL38" s="61"/>
      <c r="AM38" s="61"/>
      <c r="AO38" s="603">
        <f>SUM('Input_ALM (PHP)'!CG32:CK32)-'Input_ALM (PHP)'!CF32-'Input_ALM (PHP)'!CL32</f>
        <v>0</v>
      </c>
      <c r="AP38" s="61"/>
      <c r="AQ38" s="61"/>
    </row>
    <row r="39" spans="2:43">
      <c r="B39" s="459">
        <f>'Input_ALM (PHP)'!B33</f>
        <v>7</v>
      </c>
      <c r="C39" s="72">
        <v>2.9408E-2</v>
      </c>
      <c r="D39" s="602">
        <f t="shared" si="2"/>
        <v>0.82828728832141518</v>
      </c>
      <c r="E39" s="603">
        <f t="shared" si="3"/>
        <v>0</v>
      </c>
      <c r="F39" s="603">
        <f t="shared" si="4"/>
        <v>0</v>
      </c>
      <c r="G39" s="603">
        <f t="shared" si="1"/>
        <v>0</v>
      </c>
      <c r="H39"/>
      <c r="I39" s="603">
        <f>SUM('Input_ALM (PHP)'!U33:Y33)-'Input_ALM (PHP)'!T33-'Input_ALM (PHP)'!Z33</f>
        <v>0</v>
      </c>
      <c r="J39" s="61"/>
      <c r="K39" s="61"/>
      <c r="L39"/>
      <c r="M39" s="603">
        <f>SUM('Input_ALM (PHP)'!AC33:AG33)-'Input_ALM (PHP)'!AB33-'Input_ALM (PHP)'!AH33</f>
        <v>0</v>
      </c>
      <c r="N39" s="61"/>
      <c r="O39" s="61"/>
      <c r="Q39" s="603">
        <f>SUM('Input_ALM (PHP)'!AK33:AO33)-'Input_ALM (PHP)'!AJ33-'Input_ALM (PHP)'!AP33</f>
        <v>0</v>
      </c>
      <c r="R39" s="61"/>
      <c r="S39" s="61"/>
      <c r="U39" s="603">
        <f>SUM('Input_ALM (PHP)'!AS33:AW33)-'Input_ALM (PHP)'!AR33-'Input_ALM (PHP)'!AX33</f>
        <v>0</v>
      </c>
      <c r="V39" s="61"/>
      <c r="W39" s="61"/>
      <c r="Y39" s="603">
        <f>SUM('Input_ALM (PHP)'!BA33:BE33)-'Input_ALM (PHP)'!AZ33-'Input_ALM (PHP)'!BF33</f>
        <v>0</v>
      </c>
      <c r="Z39" s="61"/>
      <c r="AA39" s="61"/>
      <c r="AC39" s="603">
        <f>SUM('Input_ALM (PHP)'!BI33:BM33)-'Input_ALM (PHP)'!BH33-'Input_ALM (PHP)'!BN33</f>
        <v>0</v>
      </c>
      <c r="AD39" s="61"/>
      <c r="AE39" s="61"/>
      <c r="AG39" s="603">
        <f>SUM('Input_ALM (PHP)'!BQ33:BU33)-'Input_ALM (PHP)'!BP33-'Input_ALM (PHP)'!BV33</f>
        <v>0</v>
      </c>
      <c r="AH39" s="61"/>
      <c r="AI39" s="61"/>
      <c r="AK39" s="603">
        <f>SUM('Input_ALM (PHP)'!BY33:CC33)-'Input_ALM (PHP)'!BX33-'Input_ALM (PHP)'!CD33</f>
        <v>0</v>
      </c>
      <c r="AL39" s="61"/>
      <c r="AM39" s="61"/>
      <c r="AO39" s="603">
        <f>SUM('Input_ALM (PHP)'!CG33:CK33)-'Input_ALM (PHP)'!CF33-'Input_ALM (PHP)'!CL33</f>
        <v>0</v>
      </c>
      <c r="AP39" s="61"/>
      <c r="AQ39" s="61"/>
    </row>
    <row r="40" spans="2:43">
      <c r="B40" s="459">
        <f>'Input_ALM (PHP)'!B34</f>
        <v>8</v>
      </c>
      <c r="C40" s="72">
        <v>3.4368999999999997E-2</v>
      </c>
      <c r="D40" s="602">
        <f t="shared" si="2"/>
        <v>0.77612876194931379</v>
      </c>
      <c r="E40" s="603">
        <f t="shared" si="3"/>
        <v>0</v>
      </c>
      <c r="F40" s="603">
        <f t="shared" si="4"/>
        <v>0</v>
      </c>
      <c r="G40" s="603">
        <f t="shared" si="1"/>
        <v>0</v>
      </c>
      <c r="H40"/>
      <c r="I40" s="603">
        <f>SUM('Input_ALM (PHP)'!U34:Y34)-'Input_ALM (PHP)'!T34-'Input_ALM (PHP)'!Z34</f>
        <v>0</v>
      </c>
      <c r="J40" s="61"/>
      <c r="K40" s="61"/>
      <c r="L40"/>
      <c r="M40" s="603">
        <f>SUM('Input_ALM (PHP)'!AC34:AG34)-'Input_ALM (PHP)'!AB34-'Input_ALM (PHP)'!AH34</f>
        <v>0</v>
      </c>
      <c r="N40" s="61"/>
      <c r="O40" s="61"/>
      <c r="Q40" s="603">
        <f>SUM('Input_ALM (PHP)'!AK34:AO34)-'Input_ALM (PHP)'!AJ34-'Input_ALM (PHP)'!AP34</f>
        <v>0</v>
      </c>
      <c r="R40" s="61"/>
      <c r="S40" s="61"/>
      <c r="U40" s="603">
        <f>SUM('Input_ALM (PHP)'!AS34:AW34)-'Input_ALM (PHP)'!AR34-'Input_ALM (PHP)'!AX34</f>
        <v>0</v>
      </c>
      <c r="V40" s="61"/>
      <c r="W40" s="61"/>
      <c r="Y40" s="603">
        <f>SUM('Input_ALM (PHP)'!BA34:BE34)-'Input_ALM (PHP)'!AZ34-'Input_ALM (PHP)'!BF34</f>
        <v>0</v>
      </c>
      <c r="Z40" s="61"/>
      <c r="AA40" s="61"/>
      <c r="AC40" s="603">
        <f>SUM('Input_ALM (PHP)'!BI34:BM34)-'Input_ALM (PHP)'!BH34-'Input_ALM (PHP)'!BN34</f>
        <v>0</v>
      </c>
      <c r="AD40" s="61"/>
      <c r="AE40" s="61"/>
      <c r="AG40" s="603">
        <f>SUM('Input_ALM (PHP)'!BQ34:BU34)-'Input_ALM (PHP)'!BP34-'Input_ALM (PHP)'!BV34</f>
        <v>0</v>
      </c>
      <c r="AH40" s="61"/>
      <c r="AI40" s="61"/>
      <c r="AK40" s="603">
        <f>SUM('Input_ALM (PHP)'!BY34:CC34)-'Input_ALM (PHP)'!BX34-'Input_ALM (PHP)'!CD34</f>
        <v>0</v>
      </c>
      <c r="AL40" s="61"/>
      <c r="AM40" s="61"/>
      <c r="AO40" s="603">
        <f>SUM('Input_ALM (PHP)'!CG34:CK34)-'Input_ALM (PHP)'!CF34-'Input_ALM (PHP)'!CL34</f>
        <v>0</v>
      </c>
      <c r="AP40" s="61"/>
      <c r="AQ40" s="61"/>
    </row>
    <row r="41" spans="2:43">
      <c r="B41" s="459">
        <f>'Input_ALM (PHP)'!B35</f>
        <v>9</v>
      </c>
      <c r="C41" s="72">
        <v>3.9555E-2</v>
      </c>
      <c r="D41" s="602">
        <f t="shared" si="2"/>
        <v>0.71911192611056107</v>
      </c>
      <c r="E41" s="603">
        <f t="shared" si="3"/>
        <v>0</v>
      </c>
      <c r="F41" s="603">
        <f t="shared" si="4"/>
        <v>0</v>
      </c>
      <c r="G41" s="603">
        <f t="shared" si="1"/>
        <v>0</v>
      </c>
      <c r="I41" s="603">
        <f>SUM('Input_ALM (PHP)'!U35:Y35)-'Input_ALM (PHP)'!T35-'Input_ALM (PHP)'!Z35</f>
        <v>0</v>
      </c>
      <c r="J41" s="61"/>
      <c r="K41" s="61"/>
      <c r="L41"/>
      <c r="M41" s="603">
        <f>SUM('Input_ALM (PHP)'!AC35:AG35)-'Input_ALM (PHP)'!AB35-'Input_ALM (PHP)'!AH35</f>
        <v>0</v>
      </c>
      <c r="N41" s="61"/>
      <c r="O41" s="61"/>
      <c r="Q41" s="603">
        <f>SUM('Input_ALM (PHP)'!AK35:AO35)-'Input_ALM (PHP)'!AJ35-'Input_ALM (PHP)'!AP35</f>
        <v>0</v>
      </c>
      <c r="R41" s="61"/>
      <c r="S41" s="61"/>
      <c r="U41" s="603">
        <f>SUM('Input_ALM (PHP)'!AS35:AW35)-'Input_ALM (PHP)'!AR35-'Input_ALM (PHP)'!AX35</f>
        <v>0</v>
      </c>
      <c r="V41" s="61"/>
      <c r="W41" s="61"/>
      <c r="Y41" s="603">
        <f>SUM('Input_ALM (PHP)'!BA35:BE35)-'Input_ALM (PHP)'!AZ35-'Input_ALM (PHP)'!BF35</f>
        <v>0</v>
      </c>
      <c r="Z41" s="61"/>
      <c r="AA41" s="61"/>
      <c r="AC41" s="603">
        <f>SUM('Input_ALM (PHP)'!BI35:BM35)-'Input_ALM (PHP)'!BH35-'Input_ALM (PHP)'!BN35</f>
        <v>0</v>
      </c>
      <c r="AD41" s="61"/>
      <c r="AE41" s="61"/>
      <c r="AG41" s="603">
        <f>SUM('Input_ALM (PHP)'!BQ35:BU35)-'Input_ALM (PHP)'!BP35-'Input_ALM (PHP)'!BV35</f>
        <v>0</v>
      </c>
      <c r="AH41" s="61"/>
      <c r="AI41" s="61"/>
      <c r="AK41" s="603">
        <f>SUM('Input_ALM (PHP)'!BY35:CC35)-'Input_ALM (PHP)'!BX35-'Input_ALM (PHP)'!CD35</f>
        <v>0</v>
      </c>
      <c r="AL41" s="61"/>
      <c r="AM41" s="61"/>
      <c r="AO41" s="603">
        <f>SUM('Input_ALM (PHP)'!CG35:CK35)-'Input_ALM (PHP)'!CF35-'Input_ALM (PHP)'!CL35</f>
        <v>0</v>
      </c>
      <c r="AP41" s="61"/>
      <c r="AQ41" s="61"/>
    </row>
    <row r="42" spans="2:43">
      <c r="B42" s="459">
        <f>'Input_ALM (PHP)'!B36</f>
        <v>10</v>
      </c>
      <c r="C42" s="72">
        <v>4.5019999999999998E-2</v>
      </c>
      <c r="D42" s="602">
        <f t="shared" si="2"/>
        <v>0.65813695705036501</v>
      </c>
      <c r="E42" s="603">
        <f t="shared" si="3"/>
        <v>0</v>
      </c>
      <c r="F42" s="603">
        <f t="shared" si="4"/>
        <v>0</v>
      </c>
      <c r="G42" s="603">
        <f t="shared" si="1"/>
        <v>0</v>
      </c>
      <c r="H42"/>
      <c r="I42" s="603">
        <f>SUM('Input_ALM (PHP)'!U36:Y36)-'Input_ALM (PHP)'!T36-'Input_ALM (PHP)'!Z36</f>
        <v>0</v>
      </c>
      <c r="J42" s="61"/>
      <c r="K42" s="61"/>
      <c r="L42"/>
      <c r="M42" s="603">
        <f>SUM('Input_ALM (PHP)'!AC36:AG36)-'Input_ALM (PHP)'!AB36-'Input_ALM (PHP)'!AH36</f>
        <v>0</v>
      </c>
      <c r="N42" s="61"/>
      <c r="O42" s="61"/>
      <c r="Q42" s="603">
        <f>SUM('Input_ALM (PHP)'!AK36:AO36)-'Input_ALM (PHP)'!AJ36-'Input_ALM (PHP)'!AP36</f>
        <v>0</v>
      </c>
      <c r="R42" s="61"/>
      <c r="S42" s="61"/>
      <c r="U42" s="603">
        <f>SUM('Input_ALM (PHP)'!AS36:AW36)-'Input_ALM (PHP)'!AR36-'Input_ALM (PHP)'!AX36</f>
        <v>0</v>
      </c>
      <c r="V42" s="61"/>
      <c r="W42" s="61"/>
      <c r="Y42" s="603">
        <f>SUM('Input_ALM (PHP)'!BA36:BE36)-'Input_ALM (PHP)'!AZ36-'Input_ALM (PHP)'!BF36</f>
        <v>0</v>
      </c>
      <c r="Z42" s="61"/>
      <c r="AA42" s="61"/>
      <c r="AC42" s="603">
        <f>SUM('Input_ALM (PHP)'!BI36:BM36)-'Input_ALM (PHP)'!BH36-'Input_ALM (PHP)'!BN36</f>
        <v>0</v>
      </c>
      <c r="AD42" s="61"/>
      <c r="AE42" s="61"/>
      <c r="AG42" s="603">
        <f>SUM('Input_ALM (PHP)'!BQ36:BU36)-'Input_ALM (PHP)'!BP36-'Input_ALM (PHP)'!BV36</f>
        <v>0</v>
      </c>
      <c r="AH42" s="61"/>
      <c r="AI42" s="61"/>
      <c r="AK42" s="603">
        <f>SUM('Input_ALM (PHP)'!BY36:CC36)-'Input_ALM (PHP)'!BX36-'Input_ALM (PHP)'!CD36</f>
        <v>0</v>
      </c>
      <c r="AL42" s="61"/>
      <c r="AM42" s="61"/>
      <c r="AO42" s="603">
        <f>SUM('Input_ALM (PHP)'!CG36:CK36)-'Input_ALM (PHP)'!CF36-'Input_ALM (PHP)'!CL36</f>
        <v>0</v>
      </c>
      <c r="AP42" s="61"/>
      <c r="AQ42" s="61"/>
    </row>
    <row r="43" spans="2:43">
      <c r="B43" s="459">
        <f>'Input_ALM (PHP)'!B37</f>
        <v>11</v>
      </c>
      <c r="C43" s="72">
        <v>4.4833999999999999E-2</v>
      </c>
      <c r="D43" s="602">
        <f t="shared" si="2"/>
        <v>0.63096226394644506</v>
      </c>
      <c r="E43" s="603">
        <f t="shared" si="3"/>
        <v>0</v>
      </c>
      <c r="F43" s="603">
        <f t="shared" si="4"/>
        <v>0</v>
      </c>
      <c r="G43" s="603">
        <f t="shared" si="1"/>
        <v>0</v>
      </c>
      <c r="H43"/>
      <c r="I43" s="603">
        <f>SUM('Input_ALM (PHP)'!U37:Y37)-'Input_ALM (PHP)'!T37-'Input_ALM (PHP)'!Z37</f>
        <v>0</v>
      </c>
      <c r="J43" s="61"/>
      <c r="K43" s="61"/>
      <c r="L43"/>
      <c r="M43" s="603">
        <f>SUM('Input_ALM (PHP)'!AC37:AG37)-'Input_ALM (PHP)'!AB37-'Input_ALM (PHP)'!AH37</f>
        <v>0</v>
      </c>
      <c r="N43" s="61"/>
      <c r="O43" s="61"/>
      <c r="Q43" s="603">
        <f>SUM('Input_ALM (PHP)'!AK37:AO37)-'Input_ALM (PHP)'!AJ37-'Input_ALM (PHP)'!AP37</f>
        <v>0</v>
      </c>
      <c r="R43" s="61"/>
      <c r="S43" s="61"/>
      <c r="U43" s="603">
        <f>SUM('Input_ALM (PHP)'!AS37:AW37)-'Input_ALM (PHP)'!AR37-'Input_ALM (PHP)'!AX37</f>
        <v>0</v>
      </c>
      <c r="V43" s="61"/>
      <c r="W43" s="61"/>
      <c r="Y43" s="603">
        <f>SUM('Input_ALM (PHP)'!BA37:BE37)-'Input_ALM (PHP)'!AZ37-'Input_ALM (PHP)'!BF37</f>
        <v>0</v>
      </c>
      <c r="Z43" s="61"/>
      <c r="AA43" s="61"/>
      <c r="AC43" s="603">
        <f>SUM('Input_ALM (PHP)'!BI37:BM37)-'Input_ALM (PHP)'!BH37-'Input_ALM (PHP)'!BN37</f>
        <v>0</v>
      </c>
      <c r="AD43" s="61"/>
      <c r="AE43" s="61"/>
      <c r="AG43" s="603">
        <f>SUM('Input_ALM (PHP)'!BQ37:BU37)-'Input_ALM (PHP)'!BP37-'Input_ALM (PHP)'!BV37</f>
        <v>0</v>
      </c>
      <c r="AH43" s="61"/>
      <c r="AI43" s="61"/>
      <c r="AK43" s="603">
        <f>SUM('Input_ALM (PHP)'!BY37:CC37)-'Input_ALM (PHP)'!BX37-'Input_ALM (PHP)'!CD37</f>
        <v>0</v>
      </c>
      <c r="AL43" s="61"/>
      <c r="AM43" s="61"/>
      <c r="AO43" s="603">
        <f>SUM('Input_ALM (PHP)'!CG37:CK37)-'Input_ALM (PHP)'!CF37-'Input_ALM (PHP)'!CL37</f>
        <v>0</v>
      </c>
      <c r="AP43" s="61"/>
      <c r="AQ43" s="61"/>
    </row>
    <row r="44" spans="2:43">
      <c r="B44" s="459">
        <f>'Input_ALM (PHP)'!B38</f>
        <v>12</v>
      </c>
      <c r="C44" s="72">
        <v>4.4684000000000001E-2</v>
      </c>
      <c r="D44" s="602">
        <f t="shared" si="2"/>
        <v>0.60488547013208105</v>
      </c>
      <c r="E44" s="603">
        <f t="shared" si="3"/>
        <v>0</v>
      </c>
      <c r="F44" s="603">
        <f t="shared" si="4"/>
        <v>0</v>
      </c>
      <c r="G44" s="603">
        <f t="shared" si="1"/>
        <v>0</v>
      </c>
      <c r="H44"/>
      <c r="I44" s="603">
        <f>SUM('Input_ALM (PHP)'!U38:Y38)-'Input_ALM (PHP)'!T38-'Input_ALM (PHP)'!Z38</f>
        <v>0</v>
      </c>
      <c r="J44" s="61"/>
      <c r="K44" s="61"/>
      <c r="L44"/>
      <c r="M44" s="603">
        <f>SUM('Input_ALM (PHP)'!AC38:AG38)-'Input_ALM (PHP)'!AB38-'Input_ALM (PHP)'!AH38</f>
        <v>0</v>
      </c>
      <c r="N44" s="61"/>
      <c r="O44" s="61"/>
      <c r="Q44" s="603">
        <f>SUM('Input_ALM (PHP)'!AK38:AO38)-'Input_ALM (PHP)'!AJ38-'Input_ALM (PHP)'!AP38</f>
        <v>0</v>
      </c>
      <c r="R44" s="61"/>
      <c r="S44" s="61"/>
      <c r="U44" s="603">
        <f>SUM('Input_ALM (PHP)'!AS38:AW38)-'Input_ALM (PHP)'!AR38-'Input_ALM (PHP)'!AX38</f>
        <v>0</v>
      </c>
      <c r="V44" s="61"/>
      <c r="W44" s="61"/>
      <c r="Y44" s="603">
        <f>SUM('Input_ALM (PHP)'!BA38:BE38)-'Input_ALM (PHP)'!AZ38-'Input_ALM (PHP)'!BF38</f>
        <v>0</v>
      </c>
      <c r="Z44" s="61"/>
      <c r="AA44" s="61"/>
      <c r="AC44" s="603">
        <f>SUM('Input_ALM (PHP)'!BI38:BM38)-'Input_ALM (PHP)'!BH38-'Input_ALM (PHP)'!BN38</f>
        <v>0</v>
      </c>
      <c r="AD44" s="61"/>
      <c r="AE44" s="61"/>
      <c r="AG44" s="603">
        <f>SUM('Input_ALM (PHP)'!BQ38:BU38)-'Input_ALM (PHP)'!BP38-'Input_ALM (PHP)'!BV38</f>
        <v>0</v>
      </c>
      <c r="AH44" s="61"/>
      <c r="AI44" s="61"/>
      <c r="AK44" s="603">
        <f>SUM('Input_ALM (PHP)'!BY38:CC38)-'Input_ALM (PHP)'!BX38-'Input_ALM (PHP)'!CD38</f>
        <v>0</v>
      </c>
      <c r="AL44" s="61"/>
      <c r="AM44" s="61"/>
      <c r="AO44" s="603">
        <f>SUM('Input_ALM (PHP)'!CG38:CK38)-'Input_ALM (PHP)'!CF38-'Input_ALM (PHP)'!CL38</f>
        <v>0</v>
      </c>
      <c r="AP44" s="61"/>
      <c r="AQ44" s="61"/>
    </row>
    <row r="45" spans="2:43">
      <c r="B45" s="459">
        <f>'Input_ALM (PHP)'!B39</f>
        <v>13</v>
      </c>
      <c r="C45" s="72">
        <v>4.4561999999999997E-2</v>
      </c>
      <c r="D45" s="602">
        <f t="shared" si="2"/>
        <v>0.57985875267538489</v>
      </c>
      <c r="E45" s="603">
        <f t="shared" si="3"/>
        <v>0</v>
      </c>
      <c r="F45" s="603">
        <f t="shared" si="4"/>
        <v>0</v>
      </c>
      <c r="G45" s="603">
        <f t="shared" si="1"/>
        <v>0</v>
      </c>
      <c r="H45"/>
      <c r="I45" s="603">
        <f>SUM('Input_ALM (PHP)'!U39:Y39)-'Input_ALM (PHP)'!T39-'Input_ALM (PHP)'!Z39</f>
        <v>0</v>
      </c>
      <c r="J45" s="61"/>
      <c r="K45" s="61"/>
      <c r="L45"/>
      <c r="M45" s="603">
        <f>SUM('Input_ALM (PHP)'!AC39:AG39)-'Input_ALM (PHP)'!AB39-'Input_ALM (PHP)'!AH39</f>
        <v>0</v>
      </c>
      <c r="N45" s="61"/>
      <c r="O45" s="61"/>
      <c r="Q45" s="603">
        <f>SUM('Input_ALM (PHP)'!AK39:AO39)-'Input_ALM (PHP)'!AJ39-'Input_ALM (PHP)'!AP39</f>
        <v>0</v>
      </c>
      <c r="R45" s="61"/>
      <c r="S45" s="61"/>
      <c r="U45" s="603">
        <f>SUM('Input_ALM (PHP)'!AS39:AW39)-'Input_ALM (PHP)'!AR39-'Input_ALM (PHP)'!AX39</f>
        <v>0</v>
      </c>
      <c r="V45" s="61"/>
      <c r="W45" s="61"/>
      <c r="Y45" s="603">
        <f>SUM('Input_ALM (PHP)'!BA39:BE39)-'Input_ALM (PHP)'!AZ39-'Input_ALM (PHP)'!BF39</f>
        <v>0</v>
      </c>
      <c r="Z45" s="61"/>
      <c r="AA45" s="61"/>
      <c r="AC45" s="603">
        <f>SUM('Input_ALM (PHP)'!BI39:BM39)-'Input_ALM (PHP)'!BH39-'Input_ALM (PHP)'!BN39</f>
        <v>0</v>
      </c>
      <c r="AD45" s="61"/>
      <c r="AE45" s="61"/>
      <c r="AG45" s="603">
        <f>SUM('Input_ALM (PHP)'!BQ39:BU39)-'Input_ALM (PHP)'!BP39-'Input_ALM (PHP)'!BV39</f>
        <v>0</v>
      </c>
      <c r="AH45" s="61"/>
      <c r="AI45" s="61"/>
      <c r="AK45" s="603">
        <f>SUM('Input_ALM (PHP)'!BY39:CC39)-'Input_ALM (PHP)'!BX39-'Input_ALM (PHP)'!CD39</f>
        <v>0</v>
      </c>
      <c r="AL45" s="61"/>
      <c r="AM45" s="61"/>
      <c r="AO45" s="603">
        <f>SUM('Input_ALM (PHP)'!CG39:CK39)-'Input_ALM (PHP)'!CF39-'Input_ALM (PHP)'!CL39</f>
        <v>0</v>
      </c>
      <c r="AP45" s="61"/>
      <c r="AQ45" s="61"/>
    </row>
    <row r="46" spans="2:43">
      <c r="B46" s="459">
        <f>'Input_ALM (PHP)'!B40</f>
        <v>14</v>
      </c>
      <c r="C46" s="72">
        <v>4.4462000000000002E-2</v>
      </c>
      <c r="D46" s="602">
        <f t="shared" si="2"/>
        <v>0.55583937287739504</v>
      </c>
      <c r="E46" s="603">
        <f t="shared" si="3"/>
        <v>0</v>
      </c>
      <c r="F46" s="603">
        <f t="shared" si="4"/>
        <v>0</v>
      </c>
      <c r="G46" s="603">
        <f t="shared" si="1"/>
        <v>0</v>
      </c>
      <c r="H46"/>
      <c r="I46" s="603">
        <f>SUM('Input_ALM (PHP)'!U40:Y40)-'Input_ALM (PHP)'!T40-'Input_ALM (PHP)'!Z40</f>
        <v>0</v>
      </c>
      <c r="J46" s="61"/>
      <c r="K46" s="61"/>
      <c r="L46"/>
      <c r="M46" s="603">
        <f>SUM('Input_ALM (PHP)'!AC40:AG40)-'Input_ALM (PHP)'!AB40-'Input_ALM (PHP)'!AH40</f>
        <v>0</v>
      </c>
      <c r="N46" s="61"/>
      <c r="O46" s="61"/>
      <c r="Q46" s="603">
        <f>SUM('Input_ALM (PHP)'!AK40:AO40)-'Input_ALM (PHP)'!AJ40-'Input_ALM (PHP)'!AP40</f>
        <v>0</v>
      </c>
      <c r="R46" s="61"/>
      <c r="S46" s="61"/>
      <c r="U46" s="603">
        <f>SUM('Input_ALM (PHP)'!AS40:AW40)-'Input_ALM (PHP)'!AR40-'Input_ALM (PHP)'!AX40</f>
        <v>0</v>
      </c>
      <c r="V46" s="61"/>
      <c r="W46" s="61"/>
      <c r="Y46" s="603">
        <f>SUM('Input_ALM (PHP)'!BA40:BE40)-'Input_ALM (PHP)'!AZ40-'Input_ALM (PHP)'!BF40</f>
        <v>0</v>
      </c>
      <c r="Z46" s="61"/>
      <c r="AA46" s="61"/>
      <c r="AC46" s="603">
        <f>SUM('Input_ALM (PHP)'!BI40:BM40)-'Input_ALM (PHP)'!BH40-'Input_ALM (PHP)'!BN40</f>
        <v>0</v>
      </c>
      <c r="AD46" s="61"/>
      <c r="AE46" s="61"/>
      <c r="AG46" s="603">
        <f>SUM('Input_ALM (PHP)'!BQ40:BU40)-'Input_ALM (PHP)'!BP40-'Input_ALM (PHP)'!BV40</f>
        <v>0</v>
      </c>
      <c r="AH46" s="61"/>
      <c r="AI46" s="61"/>
      <c r="AK46" s="603">
        <f>SUM('Input_ALM (PHP)'!BY40:CC40)-'Input_ALM (PHP)'!BX40-'Input_ALM (PHP)'!CD40</f>
        <v>0</v>
      </c>
      <c r="AL46" s="61"/>
      <c r="AM46" s="61"/>
      <c r="AO46" s="603">
        <f>SUM('Input_ALM (PHP)'!CG40:CK40)-'Input_ALM (PHP)'!CF40-'Input_ALM (PHP)'!CL40</f>
        <v>0</v>
      </c>
      <c r="AP46" s="61"/>
      <c r="AQ46" s="61"/>
    </row>
    <row r="47" spans="2:43">
      <c r="B47" s="459">
        <f>'Input_ALM (PHP)'!B41</f>
        <v>15</v>
      </c>
      <c r="C47" s="72">
        <v>4.4380000000000003E-2</v>
      </c>
      <c r="D47" s="602">
        <f t="shared" si="2"/>
        <v>0.53278388042449742</v>
      </c>
      <c r="E47" s="603">
        <f t="shared" si="3"/>
        <v>0</v>
      </c>
      <c r="F47" s="603">
        <f t="shared" si="4"/>
        <v>0</v>
      </c>
      <c r="G47" s="603">
        <f t="shared" si="1"/>
        <v>0</v>
      </c>
      <c r="H47"/>
      <c r="I47" s="603">
        <f>SUM('Input_ALM (PHP)'!U41:Y41)-'Input_ALM (PHP)'!T41-'Input_ALM (PHP)'!Z41</f>
        <v>0</v>
      </c>
      <c r="J47" s="61"/>
      <c r="K47" s="61"/>
      <c r="L47"/>
      <c r="M47" s="603">
        <f>SUM('Input_ALM (PHP)'!AC41:AG41)-'Input_ALM (PHP)'!AB41-'Input_ALM (PHP)'!AH41</f>
        <v>0</v>
      </c>
      <c r="N47" s="61"/>
      <c r="O47" s="61"/>
      <c r="Q47" s="603">
        <f>SUM('Input_ALM (PHP)'!AK41:AO41)-'Input_ALM (PHP)'!AJ41-'Input_ALM (PHP)'!AP41</f>
        <v>0</v>
      </c>
      <c r="R47" s="61"/>
      <c r="S47" s="61"/>
      <c r="U47" s="603">
        <f>SUM('Input_ALM (PHP)'!AS41:AW41)-'Input_ALM (PHP)'!AR41-'Input_ALM (PHP)'!AX41</f>
        <v>0</v>
      </c>
      <c r="V47" s="61"/>
      <c r="W47" s="61"/>
      <c r="Y47" s="603">
        <f>SUM('Input_ALM (PHP)'!BA41:BE41)-'Input_ALM (PHP)'!AZ41-'Input_ALM (PHP)'!BF41</f>
        <v>0</v>
      </c>
      <c r="Z47" s="61"/>
      <c r="AA47" s="61"/>
      <c r="AC47" s="603">
        <f>SUM('Input_ALM (PHP)'!BI41:BM41)-'Input_ALM (PHP)'!BH41-'Input_ALM (PHP)'!BN41</f>
        <v>0</v>
      </c>
      <c r="AD47" s="61"/>
      <c r="AE47" s="61"/>
      <c r="AG47" s="603">
        <f>SUM('Input_ALM (PHP)'!BQ41:BU41)-'Input_ALM (PHP)'!BP41-'Input_ALM (PHP)'!BV41</f>
        <v>0</v>
      </c>
      <c r="AH47" s="61"/>
      <c r="AI47" s="61"/>
      <c r="AK47" s="603">
        <f>SUM('Input_ALM (PHP)'!BY41:CC41)-'Input_ALM (PHP)'!BX41-'Input_ALM (PHP)'!CD41</f>
        <v>0</v>
      </c>
      <c r="AL47" s="61"/>
      <c r="AM47" s="61"/>
      <c r="AO47" s="603">
        <f>SUM('Input_ALM (PHP)'!CG41:CK41)-'Input_ALM (PHP)'!CF41-'Input_ALM (PHP)'!CL41</f>
        <v>0</v>
      </c>
      <c r="AP47" s="61"/>
      <c r="AQ47" s="61"/>
    </row>
    <row r="48" spans="2:43">
      <c r="B48" s="459">
        <f>'Input_ALM (PHP)'!B42</f>
        <v>16</v>
      </c>
      <c r="C48" s="72">
        <v>4.4311999999999997E-2</v>
      </c>
      <c r="D48" s="602">
        <f t="shared" si="2"/>
        <v>0.51065882229059911</v>
      </c>
      <c r="E48" s="603">
        <f t="shared" si="3"/>
        <v>0</v>
      </c>
      <c r="F48" s="603">
        <f t="shared" si="4"/>
        <v>0</v>
      </c>
      <c r="G48" s="603">
        <f t="shared" si="1"/>
        <v>0</v>
      </c>
      <c r="H48"/>
      <c r="I48" s="603">
        <f>SUM('Input_ALM (PHP)'!U42:Y42)-'Input_ALM (PHP)'!T42-'Input_ALM (PHP)'!Z42</f>
        <v>0</v>
      </c>
      <c r="J48" s="61"/>
      <c r="K48" s="61"/>
      <c r="L48"/>
      <c r="M48" s="603">
        <f>SUM('Input_ALM (PHP)'!AC42:AG42)-'Input_ALM (PHP)'!AB42-'Input_ALM (PHP)'!AH42</f>
        <v>0</v>
      </c>
      <c r="N48" s="61"/>
      <c r="O48" s="61"/>
      <c r="Q48" s="603">
        <f>SUM('Input_ALM (PHP)'!AK42:AO42)-'Input_ALM (PHP)'!AJ42-'Input_ALM (PHP)'!AP42</f>
        <v>0</v>
      </c>
      <c r="R48" s="61"/>
      <c r="S48" s="61"/>
      <c r="U48" s="603">
        <f>SUM('Input_ALM (PHP)'!AS42:AW42)-'Input_ALM (PHP)'!AR42-'Input_ALM (PHP)'!AX42</f>
        <v>0</v>
      </c>
      <c r="V48" s="61"/>
      <c r="W48" s="61"/>
      <c r="Y48" s="603">
        <f>SUM('Input_ALM (PHP)'!BA42:BE42)-'Input_ALM (PHP)'!AZ42-'Input_ALM (PHP)'!BF42</f>
        <v>0</v>
      </c>
      <c r="Z48" s="61"/>
      <c r="AA48" s="61"/>
      <c r="AC48" s="603">
        <f>SUM('Input_ALM (PHP)'!BI42:BM42)-'Input_ALM (PHP)'!BH42-'Input_ALM (PHP)'!BN42</f>
        <v>0</v>
      </c>
      <c r="AD48" s="61"/>
      <c r="AE48" s="61"/>
      <c r="AG48" s="603">
        <f>SUM('Input_ALM (PHP)'!BQ42:BU42)-'Input_ALM (PHP)'!BP42-'Input_ALM (PHP)'!BV42</f>
        <v>0</v>
      </c>
      <c r="AH48" s="61"/>
      <c r="AI48" s="61"/>
      <c r="AK48" s="603">
        <f>SUM('Input_ALM (PHP)'!BY42:CC42)-'Input_ALM (PHP)'!BX42-'Input_ALM (PHP)'!CD42</f>
        <v>0</v>
      </c>
      <c r="AL48" s="61"/>
      <c r="AM48" s="61"/>
      <c r="AO48" s="603">
        <f>SUM('Input_ALM (PHP)'!CG42:CK42)-'Input_ALM (PHP)'!CF42-'Input_ALM (PHP)'!CL42</f>
        <v>0</v>
      </c>
      <c r="AP48" s="61"/>
      <c r="AQ48" s="61"/>
    </row>
    <row r="49" spans="2:43">
      <c r="B49" s="459">
        <f>'Input_ALM (PHP)'!B43</f>
        <v>17</v>
      </c>
      <c r="C49" s="72">
        <v>4.4256999999999998E-2</v>
      </c>
      <c r="D49" s="602">
        <f t="shared" si="2"/>
        <v>0.48941579325472034</v>
      </c>
      <c r="E49" s="603">
        <f t="shared" si="3"/>
        <v>0</v>
      </c>
      <c r="F49" s="603">
        <f t="shared" si="4"/>
        <v>0</v>
      </c>
      <c r="G49" s="603">
        <f t="shared" si="1"/>
        <v>0</v>
      </c>
      <c r="H49"/>
      <c r="I49" s="603">
        <f>SUM('Input_ALM (PHP)'!U43:Y43)-'Input_ALM (PHP)'!T43-'Input_ALM (PHP)'!Z43</f>
        <v>0</v>
      </c>
      <c r="J49" s="61"/>
      <c r="K49" s="61"/>
      <c r="L49"/>
      <c r="M49" s="603">
        <f>SUM('Input_ALM (PHP)'!AC43:AG43)-'Input_ALM (PHP)'!AB43-'Input_ALM (PHP)'!AH43</f>
        <v>0</v>
      </c>
      <c r="N49" s="61"/>
      <c r="O49" s="61"/>
      <c r="Q49" s="603">
        <f>SUM('Input_ALM (PHP)'!AK43:AO43)-'Input_ALM (PHP)'!AJ43-'Input_ALM (PHP)'!AP43</f>
        <v>0</v>
      </c>
      <c r="R49" s="61"/>
      <c r="S49" s="61"/>
      <c r="U49" s="603">
        <f>SUM('Input_ALM (PHP)'!AS43:AW43)-'Input_ALM (PHP)'!AR43-'Input_ALM (PHP)'!AX43</f>
        <v>0</v>
      </c>
      <c r="V49" s="61"/>
      <c r="W49" s="61"/>
      <c r="Y49" s="603">
        <f>SUM('Input_ALM (PHP)'!BA43:BE43)-'Input_ALM (PHP)'!AZ43-'Input_ALM (PHP)'!BF43</f>
        <v>0</v>
      </c>
      <c r="Z49" s="61"/>
      <c r="AA49" s="61"/>
      <c r="AC49" s="603">
        <f>SUM('Input_ALM (PHP)'!BI43:BM43)-'Input_ALM (PHP)'!BH43-'Input_ALM (PHP)'!BN43</f>
        <v>0</v>
      </c>
      <c r="AD49" s="61"/>
      <c r="AE49" s="61"/>
      <c r="AG49" s="603">
        <f>SUM('Input_ALM (PHP)'!BQ43:BU43)-'Input_ALM (PHP)'!BP43-'Input_ALM (PHP)'!BV43</f>
        <v>0</v>
      </c>
      <c r="AH49" s="61"/>
      <c r="AI49" s="61"/>
      <c r="AK49" s="603">
        <f>SUM('Input_ALM (PHP)'!BY43:CC43)-'Input_ALM (PHP)'!BX43-'Input_ALM (PHP)'!CD43</f>
        <v>0</v>
      </c>
      <c r="AL49" s="61"/>
      <c r="AM49" s="61"/>
      <c r="AO49" s="603">
        <f>SUM('Input_ALM (PHP)'!CG43:CK43)-'Input_ALM (PHP)'!CF43-'Input_ALM (PHP)'!CL43</f>
        <v>0</v>
      </c>
      <c r="AP49" s="61"/>
      <c r="AQ49" s="61"/>
    </row>
    <row r="50" spans="2:43">
      <c r="B50" s="459">
        <f>'Input_ALM (PHP)'!B44</f>
        <v>18</v>
      </c>
      <c r="C50" s="72">
        <v>4.4212000000000001E-2</v>
      </c>
      <c r="D50" s="602">
        <f t="shared" si="2"/>
        <v>0.46902728059703674</v>
      </c>
      <c r="E50" s="603">
        <f t="shared" si="3"/>
        <v>0</v>
      </c>
      <c r="F50" s="603">
        <f t="shared" si="4"/>
        <v>0</v>
      </c>
      <c r="G50" s="603">
        <f t="shared" si="1"/>
        <v>0</v>
      </c>
      <c r="H50"/>
      <c r="I50" s="603">
        <f>SUM('Input_ALM (PHP)'!U44:Y44)-'Input_ALM (PHP)'!T44-'Input_ALM (PHP)'!Z44</f>
        <v>0</v>
      </c>
      <c r="J50" s="61"/>
      <c r="K50" s="61"/>
      <c r="L50"/>
      <c r="M50" s="603">
        <f>SUM('Input_ALM (PHP)'!AC44:AG44)-'Input_ALM (PHP)'!AB44-'Input_ALM (PHP)'!AH44</f>
        <v>0</v>
      </c>
      <c r="N50" s="61"/>
      <c r="O50" s="61"/>
      <c r="Q50" s="603">
        <f>SUM('Input_ALM (PHP)'!AK44:AO44)-'Input_ALM (PHP)'!AJ44-'Input_ALM (PHP)'!AP44</f>
        <v>0</v>
      </c>
      <c r="R50" s="61"/>
      <c r="S50" s="61"/>
      <c r="U50" s="603">
        <f>SUM('Input_ALM (PHP)'!AS44:AW44)-'Input_ALM (PHP)'!AR44-'Input_ALM (PHP)'!AX44</f>
        <v>0</v>
      </c>
      <c r="V50" s="61"/>
      <c r="W50" s="61"/>
      <c r="Y50" s="603">
        <f>SUM('Input_ALM (PHP)'!BA44:BE44)-'Input_ALM (PHP)'!AZ44-'Input_ALM (PHP)'!BF44</f>
        <v>0</v>
      </c>
      <c r="Z50" s="61"/>
      <c r="AA50" s="61"/>
      <c r="AC50" s="603">
        <f>SUM('Input_ALM (PHP)'!BI44:BM44)-'Input_ALM (PHP)'!BH44-'Input_ALM (PHP)'!BN44</f>
        <v>0</v>
      </c>
      <c r="AD50" s="61"/>
      <c r="AE50" s="61"/>
      <c r="AG50" s="603">
        <f>SUM('Input_ALM (PHP)'!BQ44:BU44)-'Input_ALM (PHP)'!BP44-'Input_ALM (PHP)'!BV44</f>
        <v>0</v>
      </c>
      <c r="AH50" s="61"/>
      <c r="AI50" s="61"/>
      <c r="AK50" s="603">
        <f>SUM('Input_ALM (PHP)'!BY44:CC44)-'Input_ALM (PHP)'!BX44-'Input_ALM (PHP)'!CD44</f>
        <v>0</v>
      </c>
      <c r="AL50" s="61"/>
      <c r="AM50" s="61"/>
      <c r="AO50" s="603">
        <f>SUM('Input_ALM (PHP)'!CG44:CK44)-'Input_ALM (PHP)'!CF44-'Input_ALM (PHP)'!CL44</f>
        <v>0</v>
      </c>
      <c r="AP50" s="61"/>
      <c r="AQ50" s="61"/>
    </row>
    <row r="51" spans="2:43">
      <c r="B51" s="459">
        <f>'Input_ALM (PHP)'!B45</f>
        <v>19</v>
      </c>
      <c r="C51" s="72">
        <v>4.4174999999999999E-2</v>
      </c>
      <c r="D51" s="602">
        <f t="shared" si="2"/>
        <v>0.44946317680055131</v>
      </c>
      <c r="E51" s="603">
        <f t="shared" si="3"/>
        <v>0</v>
      </c>
      <c r="F51" s="603">
        <f t="shared" si="4"/>
        <v>0</v>
      </c>
      <c r="G51" s="603">
        <f t="shared" si="1"/>
        <v>0</v>
      </c>
      <c r="H51"/>
      <c r="I51" s="603">
        <f>SUM('Input_ALM (PHP)'!U45:Y45)-'Input_ALM (PHP)'!T45-'Input_ALM (PHP)'!Z45</f>
        <v>0</v>
      </c>
      <c r="J51" s="61"/>
      <c r="K51" s="61"/>
      <c r="L51"/>
      <c r="M51" s="603">
        <f>SUM('Input_ALM (PHP)'!AC45:AG45)-'Input_ALM (PHP)'!AB45-'Input_ALM (PHP)'!AH45</f>
        <v>0</v>
      </c>
      <c r="N51" s="61"/>
      <c r="O51" s="61"/>
      <c r="Q51" s="603">
        <f>SUM('Input_ALM (PHP)'!AK45:AO45)-'Input_ALM (PHP)'!AJ45-'Input_ALM (PHP)'!AP45</f>
        <v>0</v>
      </c>
      <c r="R51" s="61"/>
      <c r="S51" s="61"/>
      <c r="U51" s="603">
        <f>SUM('Input_ALM (PHP)'!AS45:AW45)-'Input_ALM (PHP)'!AR45-'Input_ALM (PHP)'!AX45</f>
        <v>0</v>
      </c>
      <c r="V51" s="61"/>
      <c r="W51" s="61"/>
      <c r="Y51" s="603">
        <f>SUM('Input_ALM (PHP)'!BA45:BE45)-'Input_ALM (PHP)'!AZ45-'Input_ALM (PHP)'!BF45</f>
        <v>0</v>
      </c>
      <c r="Z51" s="61"/>
      <c r="AA51" s="61"/>
      <c r="AC51" s="603">
        <f>SUM('Input_ALM (PHP)'!BI45:BM45)-'Input_ALM (PHP)'!BH45-'Input_ALM (PHP)'!BN45</f>
        <v>0</v>
      </c>
      <c r="AD51" s="61"/>
      <c r="AE51" s="61"/>
      <c r="AG51" s="603">
        <f>SUM('Input_ALM (PHP)'!BQ45:BU45)-'Input_ALM (PHP)'!BP45-'Input_ALM (PHP)'!BV45</f>
        <v>0</v>
      </c>
      <c r="AH51" s="61"/>
      <c r="AI51" s="61"/>
      <c r="AK51" s="603">
        <f>SUM('Input_ALM (PHP)'!BY45:CC45)-'Input_ALM (PHP)'!BX45-'Input_ALM (PHP)'!CD45</f>
        <v>0</v>
      </c>
      <c r="AL51" s="61"/>
      <c r="AM51" s="61"/>
      <c r="AO51" s="603">
        <f>SUM('Input_ALM (PHP)'!CG45:CK45)-'Input_ALM (PHP)'!CF45-'Input_ALM (PHP)'!CL45</f>
        <v>0</v>
      </c>
      <c r="AP51" s="61"/>
      <c r="AQ51" s="61"/>
    </row>
    <row r="52" spans="2:43">
      <c r="B52" s="459">
        <f>'Input_ALM (PHP)'!B46</f>
        <v>20</v>
      </c>
      <c r="C52" s="72">
        <v>4.4146999999999999E-2</v>
      </c>
      <c r="D52" s="602">
        <f t="shared" si="2"/>
        <v>0.43067327420282919</v>
      </c>
      <c r="E52" s="603">
        <f t="shared" si="3"/>
        <v>0</v>
      </c>
      <c r="F52" s="603">
        <f t="shared" si="4"/>
        <v>0</v>
      </c>
      <c r="G52" s="603">
        <f t="shared" si="1"/>
        <v>0</v>
      </c>
      <c r="H52"/>
      <c r="I52" s="603">
        <f>SUM('Input_ALM (PHP)'!U46:Y46)-'Input_ALM (PHP)'!T46-'Input_ALM (PHP)'!Z46</f>
        <v>0</v>
      </c>
      <c r="J52" s="61"/>
      <c r="K52" s="61"/>
      <c r="L52"/>
      <c r="M52" s="603">
        <f>SUM('Input_ALM (PHP)'!AC46:AG46)-'Input_ALM (PHP)'!AB46-'Input_ALM (PHP)'!AH46</f>
        <v>0</v>
      </c>
      <c r="N52" s="61"/>
      <c r="O52" s="61"/>
      <c r="Q52" s="603">
        <f>SUM('Input_ALM (PHP)'!AK46:AO46)-'Input_ALM (PHP)'!AJ46-'Input_ALM (PHP)'!AP46</f>
        <v>0</v>
      </c>
      <c r="R52" s="61"/>
      <c r="S52" s="61"/>
      <c r="U52" s="603">
        <f>SUM('Input_ALM (PHP)'!AS46:AW46)-'Input_ALM (PHP)'!AR46-'Input_ALM (PHP)'!AX46</f>
        <v>0</v>
      </c>
      <c r="V52" s="61"/>
      <c r="W52" s="61"/>
      <c r="Y52" s="603">
        <f>SUM('Input_ALM (PHP)'!BA46:BE46)-'Input_ALM (PHP)'!AZ46-'Input_ALM (PHP)'!BF46</f>
        <v>0</v>
      </c>
      <c r="Z52" s="61"/>
      <c r="AA52" s="61"/>
      <c r="AC52" s="603">
        <f>SUM('Input_ALM (PHP)'!BI46:BM46)-'Input_ALM (PHP)'!BH46-'Input_ALM (PHP)'!BN46</f>
        <v>0</v>
      </c>
      <c r="AD52" s="61"/>
      <c r="AE52" s="61"/>
      <c r="AG52" s="603">
        <f>SUM('Input_ALM (PHP)'!BQ46:BU46)-'Input_ALM (PHP)'!BP46-'Input_ALM (PHP)'!BV46</f>
        <v>0</v>
      </c>
      <c r="AH52" s="61"/>
      <c r="AI52" s="61"/>
      <c r="AK52" s="603">
        <f>SUM('Input_ALM (PHP)'!BY46:CC46)-'Input_ALM (PHP)'!BX46-'Input_ALM (PHP)'!CD46</f>
        <v>0</v>
      </c>
      <c r="AL52" s="61"/>
      <c r="AM52" s="61"/>
      <c r="AO52" s="603">
        <f>SUM('Input_ALM (PHP)'!CG46:CK46)-'Input_ALM (PHP)'!CF46-'Input_ALM (PHP)'!CL46</f>
        <v>0</v>
      </c>
      <c r="AP52" s="61"/>
      <c r="AQ52" s="61"/>
    </row>
    <row r="53" spans="2:43">
      <c r="B53" s="459">
        <f>'Input_ALM (PHP)'!B47</f>
        <v>21</v>
      </c>
      <c r="C53" s="72">
        <v>5.8872000000000001E-2</v>
      </c>
      <c r="D53" s="602">
        <f t="shared" si="2"/>
        <v>0.3095344431300473</v>
      </c>
      <c r="E53" s="603">
        <f t="shared" si="3"/>
        <v>0</v>
      </c>
      <c r="F53" s="603">
        <f t="shared" si="4"/>
        <v>0</v>
      </c>
      <c r="G53" s="603">
        <f t="shared" si="1"/>
        <v>0</v>
      </c>
      <c r="H53"/>
      <c r="I53" s="603">
        <f>SUM('Input_ALM (PHP)'!U47:Y47)-'Input_ALM (PHP)'!T47-'Input_ALM (PHP)'!Z47</f>
        <v>0</v>
      </c>
      <c r="J53" s="61"/>
      <c r="K53" s="61"/>
      <c r="L53"/>
      <c r="M53" s="603">
        <f>SUM('Input_ALM (PHP)'!AC47:AG47)-'Input_ALM (PHP)'!AB47-'Input_ALM (PHP)'!AH47</f>
        <v>0</v>
      </c>
      <c r="N53" s="61"/>
      <c r="O53" s="61"/>
      <c r="Q53" s="603">
        <f>SUM('Input_ALM (PHP)'!AK47:AO47)-'Input_ALM (PHP)'!AJ47-'Input_ALM (PHP)'!AP47</f>
        <v>0</v>
      </c>
      <c r="R53" s="61"/>
      <c r="S53" s="61"/>
      <c r="U53" s="603">
        <f>SUM('Input_ALM (PHP)'!AS47:AW47)-'Input_ALM (PHP)'!AR47-'Input_ALM (PHP)'!AX47</f>
        <v>0</v>
      </c>
      <c r="V53" s="61"/>
      <c r="W53" s="61"/>
      <c r="Y53" s="603">
        <f>SUM('Input_ALM (PHP)'!BA47:BE47)-'Input_ALM (PHP)'!AZ47-'Input_ALM (PHP)'!BF47</f>
        <v>0</v>
      </c>
      <c r="Z53" s="61"/>
      <c r="AA53" s="61"/>
      <c r="AC53" s="603">
        <f>SUM('Input_ALM (PHP)'!BI47:BM47)-'Input_ALM (PHP)'!BH47-'Input_ALM (PHP)'!BN47</f>
        <v>0</v>
      </c>
      <c r="AD53" s="61"/>
      <c r="AE53" s="61"/>
      <c r="AG53" s="603">
        <f>SUM('Input_ALM (PHP)'!BQ47:BU47)-'Input_ALM (PHP)'!BP47-'Input_ALM (PHP)'!BV47</f>
        <v>0</v>
      </c>
      <c r="AH53" s="61"/>
      <c r="AI53" s="61"/>
      <c r="AK53" s="603">
        <f>SUM('Input_ALM (PHP)'!BY47:CC47)-'Input_ALM (PHP)'!BX47-'Input_ALM (PHP)'!CD47</f>
        <v>0</v>
      </c>
      <c r="AL53" s="61"/>
      <c r="AM53" s="61"/>
      <c r="AO53" s="603">
        <f>SUM('Input_ALM (PHP)'!CG47:CK47)-'Input_ALM (PHP)'!CF47-'Input_ALM (PHP)'!CL47</f>
        <v>0</v>
      </c>
      <c r="AP53" s="61"/>
      <c r="AQ53" s="61"/>
    </row>
    <row r="54" spans="2:43">
      <c r="B54" s="459">
        <f>'Input_ALM (PHP)'!B48</f>
        <v>22</v>
      </c>
      <c r="C54" s="72">
        <v>5.8498000000000001E-2</v>
      </c>
      <c r="D54" s="602">
        <f t="shared" si="2"/>
        <v>0.29455344193460498</v>
      </c>
      <c r="E54" s="603">
        <f t="shared" si="3"/>
        <v>0</v>
      </c>
      <c r="F54" s="603">
        <f t="shared" si="4"/>
        <v>0</v>
      </c>
      <c r="G54" s="603">
        <f t="shared" si="1"/>
        <v>0</v>
      </c>
      <c r="H54"/>
      <c r="I54" s="603">
        <f>SUM('Input_ALM (PHP)'!U48:Y48)-'Input_ALM (PHP)'!T48-'Input_ALM (PHP)'!Z48</f>
        <v>0</v>
      </c>
      <c r="J54" s="61"/>
      <c r="K54" s="61"/>
      <c r="L54"/>
      <c r="M54" s="603">
        <f>SUM('Input_ALM (PHP)'!AC48:AG48)-'Input_ALM (PHP)'!AB48-'Input_ALM (PHP)'!AH48</f>
        <v>0</v>
      </c>
      <c r="N54" s="61"/>
      <c r="O54" s="61"/>
      <c r="Q54" s="603">
        <f>SUM('Input_ALM (PHP)'!AK48:AO48)-'Input_ALM (PHP)'!AJ48-'Input_ALM (PHP)'!AP48</f>
        <v>0</v>
      </c>
      <c r="R54" s="61"/>
      <c r="S54" s="61"/>
      <c r="U54" s="603">
        <f>SUM('Input_ALM (PHP)'!AS48:AW48)-'Input_ALM (PHP)'!AR48-'Input_ALM (PHP)'!AX48</f>
        <v>0</v>
      </c>
      <c r="V54" s="61"/>
      <c r="W54" s="61"/>
      <c r="Y54" s="603">
        <f>SUM('Input_ALM (PHP)'!BA48:BE48)-'Input_ALM (PHP)'!AZ48-'Input_ALM (PHP)'!BF48</f>
        <v>0</v>
      </c>
      <c r="Z54" s="61"/>
      <c r="AA54" s="61"/>
      <c r="AC54" s="603">
        <f>SUM('Input_ALM (PHP)'!BI48:BM48)-'Input_ALM (PHP)'!BH48-'Input_ALM (PHP)'!BN48</f>
        <v>0</v>
      </c>
      <c r="AD54" s="61"/>
      <c r="AE54" s="61"/>
      <c r="AG54" s="603">
        <f>SUM('Input_ALM (PHP)'!BQ48:BU48)-'Input_ALM (PHP)'!BP48-'Input_ALM (PHP)'!BV48</f>
        <v>0</v>
      </c>
      <c r="AH54" s="61"/>
      <c r="AI54" s="61"/>
      <c r="AK54" s="603">
        <f>SUM('Input_ALM (PHP)'!BY48:CC48)-'Input_ALM (PHP)'!BX48-'Input_ALM (PHP)'!CD48</f>
        <v>0</v>
      </c>
      <c r="AL54" s="61"/>
      <c r="AM54" s="61"/>
      <c r="AO54" s="603">
        <f>SUM('Input_ALM (PHP)'!CG48:CK48)-'Input_ALM (PHP)'!CF48-'Input_ALM (PHP)'!CL48</f>
        <v>0</v>
      </c>
      <c r="AP54" s="61"/>
      <c r="AQ54" s="61"/>
    </row>
    <row r="55" spans="2:43">
      <c r="B55" s="459">
        <f>'Input_ALM (PHP)'!B49</f>
        <v>23</v>
      </c>
      <c r="C55" s="72">
        <v>5.8157E-2</v>
      </c>
      <c r="D55" s="602">
        <f t="shared" si="2"/>
        <v>0.28029964102692573</v>
      </c>
      <c r="E55" s="603">
        <f t="shared" si="3"/>
        <v>0</v>
      </c>
      <c r="F55" s="603">
        <f t="shared" si="4"/>
        <v>0</v>
      </c>
      <c r="G55" s="603">
        <f t="shared" si="1"/>
        <v>0</v>
      </c>
      <c r="H55"/>
      <c r="I55" s="603">
        <f>SUM('Input_ALM (PHP)'!U49:Y49)-'Input_ALM (PHP)'!T49-'Input_ALM (PHP)'!Z49</f>
        <v>0</v>
      </c>
      <c r="J55" s="61"/>
      <c r="K55" s="61"/>
      <c r="L55"/>
      <c r="M55" s="603">
        <f>SUM('Input_ALM (PHP)'!AC49:AG49)-'Input_ALM (PHP)'!AB49-'Input_ALM (PHP)'!AH49</f>
        <v>0</v>
      </c>
      <c r="N55" s="61"/>
      <c r="O55" s="61"/>
      <c r="Q55" s="603">
        <f>SUM('Input_ALM (PHP)'!AK49:AO49)-'Input_ALM (PHP)'!AJ49-'Input_ALM (PHP)'!AP49</f>
        <v>0</v>
      </c>
      <c r="R55" s="61"/>
      <c r="S55" s="61"/>
      <c r="U55" s="603">
        <f>SUM('Input_ALM (PHP)'!AS49:AW49)-'Input_ALM (PHP)'!AR49-'Input_ALM (PHP)'!AX49</f>
        <v>0</v>
      </c>
      <c r="V55" s="61"/>
      <c r="W55" s="61"/>
      <c r="Y55" s="603">
        <f>SUM('Input_ALM (PHP)'!BA49:BE49)-'Input_ALM (PHP)'!AZ49-'Input_ALM (PHP)'!BF49</f>
        <v>0</v>
      </c>
      <c r="Z55" s="61"/>
      <c r="AA55" s="61"/>
      <c r="AC55" s="603">
        <f>SUM('Input_ALM (PHP)'!BI49:BM49)-'Input_ALM (PHP)'!BH49-'Input_ALM (PHP)'!BN49</f>
        <v>0</v>
      </c>
      <c r="AD55" s="61"/>
      <c r="AE55" s="61"/>
      <c r="AG55" s="603">
        <f>SUM('Input_ALM (PHP)'!BQ49:BU49)-'Input_ALM (PHP)'!BP49-'Input_ALM (PHP)'!BV49</f>
        <v>0</v>
      </c>
      <c r="AH55" s="61"/>
      <c r="AI55" s="61"/>
      <c r="AK55" s="603">
        <f>SUM('Input_ALM (PHP)'!BY49:CC49)-'Input_ALM (PHP)'!BX49-'Input_ALM (PHP)'!CD49</f>
        <v>0</v>
      </c>
      <c r="AL55" s="61"/>
      <c r="AM55" s="61"/>
      <c r="AO55" s="603">
        <f>SUM('Input_ALM (PHP)'!CG49:CK49)-'Input_ALM (PHP)'!CF49-'Input_ALM (PHP)'!CL49</f>
        <v>0</v>
      </c>
      <c r="AP55" s="61"/>
      <c r="AQ55" s="61"/>
    </row>
    <row r="56" spans="2:43">
      <c r="B56" s="459">
        <f>'Input_ALM (PHP)'!B50</f>
        <v>24</v>
      </c>
      <c r="C56" s="72">
        <v>5.7844E-2</v>
      </c>
      <c r="D56" s="602">
        <f t="shared" si="2"/>
        <v>0.26674222085331262</v>
      </c>
      <c r="E56" s="603">
        <f t="shared" si="3"/>
        <v>0</v>
      </c>
      <c r="F56" s="603">
        <f t="shared" si="4"/>
        <v>0</v>
      </c>
      <c r="G56" s="603">
        <f t="shared" si="1"/>
        <v>0</v>
      </c>
      <c r="H56"/>
      <c r="I56" s="603">
        <f>SUM('Input_ALM (PHP)'!U50:Y50)-'Input_ALM (PHP)'!T50-'Input_ALM (PHP)'!Z50</f>
        <v>0</v>
      </c>
      <c r="J56" s="61"/>
      <c r="K56" s="61"/>
      <c r="L56"/>
      <c r="M56" s="603">
        <f>SUM('Input_ALM (PHP)'!AC50:AG50)-'Input_ALM (PHP)'!AB50-'Input_ALM (PHP)'!AH50</f>
        <v>0</v>
      </c>
      <c r="N56" s="61"/>
      <c r="O56" s="61"/>
      <c r="Q56" s="603">
        <f>SUM('Input_ALM (PHP)'!AK50:AO50)-'Input_ALM (PHP)'!AJ50-'Input_ALM (PHP)'!AP50</f>
        <v>0</v>
      </c>
      <c r="R56" s="61"/>
      <c r="S56" s="61"/>
      <c r="U56" s="603">
        <f>SUM('Input_ALM (PHP)'!AS50:AW50)-'Input_ALM (PHP)'!AR50-'Input_ALM (PHP)'!AX50</f>
        <v>0</v>
      </c>
      <c r="V56" s="61"/>
      <c r="W56" s="61"/>
      <c r="Y56" s="603">
        <f>SUM('Input_ALM (PHP)'!BA50:BE50)-'Input_ALM (PHP)'!AZ50-'Input_ALM (PHP)'!BF50</f>
        <v>0</v>
      </c>
      <c r="Z56" s="61"/>
      <c r="AA56" s="61"/>
      <c r="AC56" s="603">
        <f>SUM('Input_ALM (PHP)'!BI50:BM50)-'Input_ALM (PHP)'!BH50-'Input_ALM (PHP)'!BN50</f>
        <v>0</v>
      </c>
      <c r="AD56" s="61"/>
      <c r="AE56" s="61"/>
      <c r="AG56" s="603">
        <f>SUM('Input_ALM (PHP)'!BQ50:BU50)-'Input_ALM (PHP)'!BP50-'Input_ALM (PHP)'!BV50</f>
        <v>0</v>
      </c>
      <c r="AH56" s="61"/>
      <c r="AI56" s="61"/>
      <c r="AK56" s="603">
        <f>SUM('Input_ALM (PHP)'!BY50:CC50)-'Input_ALM (PHP)'!BX50-'Input_ALM (PHP)'!CD50</f>
        <v>0</v>
      </c>
      <c r="AL56" s="61"/>
      <c r="AM56" s="61"/>
      <c r="AO56" s="603">
        <f>SUM('Input_ALM (PHP)'!CG50:CK50)-'Input_ALM (PHP)'!CF50-'Input_ALM (PHP)'!CL50</f>
        <v>0</v>
      </c>
      <c r="AP56" s="61"/>
      <c r="AQ56" s="61"/>
    </row>
    <row r="57" spans="2:43">
      <c r="B57" s="459">
        <f>'Input_ALM (PHP)'!B51</f>
        <v>25</v>
      </c>
      <c r="C57" s="72">
        <v>5.7556999999999997E-2</v>
      </c>
      <c r="D57" s="602">
        <f t="shared" si="2"/>
        <v>0.25383837985399177</v>
      </c>
      <c r="E57" s="603">
        <f t="shared" si="3"/>
        <v>0</v>
      </c>
      <c r="F57" s="603">
        <f t="shared" si="4"/>
        <v>0</v>
      </c>
      <c r="G57" s="603">
        <f t="shared" si="1"/>
        <v>0</v>
      </c>
      <c r="H57"/>
      <c r="I57" s="603">
        <f>SUM('Input_ALM (PHP)'!U51:Y51)-'Input_ALM (PHP)'!T51-'Input_ALM (PHP)'!Z51</f>
        <v>0</v>
      </c>
      <c r="J57" s="61"/>
      <c r="K57" s="61"/>
      <c r="L57"/>
      <c r="M57" s="603">
        <f>SUM('Input_ALM (PHP)'!AC51:AG51)-'Input_ALM (PHP)'!AB51-'Input_ALM (PHP)'!AH51</f>
        <v>0</v>
      </c>
      <c r="N57" s="61"/>
      <c r="O57" s="61"/>
      <c r="Q57" s="603">
        <f>SUM('Input_ALM (PHP)'!AK51:AO51)-'Input_ALM (PHP)'!AJ51-'Input_ALM (PHP)'!AP51</f>
        <v>0</v>
      </c>
      <c r="R57" s="61"/>
      <c r="S57" s="61"/>
      <c r="U57" s="603">
        <f>SUM('Input_ALM (PHP)'!AS51:AW51)-'Input_ALM (PHP)'!AR51-'Input_ALM (PHP)'!AX51</f>
        <v>0</v>
      </c>
      <c r="V57" s="61"/>
      <c r="W57" s="61"/>
      <c r="Y57" s="603">
        <f>SUM('Input_ALM (PHP)'!BA51:BE51)-'Input_ALM (PHP)'!AZ51-'Input_ALM (PHP)'!BF51</f>
        <v>0</v>
      </c>
      <c r="Z57" s="61"/>
      <c r="AA57" s="61"/>
      <c r="AC57" s="603">
        <f>SUM('Input_ALM (PHP)'!BI51:BM51)-'Input_ALM (PHP)'!BH51-'Input_ALM (PHP)'!BN51</f>
        <v>0</v>
      </c>
      <c r="AD57" s="61"/>
      <c r="AE57" s="61"/>
      <c r="AG57" s="603">
        <f>SUM('Input_ALM (PHP)'!BQ51:BU51)-'Input_ALM (PHP)'!BP51-'Input_ALM (PHP)'!BV51</f>
        <v>0</v>
      </c>
      <c r="AH57" s="61"/>
      <c r="AI57" s="61"/>
      <c r="AK57" s="603">
        <f>SUM('Input_ALM (PHP)'!BY51:CC51)-'Input_ALM (PHP)'!BX51-'Input_ALM (PHP)'!CD51</f>
        <v>0</v>
      </c>
      <c r="AL57" s="61"/>
      <c r="AM57" s="61"/>
      <c r="AO57" s="603">
        <f>SUM('Input_ALM (PHP)'!CG51:CK51)-'Input_ALM (PHP)'!CF51-'Input_ALM (PHP)'!CL51</f>
        <v>0</v>
      </c>
      <c r="AP57" s="61"/>
      <c r="AQ57" s="61"/>
    </row>
    <row r="58" spans="2:43">
      <c r="B58" s="459">
        <f>'Input_ALM (PHP)'!B52</f>
        <v>26</v>
      </c>
      <c r="C58" s="72">
        <v>5.7291000000000002E-2</v>
      </c>
      <c r="D58" s="602">
        <f t="shared" si="2"/>
        <v>0.24156796907702213</v>
      </c>
      <c r="E58" s="603">
        <f t="shared" si="3"/>
        <v>0</v>
      </c>
      <c r="F58" s="603">
        <f t="shared" si="4"/>
        <v>0</v>
      </c>
      <c r="G58" s="603">
        <f t="shared" si="1"/>
        <v>0</v>
      </c>
      <c r="H58"/>
      <c r="I58" s="603">
        <f>SUM('Input_ALM (PHP)'!U52:Y52)-'Input_ALM (PHP)'!T52-'Input_ALM (PHP)'!Z52</f>
        <v>0</v>
      </c>
      <c r="J58" s="61"/>
      <c r="K58" s="61"/>
      <c r="L58"/>
      <c r="M58" s="603">
        <f>SUM('Input_ALM (PHP)'!AC52:AG52)-'Input_ALM (PHP)'!AB52-'Input_ALM (PHP)'!AH52</f>
        <v>0</v>
      </c>
      <c r="N58" s="61"/>
      <c r="O58" s="61"/>
      <c r="Q58" s="603">
        <f>SUM('Input_ALM (PHP)'!AK52:AO52)-'Input_ALM (PHP)'!AJ52-'Input_ALM (PHP)'!AP52</f>
        <v>0</v>
      </c>
      <c r="R58" s="61"/>
      <c r="S58" s="61"/>
      <c r="U58" s="603">
        <f>SUM('Input_ALM (PHP)'!AS52:AW52)-'Input_ALM (PHP)'!AR52-'Input_ALM (PHP)'!AX52</f>
        <v>0</v>
      </c>
      <c r="V58" s="61"/>
      <c r="W58" s="61"/>
      <c r="Y58" s="603">
        <f>SUM('Input_ALM (PHP)'!BA52:BE52)-'Input_ALM (PHP)'!AZ52-'Input_ALM (PHP)'!BF52</f>
        <v>0</v>
      </c>
      <c r="Z58" s="61"/>
      <c r="AA58" s="61"/>
      <c r="AC58" s="603">
        <f>SUM('Input_ALM (PHP)'!BI52:BM52)-'Input_ALM (PHP)'!BH52-'Input_ALM (PHP)'!BN52</f>
        <v>0</v>
      </c>
      <c r="AD58" s="61"/>
      <c r="AE58" s="61"/>
      <c r="AG58" s="603">
        <f>SUM('Input_ALM (PHP)'!BQ52:BU52)-'Input_ALM (PHP)'!BP52-'Input_ALM (PHP)'!BV52</f>
        <v>0</v>
      </c>
      <c r="AH58" s="61"/>
      <c r="AI58" s="61"/>
      <c r="AK58" s="603">
        <f>SUM('Input_ALM (PHP)'!BY52:CC52)-'Input_ALM (PHP)'!BX52-'Input_ALM (PHP)'!CD52</f>
        <v>0</v>
      </c>
      <c r="AL58" s="61"/>
      <c r="AM58" s="61"/>
      <c r="AO58" s="603">
        <f>SUM('Input_ALM (PHP)'!CG52:CK52)-'Input_ALM (PHP)'!CF52-'Input_ALM (PHP)'!CL52</f>
        <v>0</v>
      </c>
      <c r="AP58" s="61"/>
      <c r="AQ58" s="61"/>
    </row>
    <row r="59" spans="2:43">
      <c r="B59" s="459">
        <f>'Input_ALM (PHP)'!B53</f>
        <v>27</v>
      </c>
      <c r="C59" s="72">
        <v>5.7044999999999998E-2</v>
      </c>
      <c r="D59" s="602">
        <f t="shared" si="2"/>
        <v>0.22989148137289153</v>
      </c>
      <c r="E59" s="603">
        <f t="shared" si="3"/>
        <v>0</v>
      </c>
      <c r="F59" s="603">
        <f t="shared" si="4"/>
        <v>0</v>
      </c>
      <c r="G59" s="603">
        <f t="shared" si="1"/>
        <v>0</v>
      </c>
      <c r="H59"/>
      <c r="I59" s="603">
        <f>SUM('Input_ALM (PHP)'!U53:Y53)-'Input_ALM (PHP)'!T53-'Input_ALM (PHP)'!Z53</f>
        <v>0</v>
      </c>
      <c r="J59" s="61"/>
      <c r="K59" s="61"/>
      <c r="L59"/>
      <c r="M59" s="603">
        <f>SUM('Input_ALM (PHP)'!AC53:AG53)-'Input_ALM (PHP)'!AB53-'Input_ALM (PHP)'!AH53</f>
        <v>0</v>
      </c>
      <c r="N59" s="61"/>
      <c r="O59" s="61"/>
      <c r="Q59" s="603">
        <f>SUM('Input_ALM (PHP)'!AK53:AO53)-'Input_ALM (PHP)'!AJ53-'Input_ALM (PHP)'!AP53</f>
        <v>0</v>
      </c>
      <c r="R59" s="61"/>
      <c r="S59" s="61"/>
      <c r="U59" s="603">
        <f>SUM('Input_ALM (PHP)'!AS53:AW53)-'Input_ALM (PHP)'!AR53-'Input_ALM (PHP)'!AX53</f>
        <v>0</v>
      </c>
      <c r="V59" s="61"/>
      <c r="W59" s="61"/>
      <c r="Y59" s="603">
        <f>SUM('Input_ALM (PHP)'!BA53:BE53)-'Input_ALM (PHP)'!AZ53-'Input_ALM (PHP)'!BF53</f>
        <v>0</v>
      </c>
      <c r="Z59" s="61"/>
      <c r="AA59" s="61"/>
      <c r="AC59" s="603">
        <f>SUM('Input_ALM (PHP)'!BI53:BM53)-'Input_ALM (PHP)'!BH53-'Input_ALM (PHP)'!BN53</f>
        <v>0</v>
      </c>
      <c r="AD59" s="61"/>
      <c r="AE59" s="61"/>
      <c r="AG59" s="603">
        <f>SUM('Input_ALM (PHP)'!BQ53:BU53)-'Input_ALM (PHP)'!BP53-'Input_ALM (PHP)'!BV53</f>
        <v>0</v>
      </c>
      <c r="AH59" s="61"/>
      <c r="AI59" s="61"/>
      <c r="AK59" s="603">
        <f>SUM('Input_ALM (PHP)'!BY53:CC53)-'Input_ALM (PHP)'!BX53-'Input_ALM (PHP)'!CD53</f>
        <v>0</v>
      </c>
      <c r="AL59" s="61"/>
      <c r="AM59" s="61"/>
      <c r="AO59" s="603">
        <f>SUM('Input_ALM (PHP)'!CG53:CK53)-'Input_ALM (PHP)'!CF53-'Input_ALM (PHP)'!CL53</f>
        <v>0</v>
      </c>
      <c r="AP59" s="61"/>
      <c r="AQ59" s="61"/>
    </row>
    <row r="60" spans="2:43">
      <c r="B60" s="459">
        <f>'Input_ALM (PHP)'!B54</f>
        <v>28</v>
      </c>
      <c r="C60" s="72">
        <v>5.6816999999999999E-2</v>
      </c>
      <c r="D60" s="602">
        <f t="shared" si="2"/>
        <v>0.21877906131154712</v>
      </c>
      <c r="E60" s="603">
        <f t="shared" si="3"/>
        <v>0</v>
      </c>
      <c r="F60" s="603">
        <f t="shared" si="4"/>
        <v>0</v>
      </c>
      <c r="G60" s="603">
        <f t="shared" si="1"/>
        <v>0</v>
      </c>
      <c r="H60"/>
      <c r="I60" s="603">
        <f>SUM('Input_ALM (PHP)'!U54:Y54)-'Input_ALM (PHP)'!T54-'Input_ALM (PHP)'!Z54</f>
        <v>0</v>
      </c>
      <c r="J60" s="61"/>
      <c r="K60" s="61"/>
      <c r="L60"/>
      <c r="M60" s="603">
        <f>SUM('Input_ALM (PHP)'!AC54:AG54)-'Input_ALM (PHP)'!AB54-'Input_ALM (PHP)'!AH54</f>
        <v>0</v>
      </c>
      <c r="N60" s="61"/>
      <c r="O60" s="61"/>
      <c r="Q60" s="603">
        <f>SUM('Input_ALM (PHP)'!AK54:AO54)-'Input_ALM (PHP)'!AJ54-'Input_ALM (PHP)'!AP54</f>
        <v>0</v>
      </c>
      <c r="R60" s="61"/>
      <c r="S60" s="61"/>
      <c r="U60" s="603">
        <f>SUM('Input_ALM (PHP)'!AS54:AW54)-'Input_ALM (PHP)'!AR54-'Input_ALM (PHP)'!AX54</f>
        <v>0</v>
      </c>
      <c r="V60" s="61"/>
      <c r="W60" s="61"/>
      <c r="Y60" s="603">
        <f>SUM('Input_ALM (PHP)'!BA54:BE54)-'Input_ALM (PHP)'!AZ54-'Input_ALM (PHP)'!BF54</f>
        <v>0</v>
      </c>
      <c r="Z60" s="61"/>
      <c r="AA60" s="61"/>
      <c r="AC60" s="603">
        <f>SUM('Input_ALM (PHP)'!BI54:BM54)-'Input_ALM (PHP)'!BH54-'Input_ALM (PHP)'!BN54</f>
        <v>0</v>
      </c>
      <c r="AD60" s="61"/>
      <c r="AE60" s="61"/>
      <c r="AG60" s="603">
        <f>SUM('Input_ALM (PHP)'!BQ54:BU54)-'Input_ALM (PHP)'!BP54-'Input_ALM (PHP)'!BV54</f>
        <v>0</v>
      </c>
      <c r="AH60" s="61"/>
      <c r="AI60" s="61"/>
      <c r="AK60" s="603">
        <f>SUM('Input_ALM (PHP)'!BY54:CC54)-'Input_ALM (PHP)'!BX54-'Input_ALM (PHP)'!CD54</f>
        <v>0</v>
      </c>
      <c r="AL60" s="61"/>
      <c r="AM60" s="61"/>
      <c r="AO60" s="603">
        <f>SUM('Input_ALM (PHP)'!CG54:CK54)-'Input_ALM (PHP)'!CF54-'Input_ALM (PHP)'!CL54</f>
        <v>0</v>
      </c>
      <c r="AP60" s="61"/>
      <c r="AQ60" s="61"/>
    </row>
    <row r="61" spans="2:43">
      <c r="B61" s="459">
        <f>'Input_ALM (PHP)'!B55</f>
        <v>29</v>
      </c>
      <c r="C61" s="72">
        <v>5.6605000000000003E-2</v>
      </c>
      <c r="D61" s="602">
        <f t="shared" si="2"/>
        <v>0.20820403760908435</v>
      </c>
      <c r="E61" s="603">
        <f t="shared" si="3"/>
        <v>0</v>
      </c>
      <c r="F61" s="603">
        <f t="shared" si="4"/>
        <v>0</v>
      </c>
      <c r="G61" s="603">
        <f t="shared" si="1"/>
        <v>0</v>
      </c>
      <c r="H61"/>
      <c r="I61" s="603">
        <f>SUM('Input_ALM (PHP)'!U55:Y55)-'Input_ALM (PHP)'!T55-'Input_ALM (PHP)'!Z55</f>
        <v>0</v>
      </c>
      <c r="J61" s="61"/>
      <c r="K61" s="61"/>
      <c r="L61"/>
      <c r="M61" s="603">
        <f>SUM('Input_ALM (PHP)'!AC55:AG55)-'Input_ALM (PHP)'!AB55-'Input_ALM (PHP)'!AH55</f>
        <v>0</v>
      </c>
      <c r="N61" s="61"/>
      <c r="O61" s="61"/>
      <c r="Q61" s="603">
        <f>SUM('Input_ALM (PHP)'!AK55:AO55)-'Input_ALM (PHP)'!AJ55-'Input_ALM (PHP)'!AP55</f>
        <v>0</v>
      </c>
      <c r="R61" s="61"/>
      <c r="S61" s="61"/>
      <c r="U61" s="603">
        <f>SUM('Input_ALM (PHP)'!AS55:AW55)-'Input_ALM (PHP)'!AR55-'Input_ALM (PHP)'!AX55</f>
        <v>0</v>
      </c>
      <c r="V61" s="61"/>
      <c r="W61" s="61"/>
      <c r="Y61" s="603">
        <f>SUM('Input_ALM (PHP)'!BA55:BE55)-'Input_ALM (PHP)'!AZ55-'Input_ALM (PHP)'!BF55</f>
        <v>0</v>
      </c>
      <c r="Z61" s="61"/>
      <c r="AA61" s="61"/>
      <c r="AC61" s="603">
        <f>SUM('Input_ALM (PHP)'!BI55:BM55)-'Input_ALM (PHP)'!BH55-'Input_ALM (PHP)'!BN55</f>
        <v>0</v>
      </c>
      <c r="AD61" s="61"/>
      <c r="AE61" s="61"/>
      <c r="AG61" s="603">
        <f>SUM('Input_ALM (PHP)'!BQ55:BU55)-'Input_ALM (PHP)'!BP55-'Input_ALM (PHP)'!BV55</f>
        <v>0</v>
      </c>
      <c r="AH61" s="61"/>
      <c r="AI61" s="61"/>
      <c r="AK61" s="603">
        <f>SUM('Input_ALM (PHP)'!BY55:CC55)-'Input_ALM (PHP)'!BX55-'Input_ALM (PHP)'!CD55</f>
        <v>0</v>
      </c>
      <c r="AL61" s="61"/>
      <c r="AM61" s="61"/>
      <c r="AO61" s="603">
        <f>SUM('Input_ALM (PHP)'!CG55:CK55)-'Input_ALM (PHP)'!CF55-'Input_ALM (PHP)'!CL55</f>
        <v>0</v>
      </c>
      <c r="AP61" s="61"/>
      <c r="AQ61" s="61"/>
    </row>
    <row r="62" spans="2:43">
      <c r="B62" s="459">
        <f>'Input_ALM (PHP)'!B56</f>
        <v>30</v>
      </c>
      <c r="C62" s="72">
        <v>5.6406999999999999E-2</v>
      </c>
      <c r="D62" s="602">
        <f t="shared" si="2"/>
        <v>0.19814244910108916</v>
      </c>
      <c r="E62" s="603">
        <f t="shared" si="3"/>
        <v>0</v>
      </c>
      <c r="F62" s="603">
        <f t="shared" si="4"/>
        <v>0</v>
      </c>
      <c r="G62" s="603">
        <f t="shared" si="1"/>
        <v>0</v>
      </c>
      <c r="H62"/>
      <c r="I62" s="603">
        <f>SUM('Input_ALM (PHP)'!U56:Y56)-'Input_ALM (PHP)'!T56-'Input_ALM (PHP)'!Z56</f>
        <v>0</v>
      </c>
      <c r="J62" s="61"/>
      <c r="K62" s="61"/>
      <c r="L62"/>
      <c r="M62" s="603">
        <f>SUM('Input_ALM (PHP)'!AC56:AG56)-'Input_ALM (PHP)'!AB56-'Input_ALM (PHP)'!AH56</f>
        <v>0</v>
      </c>
      <c r="N62" s="61"/>
      <c r="O62" s="61"/>
      <c r="Q62" s="603">
        <f>SUM('Input_ALM (PHP)'!AK56:AO56)-'Input_ALM (PHP)'!AJ56-'Input_ALM (PHP)'!AP56</f>
        <v>0</v>
      </c>
      <c r="R62" s="61"/>
      <c r="S62" s="61"/>
      <c r="U62" s="603">
        <f>SUM('Input_ALM (PHP)'!AS56:AW56)-'Input_ALM (PHP)'!AR56-'Input_ALM (PHP)'!AX56</f>
        <v>0</v>
      </c>
      <c r="V62" s="61"/>
      <c r="W62" s="61"/>
      <c r="Y62" s="603">
        <f>SUM('Input_ALM (PHP)'!BA56:BE56)-'Input_ALM (PHP)'!AZ56-'Input_ALM (PHP)'!BF56</f>
        <v>0</v>
      </c>
      <c r="Z62" s="61"/>
      <c r="AA62" s="61"/>
      <c r="AC62" s="603">
        <f>SUM('Input_ALM (PHP)'!BI56:BM56)-'Input_ALM (PHP)'!BH56-'Input_ALM (PHP)'!BN56</f>
        <v>0</v>
      </c>
      <c r="AD62" s="61"/>
      <c r="AE62" s="61"/>
      <c r="AG62" s="603">
        <f>SUM('Input_ALM (PHP)'!BQ56:BU56)-'Input_ALM (PHP)'!BP56-'Input_ALM (PHP)'!BV56</f>
        <v>0</v>
      </c>
      <c r="AH62" s="61"/>
      <c r="AI62" s="61"/>
      <c r="AK62" s="603">
        <f>SUM('Input_ALM (PHP)'!BY56:CC56)-'Input_ALM (PHP)'!BX56-'Input_ALM (PHP)'!CD56</f>
        <v>0</v>
      </c>
      <c r="AL62" s="61"/>
      <c r="AM62" s="61"/>
      <c r="AO62" s="603">
        <f>SUM('Input_ALM (PHP)'!CG56:CK56)-'Input_ALM (PHP)'!CF56-'Input_ALM (PHP)'!CL56</f>
        <v>0</v>
      </c>
      <c r="AP62" s="61"/>
      <c r="AQ62" s="61"/>
    </row>
    <row r="63" spans="2:43">
      <c r="B63" s="459">
        <f>'Input_ALM (PHP)'!B57</f>
        <v>31</v>
      </c>
      <c r="C63" s="72">
        <v>5.6221E-2</v>
      </c>
      <c r="D63" s="602">
        <f t="shared" si="2"/>
        <v>0.188572631638455</v>
      </c>
      <c r="E63" s="603">
        <f t="shared" si="3"/>
        <v>0</v>
      </c>
      <c r="F63" s="603">
        <f t="shared" si="4"/>
        <v>0</v>
      </c>
      <c r="G63" s="603">
        <f t="shared" si="1"/>
        <v>0</v>
      </c>
      <c r="H63"/>
      <c r="I63" s="603">
        <f>SUM('Input_ALM (PHP)'!U57:Y57)-'Input_ALM (PHP)'!T57-'Input_ALM (PHP)'!Z57</f>
        <v>0</v>
      </c>
      <c r="J63" s="61"/>
      <c r="K63" s="61"/>
      <c r="L63"/>
      <c r="M63" s="603">
        <f>SUM('Input_ALM (PHP)'!AC57:AG57)-'Input_ALM (PHP)'!AB57-'Input_ALM (PHP)'!AH57</f>
        <v>0</v>
      </c>
      <c r="N63" s="61"/>
      <c r="O63" s="61"/>
      <c r="Q63" s="603">
        <f>SUM('Input_ALM (PHP)'!AK57:AO57)-'Input_ALM (PHP)'!AJ57-'Input_ALM (PHP)'!AP57</f>
        <v>0</v>
      </c>
      <c r="R63" s="61"/>
      <c r="S63" s="61"/>
      <c r="U63" s="603">
        <f>SUM('Input_ALM (PHP)'!AS57:AW57)-'Input_ALM (PHP)'!AR57-'Input_ALM (PHP)'!AX57</f>
        <v>0</v>
      </c>
      <c r="V63" s="61"/>
      <c r="W63" s="61"/>
      <c r="Y63" s="603">
        <f>SUM('Input_ALM (PHP)'!BA57:BE57)-'Input_ALM (PHP)'!AZ57-'Input_ALM (PHP)'!BF57</f>
        <v>0</v>
      </c>
      <c r="Z63" s="61"/>
      <c r="AA63" s="61"/>
      <c r="AC63" s="603">
        <f>SUM('Input_ALM (PHP)'!BI57:BM57)-'Input_ALM (PHP)'!BH57-'Input_ALM (PHP)'!BN57</f>
        <v>0</v>
      </c>
      <c r="AD63" s="61"/>
      <c r="AE63" s="61"/>
      <c r="AG63" s="603">
        <f>SUM('Input_ALM (PHP)'!BQ57:BU57)-'Input_ALM (PHP)'!BP57-'Input_ALM (PHP)'!BV57</f>
        <v>0</v>
      </c>
      <c r="AH63" s="61"/>
      <c r="AI63" s="61"/>
      <c r="AK63" s="603">
        <f>SUM('Input_ALM (PHP)'!BY57:CC57)-'Input_ALM (PHP)'!BX57-'Input_ALM (PHP)'!CD57</f>
        <v>0</v>
      </c>
      <c r="AL63" s="61"/>
      <c r="AM63" s="61"/>
      <c r="AO63" s="603">
        <f>SUM('Input_ALM (PHP)'!CG57:CK57)-'Input_ALM (PHP)'!CF57-'Input_ALM (PHP)'!CL57</f>
        <v>0</v>
      </c>
      <c r="AP63" s="61"/>
      <c r="AQ63" s="61"/>
    </row>
    <row r="64" spans="2:43">
      <c r="B64" s="459">
        <f>'Input_ALM (PHP)'!B58</f>
        <v>32</v>
      </c>
      <c r="C64" s="72">
        <v>5.6048000000000001E-2</v>
      </c>
      <c r="D64" s="602">
        <f t="shared" si="2"/>
        <v>0.17945880031795566</v>
      </c>
      <c r="E64" s="603">
        <f t="shared" si="3"/>
        <v>0</v>
      </c>
      <c r="F64" s="603">
        <f t="shared" si="4"/>
        <v>0</v>
      </c>
      <c r="G64" s="603">
        <f t="shared" si="1"/>
        <v>0</v>
      </c>
      <c r="H64"/>
      <c r="I64" s="603">
        <f>SUM('Input_ALM (PHP)'!U58:Y58)-'Input_ALM (PHP)'!T58-'Input_ALM (PHP)'!Z58</f>
        <v>0</v>
      </c>
      <c r="J64" s="61"/>
      <c r="K64" s="61"/>
      <c r="L64"/>
      <c r="M64" s="603">
        <f>SUM('Input_ALM (PHP)'!AC58:AG58)-'Input_ALM (PHP)'!AB58-'Input_ALM (PHP)'!AH58</f>
        <v>0</v>
      </c>
      <c r="N64" s="61"/>
      <c r="O64" s="61"/>
      <c r="Q64" s="603">
        <f>SUM('Input_ALM (PHP)'!AK58:AO58)-'Input_ALM (PHP)'!AJ58-'Input_ALM (PHP)'!AP58</f>
        <v>0</v>
      </c>
      <c r="R64" s="61"/>
      <c r="S64" s="61"/>
      <c r="U64" s="603">
        <f>SUM('Input_ALM (PHP)'!AS58:AW58)-'Input_ALM (PHP)'!AR58-'Input_ALM (PHP)'!AX58</f>
        <v>0</v>
      </c>
      <c r="V64" s="61"/>
      <c r="W64" s="61"/>
      <c r="Y64" s="603">
        <f>SUM('Input_ALM (PHP)'!BA58:BE58)-'Input_ALM (PHP)'!AZ58-'Input_ALM (PHP)'!BF58</f>
        <v>0</v>
      </c>
      <c r="Z64" s="61"/>
      <c r="AA64" s="61"/>
      <c r="AC64" s="603">
        <f>SUM('Input_ALM (PHP)'!BI58:BM58)-'Input_ALM (PHP)'!BH58-'Input_ALM (PHP)'!BN58</f>
        <v>0</v>
      </c>
      <c r="AD64" s="61"/>
      <c r="AE64" s="61"/>
      <c r="AG64" s="603">
        <f>SUM('Input_ALM (PHP)'!BQ58:BU58)-'Input_ALM (PHP)'!BP58-'Input_ALM (PHP)'!BV58</f>
        <v>0</v>
      </c>
      <c r="AH64" s="61"/>
      <c r="AI64" s="61"/>
      <c r="AK64" s="603">
        <f>SUM('Input_ALM (PHP)'!BY58:CC58)-'Input_ALM (PHP)'!BX58-'Input_ALM (PHP)'!CD58</f>
        <v>0</v>
      </c>
      <c r="AL64" s="61"/>
      <c r="AM64" s="61"/>
      <c r="AO64" s="603">
        <f>SUM('Input_ALM (PHP)'!CG58:CK58)-'Input_ALM (PHP)'!CF58-'Input_ALM (PHP)'!CL58</f>
        <v>0</v>
      </c>
      <c r="AP64" s="61"/>
      <c r="AQ64" s="61"/>
    </row>
    <row r="65" spans="2:43">
      <c r="B65" s="459">
        <f>'Input_ALM (PHP)'!B59</f>
        <v>33</v>
      </c>
      <c r="C65" s="72">
        <v>5.5884000000000003E-2</v>
      </c>
      <c r="D65" s="602">
        <f t="shared" si="2"/>
        <v>0.17079423521316595</v>
      </c>
      <c r="E65" s="603">
        <f t="shared" si="3"/>
        <v>0</v>
      </c>
      <c r="F65" s="603">
        <f t="shared" si="4"/>
        <v>0</v>
      </c>
      <c r="G65" s="603">
        <f t="shared" si="1"/>
        <v>0</v>
      </c>
      <c r="H65"/>
      <c r="I65" s="603">
        <f>SUM('Input_ALM (PHP)'!U59:Y59)-'Input_ALM (PHP)'!T59-'Input_ALM (PHP)'!Z59</f>
        <v>0</v>
      </c>
      <c r="J65" s="61"/>
      <c r="K65" s="61"/>
      <c r="L65"/>
      <c r="M65" s="603">
        <f>SUM('Input_ALM (PHP)'!AC59:AG59)-'Input_ALM (PHP)'!AB59-'Input_ALM (PHP)'!AH59</f>
        <v>0</v>
      </c>
      <c r="N65" s="61"/>
      <c r="O65" s="61"/>
      <c r="Q65" s="603">
        <f>SUM('Input_ALM (PHP)'!AK59:AO59)-'Input_ALM (PHP)'!AJ59-'Input_ALM (PHP)'!AP59</f>
        <v>0</v>
      </c>
      <c r="R65" s="61"/>
      <c r="S65" s="61"/>
      <c r="U65" s="603">
        <f>SUM('Input_ALM (PHP)'!AS59:AW59)-'Input_ALM (PHP)'!AR59-'Input_ALM (PHP)'!AX59</f>
        <v>0</v>
      </c>
      <c r="V65" s="61"/>
      <c r="W65" s="61"/>
      <c r="Y65" s="603">
        <f>SUM('Input_ALM (PHP)'!BA59:BE59)-'Input_ALM (PHP)'!AZ59-'Input_ALM (PHP)'!BF59</f>
        <v>0</v>
      </c>
      <c r="Z65" s="61"/>
      <c r="AA65" s="61"/>
      <c r="AC65" s="603">
        <f>SUM('Input_ALM (PHP)'!BI59:BM59)-'Input_ALM (PHP)'!BH59-'Input_ALM (PHP)'!BN59</f>
        <v>0</v>
      </c>
      <c r="AD65" s="61"/>
      <c r="AE65" s="61"/>
      <c r="AG65" s="603">
        <f>SUM('Input_ALM (PHP)'!BQ59:BU59)-'Input_ALM (PHP)'!BP59-'Input_ALM (PHP)'!BV59</f>
        <v>0</v>
      </c>
      <c r="AH65" s="61"/>
      <c r="AI65" s="61"/>
      <c r="AK65" s="603">
        <f>SUM('Input_ALM (PHP)'!BY59:CC59)-'Input_ALM (PHP)'!BX59-'Input_ALM (PHP)'!CD59</f>
        <v>0</v>
      </c>
      <c r="AL65" s="61"/>
      <c r="AM65" s="61"/>
      <c r="AO65" s="603">
        <f>SUM('Input_ALM (PHP)'!CG59:CK59)-'Input_ALM (PHP)'!CF59-'Input_ALM (PHP)'!CL59</f>
        <v>0</v>
      </c>
      <c r="AP65" s="61"/>
      <c r="AQ65" s="61"/>
    </row>
    <row r="66" spans="2:43">
      <c r="B66" s="459">
        <f>'Input_ALM (PHP)'!B60</f>
        <v>34</v>
      </c>
      <c r="C66" s="72">
        <v>5.5731000000000003E-2</v>
      </c>
      <c r="D66" s="602">
        <f t="shared" si="2"/>
        <v>0.16254189378968048</v>
      </c>
      <c r="E66" s="603">
        <f t="shared" si="3"/>
        <v>0</v>
      </c>
      <c r="F66" s="603">
        <f t="shared" si="4"/>
        <v>0</v>
      </c>
      <c r="G66" s="603">
        <f t="shared" si="1"/>
        <v>0</v>
      </c>
      <c r="H66"/>
      <c r="I66" s="603">
        <f>SUM('Input_ALM (PHP)'!U60:Y60)-'Input_ALM (PHP)'!T60-'Input_ALM (PHP)'!Z60</f>
        <v>0</v>
      </c>
      <c r="J66" s="61"/>
      <c r="K66" s="61"/>
      <c r="L66"/>
      <c r="M66" s="603">
        <f>SUM('Input_ALM (PHP)'!AC60:AG60)-'Input_ALM (PHP)'!AB60-'Input_ALM (PHP)'!AH60</f>
        <v>0</v>
      </c>
      <c r="N66" s="61"/>
      <c r="O66" s="61"/>
      <c r="Q66" s="603">
        <f>SUM('Input_ALM (PHP)'!AK60:AO60)-'Input_ALM (PHP)'!AJ60-'Input_ALM (PHP)'!AP60</f>
        <v>0</v>
      </c>
      <c r="R66" s="61"/>
      <c r="S66" s="61"/>
      <c r="U66" s="603">
        <f>SUM('Input_ALM (PHP)'!AS60:AW60)-'Input_ALM (PHP)'!AR60-'Input_ALM (PHP)'!AX60</f>
        <v>0</v>
      </c>
      <c r="V66" s="61"/>
      <c r="W66" s="61"/>
      <c r="Y66" s="603">
        <f>SUM('Input_ALM (PHP)'!BA60:BE60)-'Input_ALM (PHP)'!AZ60-'Input_ALM (PHP)'!BF60</f>
        <v>0</v>
      </c>
      <c r="Z66" s="61"/>
      <c r="AA66" s="61"/>
      <c r="AC66" s="603">
        <f>SUM('Input_ALM (PHP)'!BI60:BM60)-'Input_ALM (PHP)'!BH60-'Input_ALM (PHP)'!BN60</f>
        <v>0</v>
      </c>
      <c r="AD66" s="61"/>
      <c r="AE66" s="61"/>
      <c r="AG66" s="603">
        <f>SUM('Input_ALM (PHP)'!BQ60:BU60)-'Input_ALM (PHP)'!BP60-'Input_ALM (PHP)'!BV60</f>
        <v>0</v>
      </c>
      <c r="AH66" s="61"/>
      <c r="AI66" s="61"/>
      <c r="AK66" s="603">
        <f>SUM('Input_ALM (PHP)'!BY60:CC60)-'Input_ALM (PHP)'!BX60-'Input_ALM (PHP)'!CD60</f>
        <v>0</v>
      </c>
      <c r="AL66" s="61"/>
      <c r="AM66" s="61"/>
      <c r="AO66" s="603">
        <f>SUM('Input_ALM (PHP)'!CG60:CK60)-'Input_ALM (PHP)'!CF60-'Input_ALM (PHP)'!CL60</f>
        <v>0</v>
      </c>
      <c r="AP66" s="61"/>
      <c r="AQ66" s="61"/>
    </row>
    <row r="67" spans="2:43">
      <c r="B67" s="459">
        <f>'Input_ALM (PHP)'!B61</f>
        <v>35</v>
      </c>
      <c r="C67" s="72">
        <v>5.5586000000000003E-2</v>
      </c>
      <c r="D67" s="602">
        <f t="shared" si="2"/>
        <v>0.15469278330449518</v>
      </c>
      <c r="E67" s="603">
        <f t="shared" si="3"/>
        <v>0</v>
      </c>
      <c r="F67" s="603">
        <f t="shared" si="4"/>
        <v>0</v>
      </c>
      <c r="G67" s="603">
        <f t="shared" si="1"/>
        <v>0</v>
      </c>
      <c r="H67"/>
      <c r="I67" s="603">
        <f>SUM('Input_ALM (PHP)'!U61:Y61)-'Input_ALM (PHP)'!T61-'Input_ALM (PHP)'!Z61</f>
        <v>0</v>
      </c>
      <c r="J67" s="61"/>
      <c r="K67" s="61"/>
      <c r="L67"/>
      <c r="M67" s="603">
        <f>SUM('Input_ALM (PHP)'!AC61:AG61)-'Input_ALM (PHP)'!AB61-'Input_ALM (PHP)'!AH61</f>
        <v>0</v>
      </c>
      <c r="N67" s="61"/>
      <c r="O67" s="61"/>
      <c r="Q67" s="603">
        <f>SUM('Input_ALM (PHP)'!AK61:AO61)-'Input_ALM (PHP)'!AJ61-'Input_ALM (PHP)'!AP61</f>
        <v>0</v>
      </c>
      <c r="R67" s="61"/>
      <c r="S67" s="61"/>
      <c r="U67" s="603">
        <f>SUM('Input_ALM (PHP)'!AS61:AW61)-'Input_ALM (PHP)'!AR61-'Input_ALM (PHP)'!AX61</f>
        <v>0</v>
      </c>
      <c r="V67" s="61"/>
      <c r="W67" s="61"/>
      <c r="Y67" s="603">
        <f>SUM('Input_ALM (PHP)'!BA61:BE61)-'Input_ALM (PHP)'!AZ61-'Input_ALM (PHP)'!BF61</f>
        <v>0</v>
      </c>
      <c r="Z67" s="61"/>
      <c r="AA67" s="61"/>
      <c r="AC67" s="603">
        <f>SUM('Input_ALM (PHP)'!BI61:BM61)-'Input_ALM (PHP)'!BH61-'Input_ALM (PHP)'!BN61</f>
        <v>0</v>
      </c>
      <c r="AD67" s="61"/>
      <c r="AE67" s="61"/>
      <c r="AG67" s="603">
        <f>SUM('Input_ALM (PHP)'!BQ61:BU61)-'Input_ALM (PHP)'!BP61-'Input_ALM (PHP)'!BV61</f>
        <v>0</v>
      </c>
      <c r="AH67" s="61"/>
      <c r="AI67" s="61"/>
      <c r="AK67" s="603">
        <f>SUM('Input_ALM (PHP)'!BY61:CC61)-'Input_ALM (PHP)'!BX61-'Input_ALM (PHP)'!CD61</f>
        <v>0</v>
      </c>
      <c r="AL67" s="61"/>
      <c r="AM67" s="61"/>
      <c r="AO67" s="603">
        <f>SUM('Input_ALM (PHP)'!CG61:CK61)-'Input_ALM (PHP)'!CF61-'Input_ALM (PHP)'!CL61</f>
        <v>0</v>
      </c>
      <c r="AP67" s="61"/>
      <c r="AQ67" s="61"/>
    </row>
    <row r="68" spans="2:43">
      <c r="B68" s="459">
        <f>'Input_ALM (PHP)'!B62</f>
        <v>36</v>
      </c>
      <c r="C68" s="72">
        <v>5.5448999999999998E-2</v>
      </c>
      <c r="D68" s="602">
        <f t="shared" si="2"/>
        <v>0.14722363192200719</v>
      </c>
      <c r="E68" s="603">
        <f t="shared" si="3"/>
        <v>0</v>
      </c>
      <c r="F68" s="603">
        <f t="shared" si="4"/>
        <v>0</v>
      </c>
      <c r="G68" s="603">
        <f t="shared" si="1"/>
        <v>0</v>
      </c>
      <c r="H68"/>
      <c r="I68" s="603">
        <f>SUM('Input_ALM (PHP)'!U62:Y62)-'Input_ALM (PHP)'!T62-'Input_ALM (PHP)'!Z62</f>
        <v>0</v>
      </c>
      <c r="J68" s="61"/>
      <c r="K68" s="61"/>
      <c r="L68"/>
      <c r="M68" s="603">
        <f>SUM('Input_ALM (PHP)'!AC62:AG62)-'Input_ALM (PHP)'!AB62-'Input_ALM (PHP)'!AH62</f>
        <v>0</v>
      </c>
      <c r="N68" s="61"/>
      <c r="O68" s="61"/>
      <c r="Q68" s="603">
        <f>SUM('Input_ALM (PHP)'!AK62:AO62)-'Input_ALM (PHP)'!AJ62-'Input_ALM (PHP)'!AP62</f>
        <v>0</v>
      </c>
      <c r="R68" s="61"/>
      <c r="S68" s="61"/>
      <c r="U68" s="603">
        <f>SUM('Input_ALM (PHP)'!AS62:AW62)-'Input_ALM (PHP)'!AR62-'Input_ALM (PHP)'!AX62</f>
        <v>0</v>
      </c>
      <c r="V68" s="61"/>
      <c r="W68" s="61"/>
      <c r="Y68" s="603">
        <f>SUM('Input_ALM (PHP)'!BA62:BE62)-'Input_ALM (PHP)'!AZ62-'Input_ALM (PHP)'!BF62</f>
        <v>0</v>
      </c>
      <c r="Z68" s="61"/>
      <c r="AA68" s="61"/>
      <c r="AC68" s="603">
        <f>SUM('Input_ALM (PHP)'!BI62:BM62)-'Input_ALM (PHP)'!BH62-'Input_ALM (PHP)'!BN62</f>
        <v>0</v>
      </c>
      <c r="AD68" s="61"/>
      <c r="AE68" s="61"/>
      <c r="AG68" s="603">
        <f>SUM('Input_ALM (PHP)'!BQ62:BU62)-'Input_ALM (PHP)'!BP62-'Input_ALM (PHP)'!BV62</f>
        <v>0</v>
      </c>
      <c r="AH68" s="61"/>
      <c r="AI68" s="61"/>
      <c r="AK68" s="603">
        <f>SUM('Input_ALM (PHP)'!BY62:CC62)-'Input_ALM (PHP)'!BX62-'Input_ALM (PHP)'!CD62</f>
        <v>0</v>
      </c>
      <c r="AL68" s="61"/>
      <c r="AM68" s="61"/>
      <c r="AO68" s="603">
        <f>SUM('Input_ALM (PHP)'!CG62:CK62)-'Input_ALM (PHP)'!CF62-'Input_ALM (PHP)'!CL62</f>
        <v>0</v>
      </c>
      <c r="AP68" s="61"/>
      <c r="AQ68" s="61"/>
    </row>
    <row r="69" spans="2:43">
      <c r="B69" s="459">
        <f>'Input_ALM (PHP)'!B63</f>
        <v>37</v>
      </c>
      <c r="C69" s="72">
        <v>5.5320000000000001E-2</v>
      </c>
      <c r="D69" s="602">
        <f t="shared" si="2"/>
        <v>0.14011280872462517</v>
      </c>
      <c r="E69" s="603">
        <f t="shared" si="3"/>
        <v>0</v>
      </c>
      <c r="F69" s="603">
        <f t="shared" si="4"/>
        <v>0</v>
      </c>
      <c r="G69" s="603">
        <f t="shared" si="1"/>
        <v>0</v>
      </c>
      <c r="H69"/>
      <c r="I69" s="603">
        <f>SUM('Input_ALM (PHP)'!U63:Y63)-'Input_ALM (PHP)'!T63-'Input_ALM (PHP)'!Z63</f>
        <v>0</v>
      </c>
      <c r="J69" s="61"/>
      <c r="K69" s="61"/>
      <c r="L69"/>
      <c r="M69" s="603">
        <f>SUM('Input_ALM (PHP)'!AC63:AG63)-'Input_ALM (PHP)'!AB63-'Input_ALM (PHP)'!AH63</f>
        <v>0</v>
      </c>
      <c r="N69" s="61"/>
      <c r="O69" s="61"/>
      <c r="Q69" s="603">
        <f>SUM('Input_ALM (PHP)'!AK63:AO63)-'Input_ALM (PHP)'!AJ63-'Input_ALM (PHP)'!AP63</f>
        <v>0</v>
      </c>
      <c r="R69" s="61"/>
      <c r="S69" s="61"/>
      <c r="U69" s="603">
        <f>SUM('Input_ALM (PHP)'!AS63:AW63)-'Input_ALM (PHP)'!AR63-'Input_ALM (PHP)'!AX63</f>
        <v>0</v>
      </c>
      <c r="V69" s="61"/>
      <c r="W69" s="61"/>
      <c r="Y69" s="603">
        <f>SUM('Input_ALM (PHP)'!BA63:BE63)-'Input_ALM (PHP)'!AZ63-'Input_ALM (PHP)'!BF63</f>
        <v>0</v>
      </c>
      <c r="Z69" s="61"/>
      <c r="AA69" s="61"/>
      <c r="AC69" s="603">
        <f>SUM('Input_ALM (PHP)'!BI63:BM63)-'Input_ALM (PHP)'!BH63-'Input_ALM (PHP)'!BN63</f>
        <v>0</v>
      </c>
      <c r="AD69" s="61"/>
      <c r="AE69" s="61"/>
      <c r="AG69" s="603">
        <f>SUM('Input_ALM (PHP)'!BQ63:BU63)-'Input_ALM (PHP)'!BP63-'Input_ALM (PHP)'!BV63</f>
        <v>0</v>
      </c>
      <c r="AH69" s="61"/>
      <c r="AI69" s="61"/>
      <c r="AK69" s="603">
        <f>SUM('Input_ALM (PHP)'!BY63:CC63)-'Input_ALM (PHP)'!BX63-'Input_ALM (PHP)'!CD63</f>
        <v>0</v>
      </c>
      <c r="AL69" s="61"/>
      <c r="AM69" s="61"/>
      <c r="AO69" s="603">
        <f>SUM('Input_ALM (PHP)'!CG63:CK63)-'Input_ALM (PHP)'!CF63-'Input_ALM (PHP)'!CL63</f>
        <v>0</v>
      </c>
      <c r="AP69" s="61"/>
      <c r="AQ69" s="61"/>
    </row>
    <row r="70" spans="2:43">
      <c r="B70" s="459">
        <f>'Input_ALM (PHP)'!B64</f>
        <v>38</v>
      </c>
      <c r="C70" s="72">
        <v>5.5197999999999997E-2</v>
      </c>
      <c r="D70" s="602">
        <f t="shared" si="2"/>
        <v>0.13334493469088748</v>
      </c>
      <c r="E70" s="603">
        <f t="shared" si="3"/>
        <v>0</v>
      </c>
      <c r="F70" s="603">
        <f t="shared" si="4"/>
        <v>0</v>
      </c>
      <c r="G70" s="603">
        <f t="shared" si="1"/>
        <v>0</v>
      </c>
      <c r="H70"/>
      <c r="I70" s="603">
        <f>SUM('Input_ALM (PHP)'!U64:Y64)-'Input_ALM (PHP)'!T64-'Input_ALM (PHP)'!Z64</f>
        <v>0</v>
      </c>
      <c r="J70" s="61"/>
      <c r="K70" s="61"/>
      <c r="L70"/>
      <c r="M70" s="603">
        <f>SUM('Input_ALM (PHP)'!AC64:AG64)-'Input_ALM (PHP)'!AB64-'Input_ALM (PHP)'!AH64</f>
        <v>0</v>
      </c>
      <c r="N70" s="61"/>
      <c r="O70" s="61"/>
      <c r="Q70" s="603">
        <f>SUM('Input_ALM (PHP)'!AK64:AO64)-'Input_ALM (PHP)'!AJ64-'Input_ALM (PHP)'!AP64</f>
        <v>0</v>
      </c>
      <c r="R70" s="61"/>
      <c r="S70" s="61"/>
      <c r="U70" s="603">
        <f>SUM('Input_ALM (PHP)'!AS64:AW64)-'Input_ALM (PHP)'!AR64-'Input_ALM (PHP)'!AX64</f>
        <v>0</v>
      </c>
      <c r="V70" s="61"/>
      <c r="W70" s="61"/>
      <c r="Y70" s="603">
        <f>SUM('Input_ALM (PHP)'!BA64:BE64)-'Input_ALM (PHP)'!AZ64-'Input_ALM (PHP)'!BF64</f>
        <v>0</v>
      </c>
      <c r="Z70" s="61"/>
      <c r="AA70" s="61"/>
      <c r="AC70" s="603">
        <f>SUM('Input_ALM (PHP)'!BI64:BM64)-'Input_ALM (PHP)'!BH64-'Input_ALM (PHP)'!BN64</f>
        <v>0</v>
      </c>
      <c r="AD70" s="61"/>
      <c r="AE70" s="61"/>
      <c r="AG70" s="603">
        <f>SUM('Input_ALM (PHP)'!BQ64:BU64)-'Input_ALM (PHP)'!BP64-'Input_ALM (PHP)'!BV64</f>
        <v>0</v>
      </c>
      <c r="AH70" s="61"/>
      <c r="AI70" s="61"/>
      <c r="AK70" s="603">
        <f>SUM('Input_ALM (PHP)'!BY64:CC64)-'Input_ALM (PHP)'!BX64-'Input_ALM (PHP)'!CD64</f>
        <v>0</v>
      </c>
      <c r="AL70" s="61"/>
      <c r="AM70" s="61"/>
      <c r="AO70" s="603">
        <f>SUM('Input_ALM (PHP)'!CG64:CK64)-'Input_ALM (PHP)'!CF64-'Input_ALM (PHP)'!CL64</f>
        <v>0</v>
      </c>
      <c r="AP70" s="61"/>
      <c r="AQ70" s="61"/>
    </row>
    <row r="71" spans="2:43">
      <c r="B71" s="459">
        <f>'Input_ALM (PHP)'!B65</f>
        <v>39</v>
      </c>
      <c r="C71" s="72">
        <v>5.5080999999999998E-2</v>
      </c>
      <c r="D71" s="602">
        <f t="shared" si="2"/>
        <v>0.12691022434260454</v>
      </c>
      <c r="E71" s="603">
        <f t="shared" si="3"/>
        <v>0</v>
      </c>
      <c r="F71" s="603">
        <f t="shared" si="4"/>
        <v>0</v>
      </c>
      <c r="G71" s="603">
        <f t="shared" si="1"/>
        <v>0</v>
      </c>
      <c r="H71"/>
      <c r="I71" s="603">
        <f>SUM('Input_ALM (PHP)'!U65:Y65)-'Input_ALM (PHP)'!T65-'Input_ALM (PHP)'!Z65</f>
        <v>0</v>
      </c>
      <c r="J71" s="61"/>
      <c r="K71" s="61"/>
      <c r="L71"/>
      <c r="M71" s="603">
        <f>SUM('Input_ALM (PHP)'!AC65:AG65)-'Input_ALM (PHP)'!AB65-'Input_ALM (PHP)'!AH65</f>
        <v>0</v>
      </c>
      <c r="N71" s="61"/>
      <c r="O71" s="61"/>
      <c r="Q71" s="603">
        <f>SUM('Input_ALM (PHP)'!AK65:AO65)-'Input_ALM (PHP)'!AJ65-'Input_ALM (PHP)'!AP65</f>
        <v>0</v>
      </c>
      <c r="R71" s="61"/>
      <c r="S71" s="61"/>
      <c r="U71" s="603">
        <f>SUM('Input_ALM (PHP)'!AS65:AW65)-'Input_ALM (PHP)'!AR65-'Input_ALM (PHP)'!AX65</f>
        <v>0</v>
      </c>
      <c r="V71" s="61"/>
      <c r="W71" s="61"/>
      <c r="Y71" s="603">
        <f>SUM('Input_ALM (PHP)'!BA65:BE65)-'Input_ALM (PHP)'!AZ65-'Input_ALM (PHP)'!BF65</f>
        <v>0</v>
      </c>
      <c r="Z71" s="61"/>
      <c r="AA71" s="61"/>
      <c r="AC71" s="603">
        <f>SUM('Input_ALM (PHP)'!BI65:BM65)-'Input_ALM (PHP)'!BH65-'Input_ALM (PHP)'!BN65</f>
        <v>0</v>
      </c>
      <c r="AD71" s="61"/>
      <c r="AE71" s="61"/>
      <c r="AG71" s="603">
        <f>SUM('Input_ALM (PHP)'!BQ65:BU65)-'Input_ALM (PHP)'!BP65-'Input_ALM (PHP)'!BV65</f>
        <v>0</v>
      </c>
      <c r="AH71" s="61"/>
      <c r="AI71" s="61"/>
      <c r="AK71" s="603">
        <f>SUM('Input_ALM (PHP)'!BY65:CC65)-'Input_ALM (PHP)'!BX65-'Input_ALM (PHP)'!CD65</f>
        <v>0</v>
      </c>
      <c r="AL71" s="61"/>
      <c r="AM71" s="61"/>
      <c r="AO71" s="603">
        <f>SUM('Input_ALM (PHP)'!CG65:CK65)-'Input_ALM (PHP)'!CF65-'Input_ALM (PHP)'!CL65</f>
        <v>0</v>
      </c>
      <c r="AP71" s="61"/>
      <c r="AQ71" s="61"/>
    </row>
    <row r="72" spans="2:43">
      <c r="B72" s="459">
        <f>'Input_ALM (PHP)'!B66</f>
        <v>40</v>
      </c>
      <c r="C72" s="72">
        <v>5.4970999999999999E-2</v>
      </c>
      <c r="D72" s="602">
        <f t="shared" si="2"/>
        <v>0.12078121666643581</v>
      </c>
      <c r="E72" s="603">
        <f t="shared" si="3"/>
        <v>0</v>
      </c>
      <c r="F72" s="603">
        <f t="shared" si="4"/>
        <v>0</v>
      </c>
      <c r="G72" s="603">
        <f t="shared" si="1"/>
        <v>0</v>
      </c>
      <c r="H72"/>
      <c r="I72" s="603">
        <f>SUM('Input_ALM (PHP)'!U66:Y66)-'Input_ALM (PHP)'!T66-'Input_ALM (PHP)'!Z66</f>
        <v>0</v>
      </c>
      <c r="J72" s="61"/>
      <c r="K72" s="61"/>
      <c r="L72"/>
      <c r="M72" s="603">
        <f>SUM('Input_ALM (PHP)'!AC66:AG66)-'Input_ALM (PHP)'!AB66-'Input_ALM (PHP)'!AH66</f>
        <v>0</v>
      </c>
      <c r="N72" s="61"/>
      <c r="O72" s="61"/>
      <c r="Q72" s="603">
        <f>SUM('Input_ALM (PHP)'!AK66:AO66)-'Input_ALM (PHP)'!AJ66-'Input_ALM (PHP)'!AP66</f>
        <v>0</v>
      </c>
      <c r="R72" s="61"/>
      <c r="S72" s="61"/>
      <c r="U72" s="603">
        <f>SUM('Input_ALM (PHP)'!AS66:AW66)-'Input_ALM (PHP)'!AR66-'Input_ALM (PHP)'!AX66</f>
        <v>0</v>
      </c>
      <c r="V72" s="61"/>
      <c r="W72" s="61"/>
      <c r="Y72" s="603">
        <f>SUM('Input_ALM (PHP)'!BA66:BE66)-'Input_ALM (PHP)'!AZ66-'Input_ALM (PHP)'!BF66</f>
        <v>0</v>
      </c>
      <c r="Z72" s="61"/>
      <c r="AA72" s="61"/>
      <c r="AC72" s="603">
        <f>SUM('Input_ALM (PHP)'!BI66:BM66)-'Input_ALM (PHP)'!BH66-'Input_ALM (PHP)'!BN66</f>
        <v>0</v>
      </c>
      <c r="AD72" s="61"/>
      <c r="AE72" s="61"/>
      <c r="AG72" s="603">
        <f>SUM('Input_ALM (PHP)'!BQ66:BU66)-'Input_ALM (PHP)'!BP66-'Input_ALM (PHP)'!BV66</f>
        <v>0</v>
      </c>
      <c r="AH72" s="61"/>
      <c r="AI72" s="61"/>
      <c r="AK72" s="603">
        <f>SUM('Input_ALM (PHP)'!BY66:CC66)-'Input_ALM (PHP)'!BX66-'Input_ALM (PHP)'!CD66</f>
        <v>0</v>
      </c>
      <c r="AL72" s="61"/>
      <c r="AM72" s="61"/>
      <c r="AO72" s="603">
        <f>SUM('Input_ALM (PHP)'!CG66:CK66)-'Input_ALM (PHP)'!CF66-'Input_ALM (PHP)'!CL66</f>
        <v>0</v>
      </c>
      <c r="AP72" s="61"/>
      <c r="AQ72" s="61"/>
    </row>
    <row r="73" spans="2:43">
      <c r="B73" s="459">
        <f>'Input_ALM (PHP)'!B67</f>
        <v>41</v>
      </c>
      <c r="C73" s="72">
        <v>5.4865999999999998E-2</v>
      </c>
      <c r="D73" s="602">
        <f t="shared" si="2"/>
        <v>0.1149501574505908</v>
      </c>
      <c r="E73" s="603">
        <f t="shared" si="3"/>
        <v>0</v>
      </c>
      <c r="F73" s="603">
        <f t="shared" si="4"/>
        <v>0</v>
      </c>
      <c r="G73" s="603">
        <f t="shared" si="1"/>
        <v>0</v>
      </c>
      <c r="H73"/>
      <c r="I73" s="603">
        <f>SUM('Input_ALM (PHP)'!U67:Y67)-'Input_ALM (PHP)'!T67-'Input_ALM (PHP)'!Z67</f>
        <v>0</v>
      </c>
      <c r="J73" s="61"/>
      <c r="K73" s="61"/>
      <c r="L73"/>
      <c r="M73" s="603">
        <f>SUM('Input_ALM (PHP)'!AC67:AG67)-'Input_ALM (PHP)'!AB67-'Input_ALM (PHP)'!AH67</f>
        <v>0</v>
      </c>
      <c r="N73" s="61"/>
      <c r="O73" s="61"/>
      <c r="Q73" s="603">
        <f>SUM('Input_ALM (PHP)'!AK67:AO67)-'Input_ALM (PHP)'!AJ67-'Input_ALM (PHP)'!AP67</f>
        <v>0</v>
      </c>
      <c r="R73" s="61"/>
      <c r="S73" s="61"/>
      <c r="U73" s="603">
        <f>SUM('Input_ALM (PHP)'!AS67:AW67)-'Input_ALM (PHP)'!AR67-'Input_ALM (PHP)'!AX67</f>
        <v>0</v>
      </c>
      <c r="V73" s="61"/>
      <c r="W73" s="61"/>
      <c r="Y73" s="603">
        <f>SUM('Input_ALM (PHP)'!BA67:BE67)-'Input_ALM (PHP)'!AZ67-'Input_ALM (PHP)'!BF67</f>
        <v>0</v>
      </c>
      <c r="Z73" s="61"/>
      <c r="AA73" s="61"/>
      <c r="AC73" s="603">
        <f>SUM('Input_ALM (PHP)'!BI67:BM67)-'Input_ALM (PHP)'!BH67-'Input_ALM (PHP)'!BN67</f>
        <v>0</v>
      </c>
      <c r="AD73" s="61"/>
      <c r="AE73" s="61"/>
      <c r="AG73" s="603">
        <f>SUM('Input_ALM (PHP)'!BQ67:BU67)-'Input_ALM (PHP)'!BP67-'Input_ALM (PHP)'!BV67</f>
        <v>0</v>
      </c>
      <c r="AH73" s="61"/>
      <c r="AI73" s="61"/>
      <c r="AK73" s="603">
        <f>SUM('Input_ALM (PHP)'!BY67:CC67)-'Input_ALM (PHP)'!BX67-'Input_ALM (PHP)'!CD67</f>
        <v>0</v>
      </c>
      <c r="AL73" s="61"/>
      <c r="AM73" s="61"/>
      <c r="AO73" s="603">
        <f>SUM('Input_ALM (PHP)'!CG67:CK67)-'Input_ALM (PHP)'!CF67-'Input_ALM (PHP)'!CL67</f>
        <v>0</v>
      </c>
      <c r="AP73" s="61"/>
      <c r="AQ73" s="61"/>
    </row>
    <row r="74" spans="2:43">
      <c r="B74" s="459">
        <f>'Input_ALM (PHP)'!B68</f>
        <v>42</v>
      </c>
      <c r="C74" s="72">
        <v>5.4766000000000002E-2</v>
      </c>
      <c r="D74" s="602">
        <f t="shared" si="2"/>
        <v>0.10940091040634863</v>
      </c>
      <c r="E74" s="603">
        <f t="shared" si="3"/>
        <v>0</v>
      </c>
      <c r="F74" s="603">
        <f t="shared" si="4"/>
        <v>0</v>
      </c>
      <c r="G74" s="603">
        <f t="shared" si="1"/>
        <v>0</v>
      </c>
      <c r="H74"/>
      <c r="I74" s="603">
        <f>SUM('Input_ALM (PHP)'!U68:Y68)-'Input_ALM (PHP)'!T68-'Input_ALM (PHP)'!Z68</f>
        <v>0</v>
      </c>
      <c r="J74" s="61"/>
      <c r="K74" s="61"/>
      <c r="L74"/>
      <c r="M74" s="603">
        <f>SUM('Input_ALM (PHP)'!AC68:AG68)-'Input_ALM (PHP)'!AB68-'Input_ALM (PHP)'!AH68</f>
        <v>0</v>
      </c>
      <c r="N74" s="61"/>
      <c r="O74" s="61"/>
      <c r="Q74" s="603">
        <f>SUM('Input_ALM (PHP)'!AK68:AO68)-'Input_ALM (PHP)'!AJ68-'Input_ALM (PHP)'!AP68</f>
        <v>0</v>
      </c>
      <c r="R74" s="61"/>
      <c r="S74" s="61"/>
      <c r="U74" s="603">
        <f>SUM('Input_ALM (PHP)'!AS68:AW68)-'Input_ALM (PHP)'!AR68-'Input_ALM (PHP)'!AX68</f>
        <v>0</v>
      </c>
      <c r="V74" s="61"/>
      <c r="W74" s="61"/>
      <c r="Y74" s="603">
        <f>SUM('Input_ALM (PHP)'!BA68:BE68)-'Input_ALM (PHP)'!AZ68-'Input_ALM (PHP)'!BF68</f>
        <v>0</v>
      </c>
      <c r="Z74" s="61"/>
      <c r="AA74" s="61"/>
      <c r="AC74" s="603">
        <f>SUM('Input_ALM (PHP)'!BI68:BM68)-'Input_ALM (PHP)'!BH68-'Input_ALM (PHP)'!BN68</f>
        <v>0</v>
      </c>
      <c r="AD74" s="61"/>
      <c r="AE74" s="61"/>
      <c r="AG74" s="603">
        <f>SUM('Input_ALM (PHP)'!BQ68:BU68)-'Input_ALM (PHP)'!BP68-'Input_ALM (PHP)'!BV68</f>
        <v>0</v>
      </c>
      <c r="AH74" s="61"/>
      <c r="AI74" s="61"/>
      <c r="AK74" s="603">
        <f>SUM('Input_ALM (PHP)'!BY68:CC68)-'Input_ALM (PHP)'!BX68-'Input_ALM (PHP)'!CD68</f>
        <v>0</v>
      </c>
      <c r="AL74" s="61"/>
      <c r="AM74" s="61"/>
      <c r="AO74" s="603">
        <f>SUM('Input_ALM (PHP)'!CG68:CK68)-'Input_ALM (PHP)'!CF68-'Input_ALM (PHP)'!CL68</f>
        <v>0</v>
      </c>
      <c r="AP74" s="61"/>
      <c r="AQ74" s="61"/>
    </row>
    <row r="75" spans="2:43">
      <c r="B75" s="459">
        <f>'Input_ALM (PHP)'!B69</f>
        <v>43</v>
      </c>
      <c r="C75" s="72">
        <v>5.4670999999999997E-2</v>
      </c>
      <c r="D75" s="602">
        <f t="shared" si="2"/>
        <v>0.10411835761325616</v>
      </c>
      <c r="E75" s="603">
        <f t="shared" si="3"/>
        <v>0</v>
      </c>
      <c r="F75" s="603">
        <f t="shared" si="4"/>
        <v>0</v>
      </c>
      <c r="G75" s="603">
        <f t="shared" si="1"/>
        <v>0</v>
      </c>
      <c r="H75"/>
      <c r="I75" s="603">
        <f>SUM('Input_ALM (PHP)'!U69:Y69)-'Input_ALM (PHP)'!T69-'Input_ALM (PHP)'!Z69</f>
        <v>0</v>
      </c>
      <c r="J75" s="61"/>
      <c r="K75" s="61"/>
      <c r="L75"/>
      <c r="M75" s="603">
        <f>SUM('Input_ALM (PHP)'!AC69:AG69)-'Input_ALM (PHP)'!AB69-'Input_ALM (PHP)'!AH69</f>
        <v>0</v>
      </c>
      <c r="N75" s="61"/>
      <c r="O75" s="61"/>
      <c r="Q75" s="603">
        <f>SUM('Input_ALM (PHP)'!AK69:AO69)-'Input_ALM (PHP)'!AJ69-'Input_ALM (PHP)'!AP69</f>
        <v>0</v>
      </c>
      <c r="R75" s="61"/>
      <c r="S75" s="61"/>
      <c r="U75" s="603">
        <f>SUM('Input_ALM (PHP)'!AS69:AW69)-'Input_ALM (PHP)'!AR69-'Input_ALM (PHP)'!AX69</f>
        <v>0</v>
      </c>
      <c r="V75" s="61"/>
      <c r="W75" s="61"/>
      <c r="Y75" s="603">
        <f>SUM('Input_ALM (PHP)'!BA69:BE69)-'Input_ALM (PHP)'!AZ69-'Input_ALM (PHP)'!BF69</f>
        <v>0</v>
      </c>
      <c r="Z75" s="61"/>
      <c r="AA75" s="61"/>
      <c r="AC75" s="603">
        <f>SUM('Input_ALM (PHP)'!BI69:BM69)-'Input_ALM (PHP)'!BH69-'Input_ALM (PHP)'!BN69</f>
        <v>0</v>
      </c>
      <c r="AD75" s="61"/>
      <c r="AE75" s="61"/>
      <c r="AG75" s="603">
        <f>SUM('Input_ALM (PHP)'!BQ69:BU69)-'Input_ALM (PHP)'!BP69-'Input_ALM (PHP)'!BV69</f>
        <v>0</v>
      </c>
      <c r="AH75" s="61"/>
      <c r="AI75" s="61"/>
      <c r="AK75" s="603">
        <f>SUM('Input_ALM (PHP)'!BY69:CC69)-'Input_ALM (PHP)'!BX69-'Input_ALM (PHP)'!CD69</f>
        <v>0</v>
      </c>
      <c r="AL75" s="61"/>
      <c r="AM75" s="61"/>
      <c r="AO75" s="603">
        <f>SUM('Input_ALM (PHP)'!CG69:CK69)-'Input_ALM (PHP)'!CF69-'Input_ALM (PHP)'!CL69</f>
        <v>0</v>
      </c>
      <c r="AP75" s="61"/>
      <c r="AQ75" s="61"/>
    </row>
    <row r="76" spans="2:43">
      <c r="B76" s="459">
        <f>'Input_ALM (PHP)'!B70</f>
        <v>44</v>
      </c>
      <c r="C76" s="72">
        <v>5.4579999999999997E-2</v>
      </c>
      <c r="D76" s="602">
        <f t="shared" si="2"/>
        <v>9.9092415159374017E-2</v>
      </c>
      <c r="E76" s="603">
        <f t="shared" si="3"/>
        <v>0</v>
      </c>
      <c r="F76" s="603">
        <f t="shared" si="4"/>
        <v>0</v>
      </c>
      <c r="G76" s="603">
        <f t="shared" si="1"/>
        <v>0</v>
      </c>
      <c r="H76"/>
      <c r="I76" s="603">
        <f>SUM('Input_ALM (PHP)'!U70:Y70)-'Input_ALM (PHP)'!T70-'Input_ALM (PHP)'!Z70</f>
        <v>0</v>
      </c>
      <c r="J76" s="61"/>
      <c r="K76" s="61"/>
      <c r="L76"/>
      <c r="M76" s="603">
        <f>SUM('Input_ALM (PHP)'!AC70:AG70)-'Input_ALM (PHP)'!AB70-'Input_ALM (PHP)'!AH70</f>
        <v>0</v>
      </c>
      <c r="N76" s="61"/>
      <c r="O76" s="61"/>
      <c r="Q76" s="603">
        <f>SUM('Input_ALM (PHP)'!AK70:AO70)-'Input_ALM (PHP)'!AJ70-'Input_ALM (PHP)'!AP70</f>
        <v>0</v>
      </c>
      <c r="R76" s="61"/>
      <c r="S76" s="61"/>
      <c r="U76" s="603">
        <f>SUM('Input_ALM (PHP)'!AS70:AW70)-'Input_ALM (PHP)'!AR70-'Input_ALM (PHP)'!AX70</f>
        <v>0</v>
      </c>
      <c r="V76" s="61"/>
      <c r="W76" s="61"/>
      <c r="Y76" s="603">
        <f>SUM('Input_ALM (PHP)'!BA70:BE70)-'Input_ALM (PHP)'!AZ70-'Input_ALM (PHP)'!BF70</f>
        <v>0</v>
      </c>
      <c r="Z76" s="61"/>
      <c r="AA76" s="61"/>
      <c r="AC76" s="603">
        <f>SUM('Input_ALM (PHP)'!BI70:BM70)-'Input_ALM (PHP)'!BH70-'Input_ALM (PHP)'!BN70</f>
        <v>0</v>
      </c>
      <c r="AD76" s="61"/>
      <c r="AE76" s="61"/>
      <c r="AG76" s="603">
        <f>SUM('Input_ALM (PHP)'!BQ70:BU70)-'Input_ALM (PHP)'!BP70-'Input_ALM (PHP)'!BV70</f>
        <v>0</v>
      </c>
      <c r="AH76" s="61"/>
      <c r="AI76" s="61"/>
      <c r="AK76" s="603">
        <f>SUM('Input_ALM (PHP)'!BY70:CC70)-'Input_ALM (PHP)'!BX70-'Input_ALM (PHP)'!CD70</f>
        <v>0</v>
      </c>
      <c r="AL76" s="61"/>
      <c r="AM76" s="61"/>
      <c r="AO76" s="603">
        <f>SUM('Input_ALM (PHP)'!CG70:CK70)-'Input_ALM (PHP)'!CF70-'Input_ALM (PHP)'!CL70</f>
        <v>0</v>
      </c>
      <c r="AP76" s="61"/>
      <c r="AQ76" s="61"/>
    </row>
    <row r="77" spans="2:43">
      <c r="B77" s="459">
        <f>'Input_ALM (PHP)'!B71</f>
        <v>45</v>
      </c>
      <c r="C77" s="72">
        <v>5.4493E-2</v>
      </c>
      <c r="D77" s="602">
        <f t="shared" si="2"/>
        <v>9.430946907277131E-2</v>
      </c>
      <c r="E77" s="603">
        <f t="shared" si="3"/>
        <v>0</v>
      </c>
      <c r="F77" s="603">
        <f t="shared" si="4"/>
        <v>0</v>
      </c>
      <c r="G77" s="603">
        <f t="shared" si="1"/>
        <v>0</v>
      </c>
      <c r="H77"/>
      <c r="I77" s="603">
        <f>SUM('Input_ALM (PHP)'!U71:Y71)-'Input_ALM (PHP)'!T71-'Input_ALM (PHP)'!Z71</f>
        <v>0</v>
      </c>
      <c r="J77" s="61"/>
      <c r="K77" s="61"/>
      <c r="L77"/>
      <c r="M77" s="603">
        <f>SUM('Input_ALM (PHP)'!AC71:AG71)-'Input_ALM (PHP)'!AB71-'Input_ALM (PHP)'!AH71</f>
        <v>0</v>
      </c>
      <c r="N77" s="61"/>
      <c r="O77" s="61"/>
      <c r="Q77" s="603">
        <f>SUM('Input_ALM (PHP)'!AK71:AO71)-'Input_ALM (PHP)'!AJ71-'Input_ALM (PHP)'!AP71</f>
        <v>0</v>
      </c>
      <c r="R77" s="61"/>
      <c r="S77" s="61"/>
      <c r="U77" s="603">
        <f>SUM('Input_ALM (PHP)'!AS71:AW71)-'Input_ALM (PHP)'!AR71-'Input_ALM (PHP)'!AX71</f>
        <v>0</v>
      </c>
      <c r="V77" s="61"/>
      <c r="W77" s="61"/>
      <c r="Y77" s="603">
        <f>SUM('Input_ALM (PHP)'!BA71:BE71)-'Input_ALM (PHP)'!AZ71-'Input_ALM (PHP)'!BF71</f>
        <v>0</v>
      </c>
      <c r="Z77" s="61"/>
      <c r="AA77" s="61"/>
      <c r="AC77" s="603">
        <f>SUM('Input_ALM (PHP)'!BI71:BM71)-'Input_ALM (PHP)'!BH71-'Input_ALM (PHP)'!BN71</f>
        <v>0</v>
      </c>
      <c r="AD77" s="61"/>
      <c r="AE77" s="61"/>
      <c r="AG77" s="603">
        <f>SUM('Input_ALM (PHP)'!BQ71:BU71)-'Input_ALM (PHP)'!BP71-'Input_ALM (PHP)'!BV71</f>
        <v>0</v>
      </c>
      <c r="AH77" s="61"/>
      <c r="AI77" s="61"/>
      <c r="AK77" s="603">
        <f>SUM('Input_ALM (PHP)'!BY71:CC71)-'Input_ALM (PHP)'!BX71-'Input_ALM (PHP)'!CD71</f>
        <v>0</v>
      </c>
      <c r="AL77" s="61"/>
      <c r="AM77" s="61"/>
      <c r="AO77" s="603">
        <f>SUM('Input_ALM (PHP)'!CG71:CK71)-'Input_ALM (PHP)'!CF71-'Input_ALM (PHP)'!CL71</f>
        <v>0</v>
      </c>
      <c r="AP77" s="61"/>
      <c r="AQ77" s="61"/>
    </row>
    <row r="78" spans="2:43">
      <c r="B78" s="459">
        <f>'Input_ALM (PHP)'!B72</f>
        <v>46</v>
      </c>
      <c r="C78" s="72">
        <v>5.441E-2</v>
      </c>
      <c r="D78" s="602">
        <f t="shared" si="2"/>
        <v>8.9756728968083399E-2</v>
      </c>
      <c r="E78" s="603">
        <f t="shared" si="3"/>
        <v>0</v>
      </c>
      <c r="F78" s="603">
        <f t="shared" si="4"/>
        <v>0</v>
      </c>
      <c r="G78" s="603">
        <f t="shared" si="1"/>
        <v>0</v>
      </c>
      <c r="H78"/>
      <c r="I78" s="603">
        <f>SUM('Input_ALM (PHP)'!U72:Y72)-'Input_ALM (PHP)'!T72-'Input_ALM (PHP)'!Z72</f>
        <v>0</v>
      </c>
      <c r="J78" s="61"/>
      <c r="K78" s="61"/>
      <c r="L78"/>
      <c r="M78" s="603">
        <f>SUM('Input_ALM (PHP)'!AC72:AG72)-'Input_ALM (PHP)'!AB72-'Input_ALM (PHP)'!AH72</f>
        <v>0</v>
      </c>
      <c r="N78" s="61"/>
      <c r="O78" s="61"/>
      <c r="Q78" s="603">
        <f>SUM('Input_ALM (PHP)'!AK72:AO72)-'Input_ALM (PHP)'!AJ72-'Input_ALM (PHP)'!AP72</f>
        <v>0</v>
      </c>
      <c r="R78" s="61"/>
      <c r="S78" s="61"/>
      <c r="U78" s="603">
        <f>SUM('Input_ALM (PHP)'!AS72:AW72)-'Input_ALM (PHP)'!AR72-'Input_ALM (PHP)'!AX72</f>
        <v>0</v>
      </c>
      <c r="V78" s="61"/>
      <c r="W78" s="61"/>
      <c r="Y78" s="603">
        <f>SUM('Input_ALM (PHP)'!BA72:BE72)-'Input_ALM (PHP)'!AZ72-'Input_ALM (PHP)'!BF72</f>
        <v>0</v>
      </c>
      <c r="Z78" s="61"/>
      <c r="AA78" s="61"/>
      <c r="AC78" s="603">
        <f>SUM('Input_ALM (PHP)'!BI72:BM72)-'Input_ALM (PHP)'!BH72-'Input_ALM (PHP)'!BN72</f>
        <v>0</v>
      </c>
      <c r="AD78" s="61"/>
      <c r="AE78" s="61"/>
      <c r="AG78" s="603">
        <f>SUM('Input_ALM (PHP)'!BQ72:BU72)-'Input_ALM (PHP)'!BP72-'Input_ALM (PHP)'!BV72</f>
        <v>0</v>
      </c>
      <c r="AH78" s="61"/>
      <c r="AI78" s="61"/>
      <c r="AK78" s="603">
        <f>SUM('Input_ALM (PHP)'!BY72:CC72)-'Input_ALM (PHP)'!BX72-'Input_ALM (PHP)'!CD72</f>
        <v>0</v>
      </c>
      <c r="AL78" s="61"/>
      <c r="AM78" s="61"/>
      <c r="AO78" s="603">
        <f>SUM('Input_ALM (PHP)'!CG72:CK72)-'Input_ALM (PHP)'!CF72-'Input_ALM (PHP)'!CL72</f>
        <v>0</v>
      </c>
      <c r="AP78" s="61"/>
      <c r="AQ78" s="61"/>
    </row>
    <row r="79" spans="2:43">
      <c r="B79" s="459">
        <f>'Input_ALM (PHP)'!B73</f>
        <v>47</v>
      </c>
      <c r="C79" s="72">
        <v>5.4330000000000003E-2</v>
      </c>
      <c r="D79" s="602">
        <f t="shared" si="2"/>
        <v>8.5425940155738289E-2</v>
      </c>
      <c r="E79" s="603">
        <f t="shared" si="3"/>
        <v>0</v>
      </c>
      <c r="F79" s="603">
        <f t="shared" si="4"/>
        <v>0</v>
      </c>
      <c r="G79" s="603">
        <f t="shared" si="1"/>
        <v>0</v>
      </c>
      <c r="H79"/>
      <c r="I79" s="603">
        <f>SUM('Input_ALM (PHP)'!U73:Y73)-'Input_ALM (PHP)'!T73-'Input_ALM (PHP)'!Z73</f>
        <v>0</v>
      </c>
      <c r="J79" s="61"/>
      <c r="K79" s="61"/>
      <c r="L79"/>
      <c r="M79" s="603">
        <f>SUM('Input_ALM (PHP)'!AC73:AG73)-'Input_ALM (PHP)'!AB73-'Input_ALM (PHP)'!AH73</f>
        <v>0</v>
      </c>
      <c r="N79" s="61"/>
      <c r="O79" s="61"/>
      <c r="Q79" s="603">
        <f>SUM('Input_ALM (PHP)'!AK73:AO73)-'Input_ALM (PHP)'!AJ73-'Input_ALM (PHP)'!AP73</f>
        <v>0</v>
      </c>
      <c r="R79" s="61"/>
      <c r="S79" s="61"/>
      <c r="U79" s="603">
        <f>SUM('Input_ALM (PHP)'!AS73:AW73)-'Input_ALM (PHP)'!AR73-'Input_ALM (PHP)'!AX73</f>
        <v>0</v>
      </c>
      <c r="V79" s="61"/>
      <c r="W79" s="61"/>
      <c r="Y79" s="603">
        <f>SUM('Input_ALM (PHP)'!BA73:BE73)-'Input_ALM (PHP)'!AZ73-'Input_ALM (PHP)'!BF73</f>
        <v>0</v>
      </c>
      <c r="Z79" s="61"/>
      <c r="AA79" s="61"/>
      <c r="AC79" s="603">
        <f>SUM('Input_ALM (PHP)'!BI73:BM73)-'Input_ALM (PHP)'!BH73-'Input_ALM (PHP)'!BN73</f>
        <v>0</v>
      </c>
      <c r="AD79" s="61"/>
      <c r="AE79" s="61"/>
      <c r="AG79" s="603">
        <f>SUM('Input_ALM (PHP)'!BQ73:BU73)-'Input_ALM (PHP)'!BP73-'Input_ALM (PHP)'!BV73</f>
        <v>0</v>
      </c>
      <c r="AH79" s="61"/>
      <c r="AI79" s="61"/>
      <c r="AK79" s="603">
        <f>SUM('Input_ALM (PHP)'!BY73:CC73)-'Input_ALM (PHP)'!BX73-'Input_ALM (PHP)'!CD73</f>
        <v>0</v>
      </c>
      <c r="AL79" s="61"/>
      <c r="AM79" s="61"/>
      <c r="AO79" s="603">
        <f>SUM('Input_ALM (PHP)'!CG73:CK73)-'Input_ALM (PHP)'!CF73-'Input_ALM (PHP)'!CL73</f>
        <v>0</v>
      </c>
      <c r="AP79" s="61"/>
      <c r="AQ79" s="61"/>
    </row>
    <row r="80" spans="2:43">
      <c r="B80" s="459">
        <f>'Input_ALM (PHP)'!B74</f>
        <v>48</v>
      </c>
      <c r="C80" s="72">
        <v>5.4253999999999997E-2</v>
      </c>
      <c r="D80" s="602">
        <f t="shared" si="2"/>
        <v>8.1301820469470404E-2</v>
      </c>
      <c r="E80" s="603">
        <f t="shared" si="3"/>
        <v>0</v>
      </c>
      <c r="F80" s="603">
        <f t="shared" si="4"/>
        <v>0</v>
      </c>
      <c r="G80" s="603">
        <f t="shared" si="1"/>
        <v>0</v>
      </c>
      <c r="H80"/>
      <c r="I80" s="603">
        <f>SUM('Input_ALM (PHP)'!U74:Y74)-'Input_ALM (PHP)'!T74-'Input_ALM (PHP)'!Z74</f>
        <v>0</v>
      </c>
      <c r="J80" s="61"/>
      <c r="K80" s="61"/>
      <c r="L80"/>
      <c r="M80" s="603">
        <f>SUM('Input_ALM (PHP)'!AC74:AG74)-'Input_ALM (PHP)'!AB74-'Input_ALM (PHP)'!AH74</f>
        <v>0</v>
      </c>
      <c r="N80" s="61"/>
      <c r="O80" s="61"/>
      <c r="Q80" s="603">
        <f>SUM('Input_ALM (PHP)'!AK74:AO74)-'Input_ALM (PHP)'!AJ74-'Input_ALM (PHP)'!AP74</f>
        <v>0</v>
      </c>
      <c r="R80" s="61"/>
      <c r="S80" s="61"/>
      <c r="U80" s="603">
        <f>SUM('Input_ALM (PHP)'!AS74:AW74)-'Input_ALM (PHP)'!AR74-'Input_ALM (PHP)'!AX74</f>
        <v>0</v>
      </c>
      <c r="V80" s="61"/>
      <c r="W80" s="61"/>
      <c r="Y80" s="603">
        <f>SUM('Input_ALM (PHP)'!BA74:BE74)-'Input_ALM (PHP)'!AZ74-'Input_ALM (PHP)'!BF74</f>
        <v>0</v>
      </c>
      <c r="Z80" s="61"/>
      <c r="AA80" s="61"/>
      <c r="AC80" s="603">
        <f>SUM('Input_ALM (PHP)'!BI74:BM74)-'Input_ALM (PHP)'!BH74-'Input_ALM (PHP)'!BN74</f>
        <v>0</v>
      </c>
      <c r="AD80" s="61"/>
      <c r="AE80" s="61"/>
      <c r="AG80" s="603">
        <f>SUM('Input_ALM (PHP)'!BQ74:BU74)-'Input_ALM (PHP)'!BP74-'Input_ALM (PHP)'!BV74</f>
        <v>0</v>
      </c>
      <c r="AH80" s="61"/>
      <c r="AI80" s="61"/>
      <c r="AK80" s="603">
        <f>SUM('Input_ALM (PHP)'!BY74:CC74)-'Input_ALM (PHP)'!BX74-'Input_ALM (PHP)'!CD74</f>
        <v>0</v>
      </c>
      <c r="AL80" s="61"/>
      <c r="AM80" s="61"/>
      <c r="AO80" s="603">
        <f>SUM('Input_ALM (PHP)'!CG74:CK74)-'Input_ALM (PHP)'!CF74-'Input_ALM (PHP)'!CL74</f>
        <v>0</v>
      </c>
      <c r="AP80" s="61"/>
      <c r="AQ80" s="61"/>
    </row>
    <row r="81" spans="2:43">
      <c r="B81" s="459">
        <f>'Input_ALM (PHP)'!B75</f>
        <v>49</v>
      </c>
      <c r="C81" s="72">
        <v>5.4181E-2</v>
      </c>
      <c r="D81" s="602">
        <f t="shared" si="2"/>
        <v>7.7377296881722762E-2</v>
      </c>
      <c r="E81" s="603">
        <f t="shared" si="3"/>
        <v>0</v>
      </c>
      <c r="F81" s="603">
        <f t="shared" si="4"/>
        <v>0</v>
      </c>
      <c r="G81" s="603">
        <f t="shared" si="1"/>
        <v>0</v>
      </c>
      <c r="H81"/>
      <c r="I81" s="603">
        <f>SUM('Input_ALM (PHP)'!U75:Y75)-'Input_ALM (PHP)'!T75-'Input_ALM (PHP)'!Z75</f>
        <v>0</v>
      </c>
      <c r="J81" s="61"/>
      <c r="K81" s="61"/>
      <c r="L81"/>
      <c r="M81" s="603">
        <f>SUM('Input_ALM (PHP)'!AC75:AG75)-'Input_ALM (PHP)'!AB75-'Input_ALM (PHP)'!AH75</f>
        <v>0</v>
      </c>
      <c r="N81" s="61"/>
      <c r="O81" s="61"/>
      <c r="Q81" s="603">
        <f>SUM('Input_ALM (PHP)'!AK75:AO75)-'Input_ALM (PHP)'!AJ75-'Input_ALM (PHP)'!AP75</f>
        <v>0</v>
      </c>
      <c r="R81" s="61"/>
      <c r="S81" s="61"/>
      <c r="U81" s="603">
        <f>SUM('Input_ALM (PHP)'!AS75:AW75)-'Input_ALM (PHP)'!AR75-'Input_ALM (PHP)'!AX75</f>
        <v>0</v>
      </c>
      <c r="V81" s="61"/>
      <c r="W81" s="61"/>
      <c r="Y81" s="603">
        <f>SUM('Input_ALM (PHP)'!BA75:BE75)-'Input_ALM (PHP)'!AZ75-'Input_ALM (PHP)'!BF75</f>
        <v>0</v>
      </c>
      <c r="Z81" s="61"/>
      <c r="AA81" s="61"/>
      <c r="AC81" s="603">
        <f>SUM('Input_ALM (PHP)'!BI75:BM75)-'Input_ALM (PHP)'!BH75-'Input_ALM (PHP)'!BN75</f>
        <v>0</v>
      </c>
      <c r="AD81" s="61"/>
      <c r="AE81" s="61"/>
      <c r="AG81" s="603">
        <f>SUM('Input_ALM (PHP)'!BQ75:BU75)-'Input_ALM (PHP)'!BP75-'Input_ALM (PHP)'!BV75</f>
        <v>0</v>
      </c>
      <c r="AH81" s="61"/>
      <c r="AI81" s="61"/>
      <c r="AK81" s="603">
        <f>SUM('Input_ALM (PHP)'!BY75:CC75)-'Input_ALM (PHP)'!BX75-'Input_ALM (PHP)'!CD75</f>
        <v>0</v>
      </c>
      <c r="AL81" s="61"/>
      <c r="AM81" s="61"/>
      <c r="AO81" s="603">
        <f>SUM('Input_ALM (PHP)'!CG75:CK75)-'Input_ALM (PHP)'!CF75-'Input_ALM (PHP)'!CL75</f>
        <v>0</v>
      </c>
      <c r="AP81" s="61"/>
      <c r="AQ81" s="61"/>
    </row>
    <row r="82" spans="2:43">
      <c r="B82" s="459">
        <f>'Input_ALM (PHP)'!B76</f>
        <v>50</v>
      </c>
      <c r="C82" s="72">
        <v>5.4110999999999999E-2</v>
      </c>
      <c r="D82" s="602">
        <f t="shared" si="2"/>
        <v>7.3642055917218341E-2</v>
      </c>
      <c r="E82" s="603">
        <f t="shared" si="3"/>
        <v>0</v>
      </c>
      <c r="F82" s="603">
        <f t="shared" si="4"/>
        <v>0</v>
      </c>
      <c r="G82" s="603">
        <f t="shared" si="1"/>
        <v>0</v>
      </c>
      <c r="H82"/>
      <c r="I82" s="603">
        <f>SUM('Input_ALM (PHP)'!U76:Y76)-'Input_ALM (PHP)'!T76-'Input_ALM (PHP)'!Z76</f>
        <v>0</v>
      </c>
      <c r="J82" s="61"/>
      <c r="K82" s="61"/>
      <c r="L82"/>
      <c r="M82" s="603">
        <f>SUM('Input_ALM (PHP)'!AC76:AG76)-'Input_ALM (PHP)'!AB76-'Input_ALM (PHP)'!AH76</f>
        <v>0</v>
      </c>
      <c r="N82" s="61"/>
      <c r="O82" s="61"/>
      <c r="Q82" s="603">
        <f>SUM('Input_ALM (PHP)'!AK76:AO76)-'Input_ALM (PHP)'!AJ76-'Input_ALM (PHP)'!AP76</f>
        <v>0</v>
      </c>
      <c r="R82" s="61"/>
      <c r="S82" s="61"/>
      <c r="U82" s="603">
        <f>SUM('Input_ALM (PHP)'!AS76:AW76)-'Input_ALM (PHP)'!AR76-'Input_ALM (PHP)'!AX76</f>
        <v>0</v>
      </c>
      <c r="V82" s="61"/>
      <c r="W82" s="61"/>
      <c r="Y82" s="603">
        <f>SUM('Input_ALM (PHP)'!BA76:BE76)-'Input_ALM (PHP)'!AZ76-'Input_ALM (PHP)'!BF76</f>
        <v>0</v>
      </c>
      <c r="Z82" s="61"/>
      <c r="AA82" s="61"/>
      <c r="AC82" s="603">
        <f>SUM('Input_ALM (PHP)'!BI76:BM76)-'Input_ALM (PHP)'!BH76-'Input_ALM (PHP)'!BN76</f>
        <v>0</v>
      </c>
      <c r="AD82" s="61"/>
      <c r="AE82" s="61"/>
      <c r="AG82" s="603">
        <f>SUM('Input_ALM (PHP)'!BQ76:BU76)-'Input_ALM (PHP)'!BP76-'Input_ALM (PHP)'!BV76</f>
        <v>0</v>
      </c>
      <c r="AH82" s="61"/>
      <c r="AI82" s="61"/>
      <c r="AK82" s="603">
        <f>SUM('Input_ALM (PHP)'!BY76:CC76)-'Input_ALM (PHP)'!BX76-'Input_ALM (PHP)'!CD76</f>
        <v>0</v>
      </c>
      <c r="AL82" s="61"/>
      <c r="AM82" s="61"/>
      <c r="AO82" s="603">
        <f>SUM('Input_ALM (PHP)'!CG76:CK76)-'Input_ALM (PHP)'!CF76-'Input_ALM (PHP)'!CL76</f>
        <v>0</v>
      </c>
      <c r="AP82" s="61"/>
      <c r="AQ82" s="61"/>
    </row>
    <row r="83" spans="2:43">
      <c r="B83" s="459">
        <f>'Input_ALM (PHP)'!B77</f>
        <v>51</v>
      </c>
      <c r="C83" s="72">
        <v>5.4043000000000001E-2</v>
      </c>
      <c r="D83" s="602">
        <f t="shared" si="2"/>
        <v>7.0089734555460567E-2</v>
      </c>
      <c r="E83" s="603">
        <f t="shared" si="3"/>
        <v>0</v>
      </c>
      <c r="F83" s="603">
        <f t="shared" si="4"/>
        <v>0</v>
      </c>
      <c r="G83" s="603">
        <f t="shared" si="1"/>
        <v>0</v>
      </c>
      <c r="H83"/>
      <c r="I83" s="603">
        <f>SUM('Input_ALM (PHP)'!U77:Y77)-'Input_ALM (PHP)'!T77-'Input_ALM (PHP)'!Z77</f>
        <v>0</v>
      </c>
      <c r="J83" s="61"/>
      <c r="K83" s="61"/>
      <c r="L83"/>
      <c r="M83" s="603">
        <f>SUM('Input_ALM (PHP)'!AC77:AG77)-'Input_ALM (PHP)'!AB77-'Input_ALM (PHP)'!AH77</f>
        <v>0</v>
      </c>
      <c r="N83" s="61"/>
      <c r="O83" s="61"/>
      <c r="Q83" s="603">
        <f>SUM('Input_ALM (PHP)'!AK77:AO77)-'Input_ALM (PHP)'!AJ77-'Input_ALM (PHP)'!AP77</f>
        <v>0</v>
      </c>
      <c r="R83" s="61"/>
      <c r="S83" s="61"/>
      <c r="U83" s="603">
        <f>SUM('Input_ALM (PHP)'!AS77:AW77)-'Input_ALM (PHP)'!AR77-'Input_ALM (PHP)'!AX77</f>
        <v>0</v>
      </c>
      <c r="V83" s="61"/>
      <c r="W83" s="61"/>
      <c r="Y83" s="603">
        <f>SUM('Input_ALM (PHP)'!BA77:BE77)-'Input_ALM (PHP)'!AZ77-'Input_ALM (PHP)'!BF77</f>
        <v>0</v>
      </c>
      <c r="Z83" s="61"/>
      <c r="AA83" s="61"/>
      <c r="AC83" s="603">
        <f>SUM('Input_ALM (PHP)'!BI77:BM77)-'Input_ALM (PHP)'!BH77-'Input_ALM (PHP)'!BN77</f>
        <v>0</v>
      </c>
      <c r="AD83" s="61"/>
      <c r="AE83" s="61"/>
      <c r="AG83" s="603">
        <f>SUM('Input_ALM (PHP)'!BQ77:BU77)-'Input_ALM (PHP)'!BP77-'Input_ALM (PHP)'!BV77</f>
        <v>0</v>
      </c>
      <c r="AH83" s="61"/>
      <c r="AI83" s="61"/>
      <c r="AK83" s="603">
        <f>SUM('Input_ALM (PHP)'!BY77:CC77)-'Input_ALM (PHP)'!BX77-'Input_ALM (PHP)'!CD77</f>
        <v>0</v>
      </c>
      <c r="AL83" s="61"/>
      <c r="AM83" s="61"/>
      <c r="AO83" s="603">
        <f>SUM('Input_ALM (PHP)'!CG77:CK77)-'Input_ALM (PHP)'!CF77-'Input_ALM (PHP)'!CL77</f>
        <v>0</v>
      </c>
      <c r="AP83" s="61"/>
      <c r="AQ83" s="61"/>
    </row>
    <row r="84" spans="2:43">
      <c r="B84" s="459">
        <f>'Input_ALM (PHP)'!B78</f>
        <v>52</v>
      </c>
      <c r="C84" s="72">
        <v>5.3977999999999998E-2</v>
      </c>
      <c r="D84" s="602">
        <f t="shared" si="2"/>
        <v>6.6707611484801241E-2</v>
      </c>
      <c r="E84" s="603">
        <f t="shared" si="3"/>
        <v>0</v>
      </c>
      <c r="F84" s="603">
        <f t="shared" si="4"/>
        <v>0</v>
      </c>
      <c r="G84" s="603">
        <f t="shared" si="1"/>
        <v>0</v>
      </c>
      <c r="H84"/>
      <c r="I84" s="603">
        <f>SUM('Input_ALM (PHP)'!U78:Y78)-'Input_ALM (PHP)'!T78-'Input_ALM (PHP)'!Z78</f>
        <v>0</v>
      </c>
      <c r="J84" s="61"/>
      <c r="K84" s="61"/>
      <c r="L84"/>
      <c r="M84" s="603">
        <f>SUM('Input_ALM (PHP)'!AC78:AG78)-'Input_ALM (PHP)'!AB78-'Input_ALM (PHP)'!AH78</f>
        <v>0</v>
      </c>
      <c r="N84" s="61"/>
      <c r="O84" s="61"/>
      <c r="Q84" s="603">
        <f>SUM('Input_ALM (PHP)'!AK78:AO78)-'Input_ALM (PHP)'!AJ78-'Input_ALM (PHP)'!AP78</f>
        <v>0</v>
      </c>
      <c r="R84" s="61"/>
      <c r="S84" s="61"/>
      <c r="U84" s="603">
        <f>SUM('Input_ALM (PHP)'!AS78:AW78)-'Input_ALM (PHP)'!AR78-'Input_ALM (PHP)'!AX78</f>
        <v>0</v>
      </c>
      <c r="V84" s="61"/>
      <c r="W84" s="61"/>
      <c r="Y84" s="603">
        <f>SUM('Input_ALM (PHP)'!BA78:BE78)-'Input_ALM (PHP)'!AZ78-'Input_ALM (PHP)'!BF78</f>
        <v>0</v>
      </c>
      <c r="Z84" s="61"/>
      <c r="AA84" s="61"/>
      <c r="AC84" s="603">
        <f>SUM('Input_ALM (PHP)'!BI78:BM78)-'Input_ALM (PHP)'!BH78-'Input_ALM (PHP)'!BN78</f>
        <v>0</v>
      </c>
      <c r="AD84" s="61"/>
      <c r="AE84" s="61"/>
      <c r="AG84" s="603">
        <f>SUM('Input_ALM (PHP)'!BQ78:BU78)-'Input_ALM (PHP)'!BP78-'Input_ALM (PHP)'!BV78</f>
        <v>0</v>
      </c>
      <c r="AH84" s="61"/>
      <c r="AI84" s="61"/>
      <c r="AK84" s="603">
        <f>SUM('Input_ALM (PHP)'!BY78:CC78)-'Input_ALM (PHP)'!BX78-'Input_ALM (PHP)'!CD78</f>
        <v>0</v>
      </c>
      <c r="AL84" s="61"/>
      <c r="AM84" s="61"/>
      <c r="AO84" s="603">
        <f>SUM('Input_ALM (PHP)'!CG78:CK78)-'Input_ALM (PHP)'!CF78-'Input_ALM (PHP)'!CL78</f>
        <v>0</v>
      </c>
      <c r="AP84" s="61"/>
      <c r="AQ84" s="61"/>
    </row>
    <row r="85" spans="2:43">
      <c r="B85" s="459">
        <f>'Input_ALM (PHP)'!B79</f>
        <v>53</v>
      </c>
      <c r="C85" s="72">
        <v>5.3915999999999999E-2</v>
      </c>
      <c r="D85" s="602">
        <f t="shared" si="2"/>
        <v>6.3487045371164674E-2</v>
      </c>
      <c r="E85" s="603">
        <f t="shared" si="3"/>
        <v>0</v>
      </c>
      <c r="F85" s="603">
        <f t="shared" si="4"/>
        <v>0</v>
      </c>
      <c r="G85" s="603">
        <f t="shared" si="1"/>
        <v>0</v>
      </c>
      <c r="H85"/>
      <c r="I85" s="603">
        <f>SUM('Input_ALM (PHP)'!U79:Y79)-'Input_ALM (PHP)'!T79-'Input_ALM (PHP)'!Z79</f>
        <v>0</v>
      </c>
      <c r="J85" s="61"/>
      <c r="K85" s="61"/>
      <c r="L85"/>
      <c r="M85" s="603">
        <f>SUM('Input_ALM (PHP)'!AC79:AG79)-'Input_ALM (PHP)'!AB79-'Input_ALM (PHP)'!AH79</f>
        <v>0</v>
      </c>
      <c r="N85" s="61"/>
      <c r="O85" s="61"/>
      <c r="Q85" s="603">
        <f>SUM('Input_ALM (PHP)'!AK79:AO79)-'Input_ALM (PHP)'!AJ79-'Input_ALM (PHP)'!AP79</f>
        <v>0</v>
      </c>
      <c r="R85" s="61"/>
      <c r="S85" s="61"/>
      <c r="U85" s="603">
        <f>SUM('Input_ALM (PHP)'!AS79:AW79)-'Input_ALM (PHP)'!AR79-'Input_ALM (PHP)'!AX79</f>
        <v>0</v>
      </c>
      <c r="V85" s="61"/>
      <c r="W85" s="61"/>
      <c r="Y85" s="603">
        <f>SUM('Input_ALM (PHP)'!BA79:BE79)-'Input_ALM (PHP)'!AZ79-'Input_ALM (PHP)'!BF79</f>
        <v>0</v>
      </c>
      <c r="Z85" s="61"/>
      <c r="AA85" s="61"/>
      <c r="AC85" s="603">
        <f>SUM('Input_ALM (PHP)'!BI79:BM79)-'Input_ALM (PHP)'!BH79-'Input_ALM (PHP)'!BN79</f>
        <v>0</v>
      </c>
      <c r="AD85" s="61"/>
      <c r="AE85" s="61"/>
      <c r="AG85" s="603">
        <f>SUM('Input_ALM (PHP)'!BQ79:BU79)-'Input_ALM (PHP)'!BP79-'Input_ALM (PHP)'!BV79</f>
        <v>0</v>
      </c>
      <c r="AH85" s="61"/>
      <c r="AI85" s="61"/>
      <c r="AK85" s="603">
        <f>SUM('Input_ALM (PHP)'!BY79:CC79)-'Input_ALM (PHP)'!BX79-'Input_ALM (PHP)'!CD79</f>
        <v>0</v>
      </c>
      <c r="AL85" s="61"/>
      <c r="AM85" s="61"/>
      <c r="AO85" s="603">
        <f>SUM('Input_ALM (PHP)'!CG79:CK79)-'Input_ALM (PHP)'!CF79-'Input_ALM (PHP)'!CL79</f>
        <v>0</v>
      </c>
      <c r="AP85" s="61"/>
      <c r="AQ85" s="61"/>
    </row>
    <row r="86" spans="2:43">
      <c r="B86" s="459">
        <f>'Input_ALM (PHP)'!B80</f>
        <v>54</v>
      </c>
      <c r="C86" s="72">
        <v>5.3856000000000001E-2</v>
      </c>
      <c r="D86" s="602">
        <f t="shared" si="2"/>
        <v>6.0422949710727564E-2</v>
      </c>
      <c r="E86" s="603">
        <f t="shared" si="3"/>
        <v>0</v>
      </c>
      <c r="F86" s="603">
        <f t="shared" si="4"/>
        <v>0</v>
      </c>
      <c r="G86" s="603">
        <f t="shared" si="1"/>
        <v>0</v>
      </c>
      <c r="H86"/>
      <c r="I86" s="603">
        <f>SUM('Input_ALM (PHP)'!U80:Y80)-'Input_ALM (PHP)'!T80-'Input_ALM (PHP)'!Z80</f>
        <v>0</v>
      </c>
      <c r="J86" s="61"/>
      <c r="K86" s="61"/>
      <c r="L86"/>
      <c r="M86" s="603">
        <f>SUM('Input_ALM (PHP)'!AC80:AG80)-'Input_ALM (PHP)'!AB80-'Input_ALM (PHP)'!AH80</f>
        <v>0</v>
      </c>
      <c r="N86" s="61"/>
      <c r="O86" s="61"/>
      <c r="Q86" s="603">
        <f>SUM('Input_ALM (PHP)'!AK80:AO80)-'Input_ALM (PHP)'!AJ80-'Input_ALM (PHP)'!AP80</f>
        <v>0</v>
      </c>
      <c r="R86" s="61"/>
      <c r="S86" s="61"/>
      <c r="U86" s="603">
        <f>SUM('Input_ALM (PHP)'!AS80:AW80)-'Input_ALM (PHP)'!AR80-'Input_ALM (PHP)'!AX80</f>
        <v>0</v>
      </c>
      <c r="V86" s="61"/>
      <c r="W86" s="61"/>
      <c r="Y86" s="603">
        <f>SUM('Input_ALM (PHP)'!BA80:BE80)-'Input_ALM (PHP)'!AZ80-'Input_ALM (PHP)'!BF80</f>
        <v>0</v>
      </c>
      <c r="Z86" s="61"/>
      <c r="AA86" s="61"/>
      <c r="AC86" s="603">
        <f>SUM('Input_ALM (PHP)'!BI80:BM80)-'Input_ALM (PHP)'!BH80-'Input_ALM (PHP)'!BN80</f>
        <v>0</v>
      </c>
      <c r="AD86" s="61"/>
      <c r="AE86" s="61"/>
      <c r="AG86" s="603">
        <f>SUM('Input_ALM (PHP)'!BQ80:BU80)-'Input_ALM (PHP)'!BP80-'Input_ALM (PHP)'!BV80</f>
        <v>0</v>
      </c>
      <c r="AH86" s="61"/>
      <c r="AI86" s="61"/>
      <c r="AK86" s="603">
        <f>SUM('Input_ALM (PHP)'!BY80:CC80)-'Input_ALM (PHP)'!BX80-'Input_ALM (PHP)'!CD80</f>
        <v>0</v>
      </c>
      <c r="AL86" s="61"/>
      <c r="AM86" s="61"/>
      <c r="AO86" s="603">
        <f>SUM('Input_ALM (PHP)'!CG80:CK80)-'Input_ALM (PHP)'!CF80-'Input_ALM (PHP)'!CL80</f>
        <v>0</v>
      </c>
      <c r="AP86" s="61"/>
      <c r="AQ86" s="61"/>
    </row>
    <row r="87" spans="2:43">
      <c r="B87" s="459">
        <f>'Input_ALM (PHP)'!B81</f>
        <v>55</v>
      </c>
      <c r="C87" s="72">
        <v>5.3797999999999999E-2</v>
      </c>
      <c r="D87" s="602">
        <f t="shared" si="2"/>
        <v>5.750734737334582E-2</v>
      </c>
      <c r="E87" s="603">
        <f t="shared" si="3"/>
        <v>0</v>
      </c>
      <c r="F87" s="603">
        <f t="shared" si="4"/>
        <v>0</v>
      </c>
      <c r="G87" s="603">
        <f t="shared" si="1"/>
        <v>0</v>
      </c>
      <c r="H87"/>
      <c r="I87" s="603">
        <f>SUM('Input_ALM (PHP)'!U81:Y81)-'Input_ALM (PHP)'!T81-'Input_ALM (PHP)'!Z81</f>
        <v>0</v>
      </c>
      <c r="J87" s="61"/>
      <c r="K87" s="61"/>
      <c r="L87"/>
      <c r="M87" s="603">
        <f>SUM('Input_ALM (PHP)'!AC81:AG81)-'Input_ALM (PHP)'!AB81-'Input_ALM (PHP)'!AH81</f>
        <v>0</v>
      </c>
      <c r="N87" s="61"/>
      <c r="O87" s="61"/>
      <c r="Q87" s="603">
        <f>SUM('Input_ALM (PHP)'!AK81:AO81)-'Input_ALM (PHP)'!AJ81-'Input_ALM (PHP)'!AP81</f>
        <v>0</v>
      </c>
      <c r="R87" s="61"/>
      <c r="S87" s="61"/>
      <c r="U87" s="603">
        <f>SUM('Input_ALM (PHP)'!AS81:AW81)-'Input_ALM (PHP)'!AR81-'Input_ALM (PHP)'!AX81</f>
        <v>0</v>
      </c>
      <c r="V87" s="61"/>
      <c r="W87" s="61"/>
      <c r="Y87" s="603">
        <f>SUM('Input_ALM (PHP)'!BA81:BE81)-'Input_ALM (PHP)'!AZ81-'Input_ALM (PHP)'!BF81</f>
        <v>0</v>
      </c>
      <c r="Z87" s="61"/>
      <c r="AA87" s="61"/>
      <c r="AC87" s="603">
        <f>SUM('Input_ALM (PHP)'!BI81:BM81)-'Input_ALM (PHP)'!BH81-'Input_ALM (PHP)'!BN81</f>
        <v>0</v>
      </c>
      <c r="AD87" s="61"/>
      <c r="AE87" s="61"/>
      <c r="AG87" s="603">
        <f>SUM('Input_ALM (PHP)'!BQ81:BU81)-'Input_ALM (PHP)'!BP81-'Input_ALM (PHP)'!BV81</f>
        <v>0</v>
      </c>
      <c r="AH87" s="61"/>
      <c r="AI87" s="61"/>
      <c r="AK87" s="603">
        <f>SUM('Input_ALM (PHP)'!BY81:CC81)-'Input_ALM (PHP)'!BX81-'Input_ALM (PHP)'!CD81</f>
        <v>0</v>
      </c>
      <c r="AL87" s="61"/>
      <c r="AM87" s="61"/>
      <c r="AO87" s="603">
        <f>SUM('Input_ALM (PHP)'!CG81:CK81)-'Input_ALM (PHP)'!CF81-'Input_ALM (PHP)'!CL81</f>
        <v>0</v>
      </c>
      <c r="AP87" s="61"/>
      <c r="AQ87" s="61"/>
    </row>
    <row r="88" spans="2:43">
      <c r="B88" s="459">
        <f>'Input_ALM (PHP)'!B82</f>
        <v>56</v>
      </c>
      <c r="C88" s="72">
        <v>5.3741999999999998E-2</v>
      </c>
      <c r="D88" s="602">
        <f t="shared" si="2"/>
        <v>5.4732700675020493E-2</v>
      </c>
      <c r="E88" s="603">
        <f t="shared" si="3"/>
        <v>0</v>
      </c>
      <c r="F88" s="603">
        <f t="shared" si="4"/>
        <v>0</v>
      </c>
      <c r="G88" s="603">
        <f t="shared" si="1"/>
        <v>0</v>
      </c>
      <c r="H88"/>
      <c r="I88" s="603">
        <f>SUM('Input_ALM (PHP)'!U82:Y82)-'Input_ALM (PHP)'!T82-'Input_ALM (PHP)'!Z82</f>
        <v>0</v>
      </c>
      <c r="J88" s="61"/>
      <c r="K88" s="61"/>
      <c r="L88"/>
      <c r="M88" s="603">
        <f>SUM('Input_ALM (PHP)'!AC82:AG82)-'Input_ALM (PHP)'!AB82-'Input_ALM (PHP)'!AH82</f>
        <v>0</v>
      </c>
      <c r="N88" s="61"/>
      <c r="O88" s="61"/>
      <c r="Q88" s="603">
        <f>SUM('Input_ALM (PHP)'!AK82:AO82)-'Input_ALM (PHP)'!AJ82-'Input_ALM (PHP)'!AP82</f>
        <v>0</v>
      </c>
      <c r="R88" s="61"/>
      <c r="S88" s="61"/>
      <c r="U88" s="603">
        <f>SUM('Input_ALM (PHP)'!AS82:AW82)-'Input_ALM (PHP)'!AR82-'Input_ALM (PHP)'!AX82</f>
        <v>0</v>
      </c>
      <c r="V88" s="61"/>
      <c r="W88" s="61"/>
      <c r="Y88" s="603">
        <f>SUM('Input_ALM (PHP)'!BA82:BE82)-'Input_ALM (PHP)'!AZ82-'Input_ALM (PHP)'!BF82</f>
        <v>0</v>
      </c>
      <c r="Z88" s="61"/>
      <c r="AA88" s="61"/>
      <c r="AC88" s="603">
        <f>SUM('Input_ALM (PHP)'!BI82:BM82)-'Input_ALM (PHP)'!BH82-'Input_ALM (PHP)'!BN82</f>
        <v>0</v>
      </c>
      <c r="AD88" s="61"/>
      <c r="AE88" s="61"/>
      <c r="AG88" s="603">
        <f>SUM('Input_ALM (PHP)'!BQ82:BU82)-'Input_ALM (PHP)'!BP82-'Input_ALM (PHP)'!BV82</f>
        <v>0</v>
      </c>
      <c r="AH88" s="61"/>
      <c r="AI88" s="61"/>
      <c r="AK88" s="603">
        <f>SUM('Input_ALM (PHP)'!BY82:CC82)-'Input_ALM (PHP)'!BX82-'Input_ALM (PHP)'!CD82</f>
        <v>0</v>
      </c>
      <c r="AL88" s="61"/>
      <c r="AM88" s="61"/>
      <c r="AO88" s="603">
        <f>SUM('Input_ALM (PHP)'!CG82:CK82)-'Input_ALM (PHP)'!CF82-'Input_ALM (PHP)'!CL82</f>
        <v>0</v>
      </c>
      <c r="AP88" s="61"/>
      <c r="AQ88" s="61"/>
    </row>
    <row r="89" spans="2:43">
      <c r="B89" s="459">
        <f>'Input_ALM (PHP)'!B83</f>
        <v>57</v>
      </c>
      <c r="C89" s="72">
        <v>5.3688E-2</v>
      </c>
      <c r="D89" s="602">
        <f t="shared" si="2"/>
        <v>5.2091885122839722E-2</v>
      </c>
      <c r="E89" s="603">
        <f t="shared" si="3"/>
        <v>0</v>
      </c>
      <c r="F89" s="603">
        <f t="shared" si="4"/>
        <v>0</v>
      </c>
      <c r="G89" s="603">
        <f t="shared" si="1"/>
        <v>0</v>
      </c>
      <c r="H89"/>
      <c r="I89" s="603">
        <f>SUM('Input_ALM (PHP)'!U83:Y83)-'Input_ALM (PHP)'!T83-'Input_ALM (PHP)'!Z83</f>
        <v>0</v>
      </c>
      <c r="J89" s="61"/>
      <c r="K89" s="61"/>
      <c r="L89"/>
      <c r="M89" s="603">
        <f>SUM('Input_ALM (PHP)'!AC83:AG83)-'Input_ALM (PHP)'!AB83-'Input_ALM (PHP)'!AH83</f>
        <v>0</v>
      </c>
      <c r="N89" s="61"/>
      <c r="O89" s="61"/>
      <c r="Q89" s="603">
        <f>SUM('Input_ALM (PHP)'!AK83:AO83)-'Input_ALM (PHP)'!AJ83-'Input_ALM (PHP)'!AP83</f>
        <v>0</v>
      </c>
      <c r="R89" s="61"/>
      <c r="S89" s="61"/>
      <c r="U89" s="603">
        <f>SUM('Input_ALM (PHP)'!AS83:AW83)-'Input_ALM (PHP)'!AR83-'Input_ALM (PHP)'!AX83</f>
        <v>0</v>
      </c>
      <c r="V89" s="61"/>
      <c r="W89" s="61"/>
      <c r="Y89" s="603">
        <f>SUM('Input_ALM (PHP)'!BA83:BE83)-'Input_ALM (PHP)'!AZ83-'Input_ALM (PHP)'!BF83</f>
        <v>0</v>
      </c>
      <c r="Z89" s="61"/>
      <c r="AA89" s="61"/>
      <c r="AC89" s="603">
        <f>SUM('Input_ALM (PHP)'!BI83:BM83)-'Input_ALM (PHP)'!BH83-'Input_ALM (PHP)'!BN83</f>
        <v>0</v>
      </c>
      <c r="AD89" s="61"/>
      <c r="AE89" s="61"/>
      <c r="AG89" s="603">
        <f>SUM('Input_ALM (PHP)'!BQ83:BU83)-'Input_ALM (PHP)'!BP83-'Input_ALM (PHP)'!BV83</f>
        <v>0</v>
      </c>
      <c r="AH89" s="61"/>
      <c r="AI89" s="61"/>
      <c r="AK89" s="603">
        <f>SUM('Input_ALM (PHP)'!BY83:CC83)-'Input_ALM (PHP)'!BX83-'Input_ALM (PHP)'!CD83</f>
        <v>0</v>
      </c>
      <c r="AL89" s="61"/>
      <c r="AM89" s="61"/>
      <c r="AO89" s="603">
        <f>SUM('Input_ALM (PHP)'!CG83:CK83)-'Input_ALM (PHP)'!CF83-'Input_ALM (PHP)'!CL83</f>
        <v>0</v>
      </c>
      <c r="AP89" s="61"/>
      <c r="AQ89" s="61"/>
    </row>
    <row r="90" spans="2:43" s="8" customFormat="1">
      <c r="B90" s="459">
        <f>'Input_ALM (PHP)'!B84</f>
        <v>58</v>
      </c>
      <c r="C90" s="72">
        <v>5.3636000000000003E-2</v>
      </c>
      <c r="D90" s="602">
        <f t="shared" si="2"/>
        <v>4.9578164843058464E-2</v>
      </c>
      <c r="E90" s="603">
        <f t="shared" si="3"/>
        <v>0</v>
      </c>
      <c r="F90" s="603">
        <f t="shared" si="4"/>
        <v>0</v>
      </c>
      <c r="G90" s="603">
        <f t="shared" si="1"/>
        <v>0</v>
      </c>
      <c r="I90" s="603">
        <f>SUM('Input_ALM (PHP)'!U84:Y84)-'Input_ALM (PHP)'!T84-'Input_ALM (PHP)'!Z84</f>
        <v>0</v>
      </c>
      <c r="J90" s="61"/>
      <c r="K90" s="61"/>
      <c r="M90" s="603">
        <f>SUM('Input_ALM (PHP)'!AC84:AG84)-'Input_ALM (PHP)'!AB84-'Input_ALM (PHP)'!AH84</f>
        <v>0</v>
      </c>
      <c r="N90" s="61"/>
      <c r="O90" s="61"/>
      <c r="Q90" s="603">
        <f>SUM('Input_ALM (PHP)'!AK84:AO84)-'Input_ALM (PHP)'!AJ84-'Input_ALM (PHP)'!AP84</f>
        <v>0</v>
      </c>
      <c r="R90" s="61"/>
      <c r="S90" s="61"/>
      <c r="U90" s="603">
        <f>SUM('Input_ALM (PHP)'!AS84:AW84)-'Input_ALM (PHP)'!AR84-'Input_ALM (PHP)'!AX84</f>
        <v>0</v>
      </c>
      <c r="V90" s="61"/>
      <c r="W90" s="61"/>
      <c r="Y90" s="603">
        <f>SUM('Input_ALM (PHP)'!BA84:BE84)-'Input_ALM (PHP)'!AZ84-'Input_ALM (PHP)'!BF84</f>
        <v>0</v>
      </c>
      <c r="Z90" s="61"/>
      <c r="AA90" s="61"/>
      <c r="AC90" s="603">
        <f>SUM('Input_ALM (PHP)'!BI84:BM84)-'Input_ALM (PHP)'!BH84-'Input_ALM (PHP)'!BN84</f>
        <v>0</v>
      </c>
      <c r="AD90" s="61"/>
      <c r="AE90" s="61"/>
      <c r="AG90" s="603">
        <f>SUM('Input_ALM (PHP)'!BQ84:BU84)-'Input_ALM (PHP)'!BP84-'Input_ALM (PHP)'!BV84</f>
        <v>0</v>
      </c>
      <c r="AH90" s="61"/>
      <c r="AI90" s="61"/>
      <c r="AK90" s="603">
        <f>SUM('Input_ALM (PHP)'!BY84:CC84)-'Input_ALM (PHP)'!BX84-'Input_ALM (PHP)'!CD84</f>
        <v>0</v>
      </c>
      <c r="AL90" s="61"/>
      <c r="AM90" s="61"/>
      <c r="AO90" s="603">
        <f>SUM('Input_ALM (PHP)'!CG84:CK84)-'Input_ALM (PHP)'!CF84-'Input_ALM (PHP)'!CL84</f>
        <v>0</v>
      </c>
      <c r="AP90" s="61"/>
      <c r="AQ90" s="61"/>
    </row>
    <row r="91" spans="2:43">
      <c r="B91" s="459">
        <f>'Input_ALM (PHP)'!B85</f>
        <v>59</v>
      </c>
      <c r="C91" s="72">
        <v>5.3586000000000002E-2</v>
      </c>
      <c r="D91" s="602">
        <f t="shared" si="2"/>
        <v>4.7185169577518379E-2</v>
      </c>
      <c r="E91" s="603">
        <f t="shared" si="3"/>
        <v>0</v>
      </c>
      <c r="F91" s="603">
        <f t="shared" si="4"/>
        <v>0</v>
      </c>
      <c r="G91" s="603">
        <f t="shared" si="1"/>
        <v>0</v>
      </c>
      <c r="H91"/>
      <c r="I91" s="603">
        <f>SUM('Input_ALM (PHP)'!U85:Y85)-'Input_ALM (PHP)'!T85-'Input_ALM (PHP)'!Z85</f>
        <v>0</v>
      </c>
      <c r="J91" s="61"/>
      <c r="K91" s="61"/>
      <c r="L91"/>
      <c r="M91" s="603">
        <f>SUM('Input_ALM (PHP)'!AC85:AG85)-'Input_ALM (PHP)'!AB85-'Input_ALM (PHP)'!AH85</f>
        <v>0</v>
      </c>
      <c r="N91" s="61"/>
      <c r="O91" s="61"/>
      <c r="Q91" s="603">
        <f>SUM('Input_ALM (PHP)'!AK85:AO85)-'Input_ALM (PHP)'!AJ85-'Input_ALM (PHP)'!AP85</f>
        <v>0</v>
      </c>
      <c r="R91" s="61"/>
      <c r="S91" s="61"/>
      <c r="U91" s="603">
        <f>SUM('Input_ALM (PHP)'!AS85:AW85)-'Input_ALM (PHP)'!AR85-'Input_ALM (PHP)'!AX85</f>
        <v>0</v>
      </c>
      <c r="V91" s="61"/>
      <c r="W91" s="61"/>
      <c r="Y91" s="603">
        <f>SUM('Input_ALM (PHP)'!BA85:BE85)-'Input_ALM (PHP)'!AZ85-'Input_ALM (PHP)'!BF85</f>
        <v>0</v>
      </c>
      <c r="Z91" s="61"/>
      <c r="AA91" s="61"/>
      <c r="AC91" s="603">
        <f>SUM('Input_ALM (PHP)'!BI85:BM85)-'Input_ALM (PHP)'!BH85-'Input_ALM (PHP)'!BN85</f>
        <v>0</v>
      </c>
      <c r="AD91" s="61"/>
      <c r="AE91" s="61"/>
      <c r="AG91" s="603">
        <f>SUM('Input_ALM (PHP)'!BQ85:BU85)-'Input_ALM (PHP)'!BP85-'Input_ALM (PHP)'!BV85</f>
        <v>0</v>
      </c>
      <c r="AH91" s="61"/>
      <c r="AI91" s="61"/>
      <c r="AK91" s="603">
        <f>SUM('Input_ALM (PHP)'!BY85:CC85)-'Input_ALM (PHP)'!BX85-'Input_ALM (PHP)'!CD85</f>
        <v>0</v>
      </c>
      <c r="AL91" s="61"/>
      <c r="AM91" s="61"/>
      <c r="AO91" s="603">
        <f>SUM('Input_ALM (PHP)'!CG85:CK85)-'Input_ALM (PHP)'!CF85-'Input_ALM (PHP)'!CL85</f>
        <v>0</v>
      </c>
      <c r="AP91" s="61"/>
      <c r="AQ91" s="61"/>
    </row>
    <row r="92" spans="2:43">
      <c r="B92" s="459">
        <f>'Input_ALM (PHP)'!B86</f>
        <v>60</v>
      </c>
      <c r="C92" s="72">
        <v>5.3537000000000001E-2</v>
      </c>
      <c r="D92" s="602">
        <f t="shared" si="2"/>
        <v>4.4909409391837206E-2</v>
      </c>
      <c r="E92" s="603">
        <f t="shared" si="3"/>
        <v>0</v>
      </c>
      <c r="F92" s="603">
        <f t="shared" si="4"/>
        <v>0</v>
      </c>
      <c r="G92" s="603">
        <f t="shared" si="1"/>
        <v>0</v>
      </c>
      <c r="H92"/>
      <c r="I92" s="603">
        <f>SUM('Input_ALM (PHP)'!U86:Y86)-'Input_ALM (PHP)'!T86-'Input_ALM (PHP)'!Z86</f>
        <v>0</v>
      </c>
      <c r="J92" s="61"/>
      <c r="K92" s="61"/>
      <c r="L92"/>
      <c r="M92" s="603">
        <f>SUM('Input_ALM (PHP)'!AC86:AG86)-'Input_ALM (PHP)'!AB86-'Input_ALM (PHP)'!AH86</f>
        <v>0</v>
      </c>
      <c r="N92" s="61"/>
      <c r="O92" s="61"/>
      <c r="Q92" s="603">
        <f>SUM('Input_ALM (PHP)'!AK86:AO86)-'Input_ALM (PHP)'!AJ86-'Input_ALM (PHP)'!AP86</f>
        <v>0</v>
      </c>
      <c r="R92" s="61"/>
      <c r="S92" s="61"/>
      <c r="U92" s="603">
        <f>SUM('Input_ALM (PHP)'!AS86:AW86)-'Input_ALM (PHP)'!AR86-'Input_ALM (PHP)'!AX86</f>
        <v>0</v>
      </c>
      <c r="V92" s="61"/>
      <c r="W92" s="61"/>
      <c r="Y92" s="603">
        <f>SUM('Input_ALM (PHP)'!BA86:BE86)-'Input_ALM (PHP)'!AZ86-'Input_ALM (PHP)'!BF86</f>
        <v>0</v>
      </c>
      <c r="Z92" s="61"/>
      <c r="AA92" s="61"/>
      <c r="AC92" s="603">
        <f>SUM('Input_ALM (PHP)'!BI86:BM86)-'Input_ALM (PHP)'!BH86-'Input_ALM (PHP)'!BN86</f>
        <v>0</v>
      </c>
      <c r="AD92" s="61"/>
      <c r="AE92" s="61"/>
      <c r="AG92" s="603">
        <f>SUM('Input_ALM (PHP)'!BQ86:BU86)-'Input_ALM (PHP)'!BP86-'Input_ALM (PHP)'!BV86</f>
        <v>0</v>
      </c>
      <c r="AH92" s="61"/>
      <c r="AI92" s="61"/>
      <c r="AK92" s="603">
        <f>SUM('Input_ALM (PHP)'!BY86:CC86)-'Input_ALM (PHP)'!BX86-'Input_ALM (PHP)'!CD86</f>
        <v>0</v>
      </c>
      <c r="AL92" s="61"/>
      <c r="AM92" s="61"/>
      <c r="AO92" s="603">
        <f>SUM('Input_ALM (PHP)'!CG86:CK86)-'Input_ALM (PHP)'!CF86-'Input_ALM (PHP)'!CL86</f>
        <v>0</v>
      </c>
      <c r="AP92" s="61"/>
      <c r="AQ92" s="61"/>
    </row>
    <row r="93" spans="2:43">
      <c r="B93" s="459">
        <f>'Input_ALM (PHP)'!B87</f>
        <v>61</v>
      </c>
      <c r="C93" s="72">
        <v>5.3490000000000003E-2</v>
      </c>
      <c r="D93" s="602">
        <f t="shared" si="2"/>
        <v>4.2742482205328614E-2</v>
      </c>
      <c r="E93" s="603">
        <f t="shared" si="3"/>
        <v>0</v>
      </c>
      <c r="F93" s="603">
        <f t="shared" si="4"/>
        <v>0</v>
      </c>
      <c r="G93" s="603">
        <f>+K93+O93+S93+W93+AA93+AE93+AI93+AM93+AQ93</f>
        <v>0</v>
      </c>
      <c r="H93"/>
      <c r="I93" s="603">
        <f>SUM('Input_ALM (PHP)'!U87:Y87)-'Input_ALM (PHP)'!T87-'Input_ALM (PHP)'!Z87</f>
        <v>0</v>
      </c>
      <c r="J93" s="61"/>
      <c r="K93" s="61"/>
      <c r="L93"/>
      <c r="M93" s="603">
        <f>SUM('Input_ALM (PHP)'!AC87:AG87)-'Input_ALM (PHP)'!AB87-'Input_ALM (PHP)'!AH87</f>
        <v>0</v>
      </c>
      <c r="N93" s="61"/>
      <c r="O93" s="61"/>
      <c r="Q93" s="603">
        <f>SUM('Input_ALM (PHP)'!AK87:AO87)-'Input_ALM (PHP)'!AJ87-'Input_ALM (PHP)'!AP87</f>
        <v>0</v>
      </c>
      <c r="R93" s="61"/>
      <c r="S93" s="61"/>
      <c r="U93" s="603">
        <f>SUM('Input_ALM (PHP)'!AS87:AW87)-'Input_ALM (PHP)'!AR87-'Input_ALM (PHP)'!AX87</f>
        <v>0</v>
      </c>
      <c r="V93" s="61"/>
      <c r="W93" s="61"/>
      <c r="Y93" s="603">
        <f>SUM('Input_ALM (PHP)'!BA87:BE87)-'Input_ALM (PHP)'!AZ87-'Input_ALM (PHP)'!BF87</f>
        <v>0</v>
      </c>
      <c r="Z93" s="61"/>
      <c r="AA93" s="61"/>
      <c r="AC93" s="603">
        <f>SUM('Input_ALM (PHP)'!BI87:BM87)-'Input_ALM (PHP)'!BH87-'Input_ALM (PHP)'!BN87</f>
        <v>0</v>
      </c>
      <c r="AD93" s="61"/>
      <c r="AE93" s="61"/>
      <c r="AG93" s="603">
        <f>SUM('Input_ALM (PHP)'!BQ87:BU87)-'Input_ALM (PHP)'!BP87-'Input_ALM (PHP)'!BV87</f>
        <v>0</v>
      </c>
      <c r="AH93" s="61"/>
      <c r="AI93" s="61"/>
      <c r="AK93" s="603">
        <f>SUM('Input_ALM (PHP)'!BY87:CC87)-'Input_ALM (PHP)'!BX87-'Input_ALM (PHP)'!CD87</f>
        <v>0</v>
      </c>
      <c r="AL93" s="61"/>
      <c r="AM93" s="61"/>
      <c r="AO93" s="603">
        <f>SUM('Input_ALM (PHP)'!CG87:CK87)-'Input_ALM (PHP)'!CF87-'Input_ALM (PHP)'!CL87</f>
        <v>0</v>
      </c>
      <c r="AP93" s="61"/>
      <c r="AQ93" s="61"/>
    </row>
    <row r="94" spans="2:43">
      <c r="B94" s="459">
        <f>'Input_ALM (PHP)'!B88</f>
        <v>62</v>
      </c>
      <c r="C94" s="72">
        <v>5.3444999999999999E-2</v>
      </c>
      <c r="D94" s="602">
        <f t="shared" si="2"/>
        <v>4.0678996463103974E-2</v>
      </c>
      <c r="E94" s="603">
        <f t="shared" si="3"/>
        <v>0</v>
      </c>
      <c r="F94" s="603">
        <f t="shared" si="4"/>
        <v>0</v>
      </c>
      <c r="G94" s="603">
        <f t="shared" si="1"/>
        <v>0</v>
      </c>
      <c r="H94"/>
      <c r="I94" s="603">
        <f>SUM('Input_ALM (PHP)'!U88:Y88)-'Input_ALM (PHP)'!T88-'Input_ALM (PHP)'!Z88</f>
        <v>0</v>
      </c>
      <c r="J94" s="61"/>
      <c r="K94" s="61"/>
      <c r="L94"/>
      <c r="M94" s="603">
        <f>SUM('Input_ALM (PHP)'!AC88:AG88)-'Input_ALM (PHP)'!AB88-'Input_ALM (PHP)'!AH88</f>
        <v>0</v>
      </c>
      <c r="N94" s="61"/>
      <c r="O94" s="61"/>
      <c r="Q94" s="603">
        <f>SUM('Input_ALM (PHP)'!AK88:AO88)-'Input_ALM (PHP)'!AJ88-'Input_ALM (PHP)'!AP88</f>
        <v>0</v>
      </c>
      <c r="R94" s="61"/>
      <c r="S94" s="61"/>
      <c r="U94" s="603">
        <f>SUM('Input_ALM (PHP)'!AS88:AW88)-'Input_ALM (PHP)'!AR88-'Input_ALM (PHP)'!AX88</f>
        <v>0</v>
      </c>
      <c r="V94" s="61"/>
      <c r="W94" s="61"/>
      <c r="Y94" s="603">
        <f>SUM('Input_ALM (PHP)'!BA88:BE88)-'Input_ALM (PHP)'!AZ88-'Input_ALM (PHP)'!BF88</f>
        <v>0</v>
      </c>
      <c r="Z94" s="61"/>
      <c r="AA94" s="61"/>
      <c r="AC94" s="603">
        <f>SUM('Input_ALM (PHP)'!BI88:BM88)-'Input_ALM (PHP)'!BH88-'Input_ALM (PHP)'!BN88</f>
        <v>0</v>
      </c>
      <c r="AD94" s="61"/>
      <c r="AE94" s="61"/>
      <c r="AG94" s="603">
        <f>SUM('Input_ALM (PHP)'!BQ88:BU88)-'Input_ALM (PHP)'!BP88-'Input_ALM (PHP)'!BV88</f>
        <v>0</v>
      </c>
      <c r="AH94" s="61"/>
      <c r="AI94" s="61"/>
      <c r="AK94" s="603">
        <f>SUM('Input_ALM (PHP)'!BY88:CC88)-'Input_ALM (PHP)'!BX88-'Input_ALM (PHP)'!CD88</f>
        <v>0</v>
      </c>
      <c r="AL94" s="61"/>
      <c r="AM94" s="61"/>
      <c r="AO94" s="603">
        <f>SUM('Input_ALM (PHP)'!CG88:CK88)-'Input_ALM (PHP)'!CF88-'Input_ALM (PHP)'!CL88</f>
        <v>0</v>
      </c>
      <c r="AP94" s="61"/>
      <c r="AQ94" s="61"/>
    </row>
    <row r="95" spans="2:43">
      <c r="B95" s="459">
        <f>'Input_ALM (PHP)'!B89</f>
        <v>63</v>
      </c>
      <c r="C95" s="72">
        <v>5.3400999999999997E-2</v>
      </c>
      <c r="D95" s="602">
        <f t="shared" si="2"/>
        <v>3.8716144869293985E-2</v>
      </c>
      <c r="E95" s="603">
        <f t="shared" ref="E95:E118" si="6">+I95+M95+Q95+U95+Y95+AC95+AG95+AK95+AO95</f>
        <v>0</v>
      </c>
      <c r="F95" s="603">
        <f t="shared" ref="F95:F118" si="7">+J95+N95+R95+V95+Z95+AD95+AH95+AL95+AP95</f>
        <v>0</v>
      </c>
      <c r="G95" s="603">
        <f t="shared" ref="G95:G118" si="8">+K95+O95+S95+W95+AA95+AE95+AI95+AM95+AQ95</f>
        <v>0</v>
      </c>
      <c r="H95"/>
      <c r="I95" s="603">
        <f>SUM('Input_ALM (PHP)'!U89:Y89)-'Input_ALM (PHP)'!T89-'Input_ALM (PHP)'!Z89</f>
        <v>0</v>
      </c>
      <c r="J95" s="61"/>
      <c r="K95" s="61"/>
      <c r="L95"/>
      <c r="M95" s="603">
        <f>SUM('Input_ALM (PHP)'!AC89:AG89)-'Input_ALM (PHP)'!AB89-'Input_ALM (PHP)'!AH89</f>
        <v>0</v>
      </c>
      <c r="N95" s="61"/>
      <c r="O95" s="61"/>
      <c r="Q95" s="603">
        <f>SUM('Input_ALM (PHP)'!AK89:AO89)-'Input_ALM (PHP)'!AJ89-'Input_ALM (PHP)'!AP89</f>
        <v>0</v>
      </c>
      <c r="R95" s="61"/>
      <c r="S95" s="61"/>
      <c r="U95" s="603">
        <f>SUM('Input_ALM (PHP)'!AS89:AW89)-'Input_ALM (PHP)'!AR89-'Input_ALM (PHP)'!AX89</f>
        <v>0</v>
      </c>
      <c r="V95" s="61"/>
      <c r="W95" s="61"/>
      <c r="Y95" s="603">
        <f>SUM('Input_ALM (PHP)'!BA89:BE89)-'Input_ALM (PHP)'!AZ89-'Input_ALM (PHP)'!BF89</f>
        <v>0</v>
      </c>
      <c r="Z95" s="61"/>
      <c r="AA95" s="61"/>
      <c r="AC95" s="603">
        <f>SUM('Input_ALM (PHP)'!BI89:BM89)-'Input_ALM (PHP)'!BH89-'Input_ALM (PHP)'!BN89</f>
        <v>0</v>
      </c>
      <c r="AD95" s="61"/>
      <c r="AE95" s="61"/>
      <c r="AG95" s="603">
        <f>SUM('Input_ALM (PHP)'!BQ89:BU89)-'Input_ALM (PHP)'!BP89-'Input_ALM (PHP)'!BV89</f>
        <v>0</v>
      </c>
      <c r="AH95" s="61"/>
      <c r="AI95" s="61"/>
      <c r="AK95" s="603">
        <f>SUM('Input_ALM (PHP)'!BY89:CC89)-'Input_ALM (PHP)'!BX89-'Input_ALM (PHP)'!CD89</f>
        <v>0</v>
      </c>
      <c r="AL95" s="61"/>
      <c r="AM95" s="61"/>
      <c r="AO95" s="603">
        <f>SUM('Input_ALM (PHP)'!CG89:CK89)-'Input_ALM (PHP)'!CF89-'Input_ALM (PHP)'!CL89</f>
        <v>0</v>
      </c>
      <c r="AP95" s="61"/>
      <c r="AQ95" s="61"/>
    </row>
    <row r="96" spans="2:43">
      <c r="B96" s="459">
        <f>'Input_ALM (PHP)'!B90</f>
        <v>64</v>
      </c>
      <c r="C96" s="72">
        <v>5.3358000000000003E-2</v>
      </c>
      <c r="D96" s="602">
        <f t="shared" ref="D96:D117" si="9">1/(1+C96)^((B95+B96)/2)</f>
        <v>3.6848866155520382E-2</v>
      </c>
      <c r="E96" s="603">
        <f t="shared" si="6"/>
        <v>0</v>
      </c>
      <c r="F96" s="603">
        <f t="shared" si="7"/>
        <v>0</v>
      </c>
      <c r="G96" s="603">
        <f t="shared" si="8"/>
        <v>0</v>
      </c>
      <c r="H96"/>
      <c r="I96" s="603">
        <f>SUM('Input_ALM (PHP)'!U90:Y90)-'Input_ALM (PHP)'!T90-'Input_ALM (PHP)'!Z90</f>
        <v>0</v>
      </c>
      <c r="J96" s="61"/>
      <c r="K96" s="61"/>
      <c r="L96"/>
      <c r="M96" s="603">
        <f>SUM('Input_ALM (PHP)'!AC90:AG90)-'Input_ALM (PHP)'!AB90-'Input_ALM (PHP)'!AH90</f>
        <v>0</v>
      </c>
      <c r="N96" s="61"/>
      <c r="O96" s="61"/>
      <c r="Q96" s="603">
        <f>SUM('Input_ALM (PHP)'!AK90:AO90)-'Input_ALM (PHP)'!AJ90-'Input_ALM (PHP)'!AP90</f>
        <v>0</v>
      </c>
      <c r="R96" s="61"/>
      <c r="S96" s="61"/>
      <c r="U96" s="603">
        <f>SUM('Input_ALM (PHP)'!AS90:AW90)-'Input_ALM (PHP)'!AR90-'Input_ALM (PHP)'!AX90</f>
        <v>0</v>
      </c>
      <c r="V96" s="61"/>
      <c r="W96" s="61"/>
      <c r="Y96" s="603">
        <f>SUM('Input_ALM (PHP)'!BA90:BE90)-'Input_ALM (PHP)'!AZ90-'Input_ALM (PHP)'!BF90</f>
        <v>0</v>
      </c>
      <c r="Z96" s="61"/>
      <c r="AA96" s="61"/>
      <c r="AC96" s="603">
        <f>SUM('Input_ALM (PHP)'!BI90:BM90)-'Input_ALM (PHP)'!BH90-'Input_ALM (PHP)'!BN90</f>
        <v>0</v>
      </c>
      <c r="AD96" s="61"/>
      <c r="AE96" s="61"/>
      <c r="AG96" s="603">
        <f>SUM('Input_ALM (PHP)'!BQ90:BU90)-'Input_ALM (PHP)'!BP90-'Input_ALM (PHP)'!BV90</f>
        <v>0</v>
      </c>
      <c r="AH96" s="61"/>
      <c r="AI96" s="61"/>
      <c r="AK96" s="603">
        <f>SUM('Input_ALM (PHP)'!BY90:CC90)-'Input_ALM (PHP)'!BX90-'Input_ALM (PHP)'!CD90</f>
        <v>0</v>
      </c>
      <c r="AL96" s="61"/>
      <c r="AM96" s="61"/>
      <c r="AO96" s="603">
        <f>SUM('Input_ALM (PHP)'!CG90:CK90)-'Input_ALM (PHP)'!CF90-'Input_ALM (PHP)'!CL90</f>
        <v>0</v>
      </c>
      <c r="AP96" s="61"/>
      <c r="AQ96" s="61"/>
    </row>
    <row r="97" spans="2:43">
      <c r="B97" s="459">
        <f>'Input_ALM (PHP)'!B91</f>
        <v>65</v>
      </c>
      <c r="C97" s="72">
        <v>5.3317000000000003E-2</v>
      </c>
      <c r="D97" s="602">
        <f t="shared" si="9"/>
        <v>3.5070218128415674E-2</v>
      </c>
      <c r="E97" s="603">
        <f t="shared" si="6"/>
        <v>0</v>
      </c>
      <c r="F97" s="603">
        <f t="shared" si="7"/>
        <v>0</v>
      </c>
      <c r="G97" s="603">
        <f t="shared" si="8"/>
        <v>0</v>
      </c>
      <c r="H97"/>
      <c r="I97" s="603">
        <f>SUM('Input_ALM (PHP)'!U91:Y91)-'Input_ALM (PHP)'!T91-'Input_ALM (PHP)'!Z91</f>
        <v>0</v>
      </c>
      <c r="J97" s="61"/>
      <c r="K97" s="61"/>
      <c r="L97"/>
      <c r="M97" s="603">
        <f>SUM('Input_ALM (PHP)'!AC91:AG91)-'Input_ALM (PHP)'!AB91-'Input_ALM (PHP)'!AH91</f>
        <v>0</v>
      </c>
      <c r="N97" s="61"/>
      <c r="O97" s="61"/>
      <c r="Q97" s="603">
        <f>SUM('Input_ALM (PHP)'!AK91:AO91)-'Input_ALM (PHP)'!AJ91-'Input_ALM (PHP)'!AP91</f>
        <v>0</v>
      </c>
      <c r="R97" s="61"/>
      <c r="S97" s="61"/>
      <c r="U97" s="603">
        <f>SUM('Input_ALM (PHP)'!AS91:AW91)-'Input_ALM (PHP)'!AR91-'Input_ALM (PHP)'!AX91</f>
        <v>0</v>
      </c>
      <c r="V97" s="61"/>
      <c r="W97" s="61"/>
      <c r="Y97" s="603">
        <f>SUM('Input_ALM (PHP)'!BA91:BE91)-'Input_ALM (PHP)'!AZ91-'Input_ALM (PHP)'!BF91</f>
        <v>0</v>
      </c>
      <c r="Z97" s="61"/>
      <c r="AA97" s="61"/>
      <c r="AC97" s="603">
        <f>SUM('Input_ALM (PHP)'!BI91:BM91)-'Input_ALM (PHP)'!BH91-'Input_ALM (PHP)'!BN91</f>
        <v>0</v>
      </c>
      <c r="AD97" s="61"/>
      <c r="AE97" s="61"/>
      <c r="AG97" s="603">
        <f>SUM('Input_ALM (PHP)'!BQ91:BU91)-'Input_ALM (PHP)'!BP91-'Input_ALM (PHP)'!BV91</f>
        <v>0</v>
      </c>
      <c r="AH97" s="61"/>
      <c r="AI97" s="61"/>
      <c r="AK97" s="603">
        <f>SUM('Input_ALM (PHP)'!BY91:CC91)-'Input_ALM (PHP)'!BX91-'Input_ALM (PHP)'!CD91</f>
        <v>0</v>
      </c>
      <c r="AL97" s="61"/>
      <c r="AM97" s="61"/>
      <c r="AO97" s="603">
        <f>SUM('Input_ALM (PHP)'!CG91:CK91)-'Input_ALM (PHP)'!CF91-'Input_ALM (PHP)'!CL91</f>
        <v>0</v>
      </c>
      <c r="AP97" s="61"/>
      <c r="AQ97" s="61"/>
    </row>
    <row r="98" spans="2:43">
      <c r="B98" s="459">
        <f>'Input_ALM (PHP)'!B92</f>
        <v>66</v>
      </c>
      <c r="C98" s="72">
        <v>5.3276999999999998E-2</v>
      </c>
      <c r="D98" s="602">
        <f t="shared" si="9"/>
        <v>3.3377949222219642E-2</v>
      </c>
      <c r="E98" s="603">
        <f t="shared" si="6"/>
        <v>0</v>
      </c>
      <c r="F98" s="603">
        <f t="shared" si="7"/>
        <v>0</v>
      </c>
      <c r="G98" s="603">
        <f t="shared" si="8"/>
        <v>0</v>
      </c>
      <c r="H98"/>
      <c r="I98" s="603">
        <f>SUM('Input_ALM (PHP)'!U92:Y92)-'Input_ALM (PHP)'!T92-'Input_ALM (PHP)'!Z92</f>
        <v>0</v>
      </c>
      <c r="J98" s="61"/>
      <c r="K98" s="61"/>
      <c r="L98"/>
      <c r="M98" s="603">
        <f>SUM('Input_ALM (PHP)'!AC92:AG92)-'Input_ALM (PHP)'!AB92-'Input_ALM (PHP)'!AH92</f>
        <v>0</v>
      </c>
      <c r="N98" s="61"/>
      <c r="O98" s="61"/>
      <c r="Q98" s="603">
        <f>SUM('Input_ALM (PHP)'!AK92:AO92)-'Input_ALM (PHP)'!AJ92-'Input_ALM (PHP)'!AP92</f>
        <v>0</v>
      </c>
      <c r="R98" s="61"/>
      <c r="S98" s="61"/>
      <c r="U98" s="603">
        <f>SUM('Input_ALM (PHP)'!AS92:AW92)-'Input_ALM (PHP)'!AR92-'Input_ALM (PHP)'!AX92</f>
        <v>0</v>
      </c>
      <c r="V98" s="61"/>
      <c r="W98" s="61"/>
      <c r="Y98" s="603">
        <f>SUM('Input_ALM (PHP)'!BA92:BE92)-'Input_ALM (PHP)'!AZ92-'Input_ALM (PHP)'!BF92</f>
        <v>0</v>
      </c>
      <c r="Z98" s="61"/>
      <c r="AA98" s="61"/>
      <c r="AC98" s="603">
        <f>SUM('Input_ALM (PHP)'!BI92:BM92)-'Input_ALM (PHP)'!BH92-'Input_ALM (PHP)'!BN92</f>
        <v>0</v>
      </c>
      <c r="AD98" s="61"/>
      <c r="AE98" s="61"/>
      <c r="AG98" s="603">
        <f>SUM('Input_ALM (PHP)'!BQ92:BU92)-'Input_ALM (PHP)'!BP92-'Input_ALM (PHP)'!BV92</f>
        <v>0</v>
      </c>
      <c r="AH98" s="61"/>
      <c r="AI98" s="61"/>
      <c r="AK98" s="603">
        <f>SUM('Input_ALM (PHP)'!BY92:CC92)-'Input_ALM (PHP)'!BX92-'Input_ALM (PHP)'!CD92</f>
        <v>0</v>
      </c>
      <c r="AL98" s="61"/>
      <c r="AM98" s="61"/>
      <c r="AO98" s="603">
        <f>SUM('Input_ALM (PHP)'!CG92:CK92)-'Input_ALM (PHP)'!CF92-'Input_ALM (PHP)'!CL92</f>
        <v>0</v>
      </c>
      <c r="AP98" s="61"/>
      <c r="AQ98" s="61"/>
    </row>
    <row r="99" spans="2:43">
      <c r="B99" s="459">
        <f>'Input_ALM (PHP)'!B93</f>
        <v>67</v>
      </c>
      <c r="C99" s="72">
        <v>5.3238000000000001E-2</v>
      </c>
      <c r="D99" s="602">
        <f t="shared" si="9"/>
        <v>3.1767748701097949E-2</v>
      </c>
      <c r="E99" s="603">
        <f t="shared" si="6"/>
        <v>0</v>
      </c>
      <c r="F99" s="603">
        <f t="shared" si="7"/>
        <v>0</v>
      </c>
      <c r="G99" s="603">
        <f t="shared" si="8"/>
        <v>0</v>
      </c>
      <c r="H99"/>
      <c r="I99" s="603">
        <f>SUM('Input_ALM (PHP)'!U93:Y93)-'Input_ALM (PHP)'!T93-'Input_ALM (PHP)'!Z93</f>
        <v>0</v>
      </c>
      <c r="J99" s="61"/>
      <c r="K99" s="61"/>
      <c r="L99"/>
      <c r="M99" s="603">
        <f>SUM('Input_ALM (PHP)'!AC93:AG93)-'Input_ALM (PHP)'!AB93-'Input_ALM (PHP)'!AH93</f>
        <v>0</v>
      </c>
      <c r="N99" s="61"/>
      <c r="O99" s="61"/>
      <c r="Q99" s="603">
        <f>SUM('Input_ALM (PHP)'!AK93:AO93)-'Input_ALM (PHP)'!AJ93-'Input_ALM (PHP)'!AP93</f>
        <v>0</v>
      </c>
      <c r="R99" s="61"/>
      <c r="S99" s="61"/>
      <c r="U99" s="603">
        <f>SUM('Input_ALM (PHP)'!AS93:AW93)-'Input_ALM (PHP)'!AR93-'Input_ALM (PHP)'!AX93</f>
        <v>0</v>
      </c>
      <c r="V99" s="61"/>
      <c r="W99" s="61"/>
      <c r="Y99" s="603">
        <f>SUM('Input_ALM (PHP)'!BA93:BE93)-'Input_ALM (PHP)'!AZ93-'Input_ALM (PHP)'!BF93</f>
        <v>0</v>
      </c>
      <c r="Z99" s="61"/>
      <c r="AA99" s="61"/>
      <c r="AC99" s="603">
        <f>SUM('Input_ALM (PHP)'!BI93:BM93)-'Input_ALM (PHP)'!BH93-'Input_ALM (PHP)'!BN93</f>
        <v>0</v>
      </c>
      <c r="AD99" s="61"/>
      <c r="AE99" s="61"/>
      <c r="AG99" s="603">
        <f>SUM('Input_ALM (PHP)'!BQ93:BU93)-'Input_ALM (PHP)'!BP93-'Input_ALM (PHP)'!BV93</f>
        <v>0</v>
      </c>
      <c r="AH99" s="61"/>
      <c r="AI99" s="61"/>
      <c r="AK99" s="603">
        <f>SUM('Input_ALM (PHP)'!BY93:CC93)-'Input_ALM (PHP)'!BX93-'Input_ALM (PHP)'!CD93</f>
        <v>0</v>
      </c>
      <c r="AL99" s="61"/>
      <c r="AM99" s="61"/>
      <c r="AO99" s="603">
        <f>SUM('Input_ALM (PHP)'!CG93:CK93)-'Input_ALM (PHP)'!CF93-'Input_ALM (PHP)'!CL93</f>
        <v>0</v>
      </c>
      <c r="AP99" s="61"/>
      <c r="AQ99" s="61"/>
    </row>
    <row r="100" spans="2:43">
      <c r="B100" s="459">
        <f>'Input_ALM (PHP)'!B94</f>
        <v>68</v>
      </c>
      <c r="C100" s="72">
        <v>5.3199999999999997E-2</v>
      </c>
      <c r="D100" s="602">
        <f t="shared" si="9"/>
        <v>3.0235530691064449E-2</v>
      </c>
      <c r="E100" s="603">
        <f t="shared" si="6"/>
        <v>0</v>
      </c>
      <c r="F100" s="603">
        <f t="shared" si="7"/>
        <v>0</v>
      </c>
      <c r="G100" s="603">
        <f t="shared" si="8"/>
        <v>0</v>
      </c>
      <c r="H100"/>
      <c r="I100" s="603">
        <f>SUM('Input_ALM (PHP)'!U94:Y94)-'Input_ALM (PHP)'!T94-'Input_ALM (PHP)'!Z94</f>
        <v>0</v>
      </c>
      <c r="J100" s="61"/>
      <c r="K100" s="61"/>
      <c r="L100"/>
      <c r="M100" s="603">
        <f>SUM('Input_ALM (PHP)'!AC94:AG94)-'Input_ALM (PHP)'!AB94-'Input_ALM (PHP)'!AH94</f>
        <v>0</v>
      </c>
      <c r="N100" s="61"/>
      <c r="O100" s="61"/>
      <c r="Q100" s="603">
        <f>SUM('Input_ALM (PHP)'!AK94:AO94)-'Input_ALM (PHP)'!AJ94-'Input_ALM (PHP)'!AP94</f>
        <v>0</v>
      </c>
      <c r="R100" s="61"/>
      <c r="S100" s="61"/>
      <c r="U100" s="603">
        <f>SUM('Input_ALM (PHP)'!AS94:AW94)-'Input_ALM (PHP)'!AR94-'Input_ALM (PHP)'!AX94</f>
        <v>0</v>
      </c>
      <c r="V100" s="61"/>
      <c r="W100" s="61"/>
      <c r="Y100" s="603">
        <f>SUM('Input_ALM (PHP)'!BA94:BE94)-'Input_ALM (PHP)'!AZ94-'Input_ALM (PHP)'!BF94</f>
        <v>0</v>
      </c>
      <c r="Z100" s="61"/>
      <c r="AA100" s="61"/>
      <c r="AC100" s="603">
        <f>SUM('Input_ALM (PHP)'!BI94:BM94)-'Input_ALM (PHP)'!BH94-'Input_ALM (PHP)'!BN94</f>
        <v>0</v>
      </c>
      <c r="AD100" s="61"/>
      <c r="AE100" s="61"/>
      <c r="AG100" s="603">
        <f>SUM('Input_ALM (PHP)'!BQ94:BU94)-'Input_ALM (PHP)'!BP94-'Input_ALM (PHP)'!BV94</f>
        <v>0</v>
      </c>
      <c r="AH100" s="61"/>
      <c r="AI100" s="61"/>
      <c r="AK100" s="603">
        <f>SUM('Input_ALM (PHP)'!BY94:CC94)-'Input_ALM (PHP)'!BX94-'Input_ALM (PHP)'!CD94</f>
        <v>0</v>
      </c>
      <c r="AL100" s="61"/>
      <c r="AM100" s="61"/>
      <c r="AO100" s="603">
        <f>SUM('Input_ALM (PHP)'!CG94:CK94)-'Input_ALM (PHP)'!CF94-'Input_ALM (PHP)'!CL94</f>
        <v>0</v>
      </c>
      <c r="AP100" s="61"/>
      <c r="AQ100" s="61"/>
    </row>
    <row r="101" spans="2:43">
      <c r="B101" s="459">
        <f>'Input_ALM (PHP)'!B95</f>
        <v>69</v>
      </c>
      <c r="C101" s="72">
        <v>5.3164000000000003E-2</v>
      </c>
      <c r="D101" s="602">
        <f t="shared" si="9"/>
        <v>2.8775550130762259E-2</v>
      </c>
      <c r="E101" s="603">
        <f t="shared" si="6"/>
        <v>0</v>
      </c>
      <c r="F101" s="603">
        <f t="shared" si="7"/>
        <v>0</v>
      </c>
      <c r="G101" s="603">
        <f t="shared" si="8"/>
        <v>0</v>
      </c>
      <c r="H101"/>
      <c r="I101" s="603">
        <f>SUM('Input_ALM (PHP)'!U95:Y95)-'Input_ALM (PHP)'!T95-'Input_ALM (PHP)'!Z95</f>
        <v>0</v>
      </c>
      <c r="J101" s="61"/>
      <c r="K101" s="61"/>
      <c r="L101"/>
      <c r="M101" s="603">
        <f>SUM('Input_ALM (PHP)'!AC95:AG95)-'Input_ALM (PHP)'!AB95-'Input_ALM (PHP)'!AH95</f>
        <v>0</v>
      </c>
      <c r="N101" s="61"/>
      <c r="O101" s="61"/>
      <c r="Q101" s="603">
        <f>SUM('Input_ALM (PHP)'!AK95:AO95)-'Input_ALM (PHP)'!AJ95-'Input_ALM (PHP)'!AP95</f>
        <v>0</v>
      </c>
      <c r="R101" s="61"/>
      <c r="S101" s="61"/>
      <c r="U101" s="603">
        <f>SUM('Input_ALM (PHP)'!AS95:AW95)-'Input_ALM (PHP)'!AR95-'Input_ALM (PHP)'!AX95</f>
        <v>0</v>
      </c>
      <c r="V101" s="61"/>
      <c r="W101" s="61"/>
      <c r="Y101" s="603">
        <f>SUM('Input_ALM (PHP)'!BA95:BE95)-'Input_ALM (PHP)'!AZ95-'Input_ALM (PHP)'!BF95</f>
        <v>0</v>
      </c>
      <c r="Z101" s="61"/>
      <c r="AA101" s="61"/>
      <c r="AC101" s="603">
        <f>SUM('Input_ALM (PHP)'!BI95:BM95)-'Input_ALM (PHP)'!BH95-'Input_ALM (PHP)'!BN95</f>
        <v>0</v>
      </c>
      <c r="AD101" s="61"/>
      <c r="AE101" s="61"/>
      <c r="AG101" s="603">
        <f>SUM('Input_ALM (PHP)'!BQ95:BU95)-'Input_ALM (PHP)'!BP95-'Input_ALM (PHP)'!BV95</f>
        <v>0</v>
      </c>
      <c r="AH101" s="61"/>
      <c r="AI101" s="61"/>
      <c r="AK101" s="603">
        <f>SUM('Input_ALM (PHP)'!BY95:CC95)-'Input_ALM (PHP)'!BX95-'Input_ALM (PHP)'!CD95</f>
        <v>0</v>
      </c>
      <c r="AL101" s="61"/>
      <c r="AM101" s="61"/>
      <c r="AO101" s="603">
        <f>SUM('Input_ALM (PHP)'!CG95:CK95)-'Input_ALM (PHP)'!CF95-'Input_ALM (PHP)'!CL95</f>
        <v>0</v>
      </c>
      <c r="AP101" s="61"/>
      <c r="AQ101" s="61"/>
    </row>
    <row r="102" spans="2:43">
      <c r="B102" s="459">
        <f>'Input_ALM (PHP)'!B96</f>
        <v>70</v>
      </c>
      <c r="C102" s="72">
        <v>5.3128000000000002E-2</v>
      </c>
      <c r="D102" s="602">
        <f t="shared" si="9"/>
        <v>2.7387942046710766E-2</v>
      </c>
      <c r="E102" s="603">
        <f t="shared" si="6"/>
        <v>0</v>
      </c>
      <c r="F102" s="603">
        <f t="shared" si="7"/>
        <v>0</v>
      </c>
      <c r="G102" s="603">
        <f t="shared" si="8"/>
        <v>0</v>
      </c>
      <c r="H102"/>
      <c r="I102" s="603">
        <f>SUM('Input_ALM (PHP)'!U96:Y96)-'Input_ALM (PHP)'!T96-'Input_ALM (PHP)'!Z96</f>
        <v>0</v>
      </c>
      <c r="J102" s="61"/>
      <c r="K102" s="61"/>
      <c r="L102"/>
      <c r="M102" s="603">
        <f>SUM('Input_ALM (PHP)'!AC96:AG96)-'Input_ALM (PHP)'!AB96-'Input_ALM (PHP)'!AH96</f>
        <v>0</v>
      </c>
      <c r="N102" s="61"/>
      <c r="O102" s="61"/>
      <c r="Q102" s="603">
        <f>SUM('Input_ALM (PHP)'!AK96:AO96)-'Input_ALM (PHP)'!AJ96-'Input_ALM (PHP)'!AP96</f>
        <v>0</v>
      </c>
      <c r="R102" s="61"/>
      <c r="S102" s="61"/>
      <c r="U102" s="603">
        <f>SUM('Input_ALM (PHP)'!AS96:AW96)-'Input_ALM (PHP)'!AR96-'Input_ALM (PHP)'!AX96</f>
        <v>0</v>
      </c>
      <c r="V102" s="61"/>
      <c r="W102" s="61"/>
      <c r="Y102" s="603">
        <f>SUM('Input_ALM (PHP)'!BA96:BE96)-'Input_ALM (PHP)'!AZ96-'Input_ALM (PHP)'!BF96</f>
        <v>0</v>
      </c>
      <c r="Z102" s="61"/>
      <c r="AA102" s="61"/>
      <c r="AC102" s="603">
        <f>SUM('Input_ALM (PHP)'!BI96:BM96)-'Input_ALM (PHP)'!BH96-'Input_ALM (PHP)'!BN96</f>
        <v>0</v>
      </c>
      <c r="AD102" s="61"/>
      <c r="AE102" s="61"/>
      <c r="AG102" s="603">
        <f>SUM('Input_ALM (PHP)'!BQ96:BU96)-'Input_ALM (PHP)'!BP96-'Input_ALM (PHP)'!BV96</f>
        <v>0</v>
      </c>
      <c r="AH102" s="61"/>
      <c r="AI102" s="61"/>
      <c r="AK102" s="603">
        <f>SUM('Input_ALM (PHP)'!BY96:CC96)-'Input_ALM (PHP)'!BX96-'Input_ALM (PHP)'!CD96</f>
        <v>0</v>
      </c>
      <c r="AL102" s="61"/>
      <c r="AM102" s="61"/>
      <c r="AO102" s="603">
        <f>SUM('Input_ALM (PHP)'!CG96:CK96)-'Input_ALM (PHP)'!CF96-'Input_ALM (PHP)'!CL96</f>
        <v>0</v>
      </c>
      <c r="AP102" s="61"/>
      <c r="AQ102" s="61"/>
    </row>
    <row r="103" spans="2:43">
      <c r="B103" s="459">
        <f>'Input_ALM (PHP)'!B97</f>
        <v>71</v>
      </c>
      <c r="C103" s="72">
        <v>5.3094000000000002E-2</v>
      </c>
      <c r="D103" s="602">
        <f t="shared" si="9"/>
        <v>2.6065541040766471E-2</v>
      </c>
      <c r="E103" s="603">
        <f t="shared" si="6"/>
        <v>0</v>
      </c>
      <c r="F103" s="603">
        <f t="shared" si="7"/>
        <v>0</v>
      </c>
      <c r="G103" s="603">
        <f t="shared" si="8"/>
        <v>0</v>
      </c>
      <c r="H103"/>
      <c r="I103" s="603">
        <f>SUM('Input_ALM (PHP)'!U97:Y97)-'Input_ALM (PHP)'!T97-'Input_ALM (PHP)'!Z97</f>
        <v>0</v>
      </c>
      <c r="J103" s="61"/>
      <c r="K103" s="61"/>
      <c r="L103"/>
      <c r="M103" s="603">
        <f>SUM('Input_ALM (PHP)'!AC97:AG97)-'Input_ALM (PHP)'!AB97-'Input_ALM (PHP)'!AH97</f>
        <v>0</v>
      </c>
      <c r="N103" s="61"/>
      <c r="O103" s="61"/>
      <c r="Q103" s="603">
        <f>SUM('Input_ALM (PHP)'!AK97:AO97)-'Input_ALM (PHP)'!AJ97-'Input_ALM (PHP)'!AP97</f>
        <v>0</v>
      </c>
      <c r="R103" s="61"/>
      <c r="S103" s="61"/>
      <c r="U103" s="603">
        <f>SUM('Input_ALM (PHP)'!AS97:AW97)-'Input_ALM (PHP)'!AR97-'Input_ALM (PHP)'!AX97</f>
        <v>0</v>
      </c>
      <c r="V103" s="61"/>
      <c r="W103" s="61"/>
      <c r="Y103" s="603">
        <f>SUM('Input_ALM (PHP)'!BA97:BE97)-'Input_ALM (PHP)'!AZ97-'Input_ALM (PHP)'!BF97</f>
        <v>0</v>
      </c>
      <c r="Z103" s="61"/>
      <c r="AA103" s="61"/>
      <c r="AC103" s="603">
        <f>SUM('Input_ALM (PHP)'!BI97:BM97)-'Input_ALM (PHP)'!BH97-'Input_ALM (PHP)'!BN97</f>
        <v>0</v>
      </c>
      <c r="AD103" s="61"/>
      <c r="AE103" s="61"/>
      <c r="AG103" s="603">
        <f>SUM('Input_ALM (PHP)'!BQ97:BU97)-'Input_ALM (PHP)'!BP97-'Input_ALM (PHP)'!BV97</f>
        <v>0</v>
      </c>
      <c r="AH103" s="61"/>
      <c r="AI103" s="61"/>
      <c r="AK103" s="603">
        <f>SUM('Input_ALM (PHP)'!BY97:CC97)-'Input_ALM (PHP)'!BX97-'Input_ALM (PHP)'!CD97</f>
        <v>0</v>
      </c>
      <c r="AL103" s="61"/>
      <c r="AM103" s="61"/>
      <c r="AO103" s="603">
        <f>SUM('Input_ALM (PHP)'!CG97:CK97)-'Input_ALM (PHP)'!CF97-'Input_ALM (PHP)'!CL97</f>
        <v>0</v>
      </c>
      <c r="AP103" s="61"/>
      <c r="AQ103" s="61"/>
    </row>
    <row r="104" spans="2:43">
      <c r="B104" s="459">
        <f>'Input_ALM (PHP)'!B98</f>
        <v>72</v>
      </c>
      <c r="C104" s="72">
        <v>5.3060000000000003E-2</v>
      </c>
      <c r="D104" s="602">
        <f t="shared" si="9"/>
        <v>2.4808594625601265E-2</v>
      </c>
      <c r="E104" s="603">
        <f t="shared" si="6"/>
        <v>0</v>
      </c>
      <c r="F104" s="603">
        <f t="shared" si="7"/>
        <v>0</v>
      </c>
      <c r="G104" s="603">
        <f t="shared" si="8"/>
        <v>0</v>
      </c>
      <c r="H104"/>
      <c r="I104" s="603">
        <f>SUM('Input_ALM (PHP)'!U98:Y98)-'Input_ALM (PHP)'!T98-'Input_ALM (PHP)'!Z98</f>
        <v>0</v>
      </c>
      <c r="J104" s="61"/>
      <c r="K104" s="61"/>
      <c r="L104"/>
      <c r="M104" s="603">
        <f>SUM('Input_ALM (PHP)'!AC98:AG98)-'Input_ALM (PHP)'!AB98-'Input_ALM (PHP)'!AH98</f>
        <v>0</v>
      </c>
      <c r="N104" s="61"/>
      <c r="O104" s="61"/>
      <c r="Q104" s="603">
        <f>SUM('Input_ALM (PHP)'!AK98:AO98)-'Input_ALM (PHP)'!AJ98-'Input_ALM (PHP)'!AP98</f>
        <v>0</v>
      </c>
      <c r="R104" s="61"/>
      <c r="S104" s="61"/>
      <c r="U104" s="603">
        <f>SUM('Input_ALM (PHP)'!AS98:AW98)-'Input_ALM (PHP)'!AR98-'Input_ALM (PHP)'!AX98</f>
        <v>0</v>
      </c>
      <c r="V104" s="61"/>
      <c r="W104" s="61"/>
      <c r="Y104" s="603">
        <f>SUM('Input_ALM (PHP)'!BA98:BE98)-'Input_ALM (PHP)'!AZ98-'Input_ALM (PHP)'!BF98</f>
        <v>0</v>
      </c>
      <c r="Z104" s="61"/>
      <c r="AA104" s="61"/>
      <c r="AC104" s="603">
        <f>SUM('Input_ALM (PHP)'!BI98:BM98)-'Input_ALM (PHP)'!BH98-'Input_ALM (PHP)'!BN98</f>
        <v>0</v>
      </c>
      <c r="AD104" s="61"/>
      <c r="AE104" s="61"/>
      <c r="AG104" s="603">
        <f>SUM('Input_ALM (PHP)'!BQ98:BU98)-'Input_ALM (PHP)'!BP98-'Input_ALM (PHP)'!BV98</f>
        <v>0</v>
      </c>
      <c r="AH104" s="61"/>
      <c r="AI104" s="61"/>
      <c r="AK104" s="603">
        <f>SUM('Input_ALM (PHP)'!BY98:CC98)-'Input_ALM (PHP)'!BX98-'Input_ALM (PHP)'!CD98</f>
        <v>0</v>
      </c>
      <c r="AL104" s="61"/>
      <c r="AM104" s="61"/>
      <c r="AO104" s="603">
        <f>SUM('Input_ALM (PHP)'!CG98:CK98)-'Input_ALM (PHP)'!CF98-'Input_ALM (PHP)'!CL98</f>
        <v>0</v>
      </c>
      <c r="AP104" s="61"/>
      <c r="AQ104" s="61"/>
    </row>
    <row r="105" spans="2:43">
      <c r="B105" s="459">
        <f>'Input_ALM (PHP)'!B99</f>
        <v>73</v>
      </c>
      <c r="C105" s="72">
        <v>5.3026999999999998E-2</v>
      </c>
      <c r="D105" s="602">
        <f t="shared" si="9"/>
        <v>2.3612162157596844E-2</v>
      </c>
      <c r="E105" s="603">
        <f t="shared" si="6"/>
        <v>0</v>
      </c>
      <c r="F105" s="603">
        <f t="shared" si="7"/>
        <v>0</v>
      </c>
      <c r="G105" s="603">
        <f t="shared" si="8"/>
        <v>0</v>
      </c>
      <c r="H105"/>
      <c r="I105" s="603">
        <f>SUM('Input_ALM (PHP)'!U99:Y99)-'Input_ALM (PHP)'!T99-'Input_ALM (PHP)'!Z99</f>
        <v>0</v>
      </c>
      <c r="J105" s="61"/>
      <c r="K105" s="61"/>
      <c r="L105"/>
      <c r="M105" s="603">
        <f>SUM('Input_ALM (PHP)'!AC99:AG99)-'Input_ALM (PHP)'!AB99-'Input_ALM (PHP)'!AH99</f>
        <v>0</v>
      </c>
      <c r="N105" s="61"/>
      <c r="O105" s="61"/>
      <c r="Q105" s="603">
        <f>SUM('Input_ALM (PHP)'!AK99:AO99)-'Input_ALM (PHP)'!AJ99-'Input_ALM (PHP)'!AP99</f>
        <v>0</v>
      </c>
      <c r="R105" s="61"/>
      <c r="S105" s="61"/>
      <c r="U105" s="603">
        <f>SUM('Input_ALM (PHP)'!AS99:AW99)-'Input_ALM (PHP)'!AR99-'Input_ALM (PHP)'!AX99</f>
        <v>0</v>
      </c>
      <c r="V105" s="61"/>
      <c r="W105" s="61"/>
      <c r="Y105" s="603">
        <f>SUM('Input_ALM (PHP)'!BA99:BE99)-'Input_ALM (PHP)'!AZ99-'Input_ALM (PHP)'!BF99</f>
        <v>0</v>
      </c>
      <c r="Z105" s="61"/>
      <c r="AA105" s="61"/>
      <c r="AC105" s="603">
        <f>SUM('Input_ALM (PHP)'!BI99:BM99)-'Input_ALM (PHP)'!BH99-'Input_ALM (PHP)'!BN99</f>
        <v>0</v>
      </c>
      <c r="AD105" s="61"/>
      <c r="AE105" s="61"/>
      <c r="AG105" s="603">
        <f>SUM('Input_ALM (PHP)'!BQ99:BU99)-'Input_ALM (PHP)'!BP99-'Input_ALM (PHP)'!BV99</f>
        <v>0</v>
      </c>
      <c r="AH105" s="61"/>
      <c r="AI105" s="61"/>
      <c r="AK105" s="603">
        <f>SUM('Input_ALM (PHP)'!BY99:CC99)-'Input_ALM (PHP)'!BX99-'Input_ALM (PHP)'!CD99</f>
        <v>0</v>
      </c>
      <c r="AL105" s="61"/>
      <c r="AM105" s="61"/>
      <c r="AO105" s="603">
        <f>SUM('Input_ALM (PHP)'!CG99:CK99)-'Input_ALM (PHP)'!CF99-'Input_ALM (PHP)'!CL99</f>
        <v>0</v>
      </c>
      <c r="AP105" s="61"/>
      <c r="AQ105" s="61"/>
    </row>
    <row r="106" spans="2:43">
      <c r="B106" s="459">
        <f>'Input_ALM (PHP)'!B100</f>
        <v>74</v>
      </c>
      <c r="C106" s="72">
        <v>5.2995E-2</v>
      </c>
      <c r="D106" s="602">
        <f t="shared" si="9"/>
        <v>2.2473270966814278E-2</v>
      </c>
      <c r="E106" s="603">
        <f t="shared" si="6"/>
        <v>0</v>
      </c>
      <c r="F106" s="603">
        <f t="shared" si="7"/>
        <v>0</v>
      </c>
      <c r="G106" s="603">
        <f t="shared" si="8"/>
        <v>0</v>
      </c>
      <c r="H106"/>
      <c r="I106" s="603">
        <f>SUM('Input_ALM (PHP)'!U100:Y100)-'Input_ALM (PHP)'!T100-'Input_ALM (PHP)'!Z100</f>
        <v>0</v>
      </c>
      <c r="J106" s="61"/>
      <c r="K106" s="61"/>
      <c r="L106"/>
      <c r="M106" s="603">
        <f>SUM('Input_ALM (PHP)'!AC100:AG100)-'Input_ALM (PHP)'!AB100-'Input_ALM (PHP)'!AH100</f>
        <v>0</v>
      </c>
      <c r="N106" s="61"/>
      <c r="O106" s="61"/>
      <c r="Q106" s="603">
        <f>SUM('Input_ALM (PHP)'!AK100:AO100)-'Input_ALM (PHP)'!AJ100-'Input_ALM (PHP)'!AP100</f>
        <v>0</v>
      </c>
      <c r="R106" s="61"/>
      <c r="S106" s="61"/>
      <c r="U106" s="603">
        <f>SUM('Input_ALM (PHP)'!AS100:AW100)-'Input_ALM (PHP)'!AR100-'Input_ALM (PHP)'!AX100</f>
        <v>0</v>
      </c>
      <c r="V106" s="61"/>
      <c r="W106" s="61"/>
      <c r="Y106" s="603">
        <f>SUM('Input_ALM (PHP)'!BA100:BE100)-'Input_ALM (PHP)'!AZ100-'Input_ALM (PHP)'!BF100</f>
        <v>0</v>
      </c>
      <c r="Z106" s="61"/>
      <c r="AA106" s="61"/>
      <c r="AC106" s="603">
        <f>SUM('Input_ALM (PHP)'!BI100:BM100)-'Input_ALM (PHP)'!BH100-'Input_ALM (PHP)'!BN100</f>
        <v>0</v>
      </c>
      <c r="AD106" s="61"/>
      <c r="AE106" s="61"/>
      <c r="AG106" s="603">
        <f>SUM('Input_ALM (PHP)'!BQ100:BU100)-'Input_ALM (PHP)'!BP100-'Input_ALM (PHP)'!BV100</f>
        <v>0</v>
      </c>
      <c r="AH106" s="61"/>
      <c r="AI106" s="61"/>
      <c r="AK106" s="603">
        <f>SUM('Input_ALM (PHP)'!BY100:CC100)-'Input_ALM (PHP)'!BX100-'Input_ALM (PHP)'!CD100</f>
        <v>0</v>
      </c>
      <c r="AL106" s="61"/>
      <c r="AM106" s="61"/>
      <c r="AO106" s="603">
        <f>SUM('Input_ALM (PHP)'!CG100:CK100)-'Input_ALM (PHP)'!CF100-'Input_ALM (PHP)'!CL100</f>
        <v>0</v>
      </c>
      <c r="AP106" s="61"/>
      <c r="AQ106" s="61"/>
    </row>
    <row r="107" spans="2:43">
      <c r="B107" s="459">
        <f>'Input_ALM (PHP)'!B101</f>
        <v>75</v>
      </c>
      <c r="C107" s="72">
        <v>5.2964999999999998E-2</v>
      </c>
      <c r="D107" s="602">
        <f t="shared" si="9"/>
        <v>2.1387587034806657E-2</v>
      </c>
      <c r="E107" s="603">
        <f t="shared" si="6"/>
        <v>0</v>
      </c>
      <c r="F107" s="603">
        <f t="shared" si="7"/>
        <v>0</v>
      </c>
      <c r="G107" s="603">
        <f t="shared" si="8"/>
        <v>0</v>
      </c>
      <c r="H107"/>
      <c r="I107" s="603">
        <f>SUM('Input_ALM (PHP)'!U101:Y101)-'Input_ALM (PHP)'!T101-'Input_ALM (PHP)'!Z101</f>
        <v>0</v>
      </c>
      <c r="J107" s="61"/>
      <c r="K107" s="61"/>
      <c r="L107"/>
      <c r="M107" s="603">
        <f>SUM('Input_ALM (PHP)'!AC101:AG101)-'Input_ALM (PHP)'!AB101-'Input_ALM (PHP)'!AH101</f>
        <v>0</v>
      </c>
      <c r="N107" s="61"/>
      <c r="O107" s="61"/>
      <c r="Q107" s="603">
        <f>SUM('Input_ALM (PHP)'!AK101:AO101)-'Input_ALM (PHP)'!AJ101-'Input_ALM (PHP)'!AP101</f>
        <v>0</v>
      </c>
      <c r="R107" s="61"/>
      <c r="S107" s="61"/>
      <c r="U107" s="603">
        <f>SUM('Input_ALM (PHP)'!AS101:AW101)-'Input_ALM (PHP)'!AR101-'Input_ALM (PHP)'!AX101</f>
        <v>0</v>
      </c>
      <c r="V107" s="61"/>
      <c r="W107" s="61"/>
      <c r="Y107" s="603">
        <f>SUM('Input_ALM (PHP)'!BA101:BE101)-'Input_ALM (PHP)'!AZ101-'Input_ALM (PHP)'!BF101</f>
        <v>0</v>
      </c>
      <c r="Z107" s="61"/>
      <c r="AA107" s="61"/>
      <c r="AC107" s="603">
        <f>SUM('Input_ALM (PHP)'!BI101:BM101)-'Input_ALM (PHP)'!BH101-'Input_ALM (PHP)'!BN101</f>
        <v>0</v>
      </c>
      <c r="AD107" s="61"/>
      <c r="AE107" s="61"/>
      <c r="AG107" s="603">
        <f>SUM('Input_ALM (PHP)'!BQ101:BU101)-'Input_ALM (PHP)'!BP101-'Input_ALM (PHP)'!BV101</f>
        <v>0</v>
      </c>
      <c r="AH107" s="61"/>
      <c r="AI107" s="61"/>
      <c r="AK107" s="603">
        <f>SUM('Input_ALM (PHP)'!BY101:CC101)-'Input_ALM (PHP)'!BX101-'Input_ALM (PHP)'!CD101</f>
        <v>0</v>
      </c>
      <c r="AL107" s="61"/>
      <c r="AM107" s="61"/>
      <c r="AO107" s="603">
        <f>SUM('Input_ALM (PHP)'!CG101:CK101)-'Input_ALM (PHP)'!CF101-'Input_ALM (PHP)'!CL101</f>
        <v>0</v>
      </c>
      <c r="AP107" s="61"/>
      <c r="AQ107" s="61"/>
    </row>
    <row r="108" spans="2:43">
      <c r="B108" s="459">
        <f>'Input_ALM (PHP)'!B102</f>
        <v>76</v>
      </c>
      <c r="C108" s="72">
        <v>5.2934000000000002E-2</v>
      </c>
      <c r="D108" s="602">
        <f t="shared" si="9"/>
        <v>2.0356973230037E-2</v>
      </c>
      <c r="E108" s="603">
        <f t="shared" si="6"/>
        <v>0</v>
      </c>
      <c r="F108" s="603">
        <f t="shared" si="7"/>
        <v>0</v>
      </c>
      <c r="G108" s="603">
        <f t="shared" si="8"/>
        <v>0</v>
      </c>
      <c r="H108"/>
      <c r="I108" s="603">
        <f>SUM('Input_ALM (PHP)'!U102:Y102)-'Input_ALM (PHP)'!T102-'Input_ALM (PHP)'!Z102</f>
        <v>0</v>
      </c>
      <c r="J108" s="61"/>
      <c r="K108" s="61"/>
      <c r="L108"/>
      <c r="M108" s="603">
        <f>SUM('Input_ALM (PHP)'!AC102:AG102)-'Input_ALM (PHP)'!AB102-'Input_ALM (PHP)'!AH102</f>
        <v>0</v>
      </c>
      <c r="N108" s="61"/>
      <c r="O108" s="61"/>
      <c r="Q108" s="603">
        <f>SUM('Input_ALM (PHP)'!AK102:AO102)-'Input_ALM (PHP)'!AJ102-'Input_ALM (PHP)'!AP102</f>
        <v>0</v>
      </c>
      <c r="R108" s="61"/>
      <c r="S108" s="61"/>
      <c r="U108" s="603">
        <f>SUM('Input_ALM (PHP)'!AS102:AW102)-'Input_ALM (PHP)'!AR102-'Input_ALM (PHP)'!AX102</f>
        <v>0</v>
      </c>
      <c r="V108" s="61"/>
      <c r="W108" s="61"/>
      <c r="Y108" s="603">
        <f>SUM('Input_ALM (PHP)'!BA102:BE102)-'Input_ALM (PHP)'!AZ102-'Input_ALM (PHP)'!BF102</f>
        <v>0</v>
      </c>
      <c r="Z108" s="61"/>
      <c r="AA108" s="61"/>
      <c r="AC108" s="603">
        <f>SUM('Input_ALM (PHP)'!BI102:BM102)-'Input_ALM (PHP)'!BH102-'Input_ALM (PHP)'!BN102</f>
        <v>0</v>
      </c>
      <c r="AD108" s="61"/>
      <c r="AE108" s="61"/>
      <c r="AG108" s="603">
        <f>SUM('Input_ALM (PHP)'!BQ102:BU102)-'Input_ALM (PHP)'!BP102-'Input_ALM (PHP)'!BV102</f>
        <v>0</v>
      </c>
      <c r="AH108" s="61"/>
      <c r="AI108" s="61"/>
      <c r="AK108" s="603">
        <f>SUM('Input_ALM (PHP)'!BY102:CC102)-'Input_ALM (PHP)'!BX102-'Input_ALM (PHP)'!CD102</f>
        <v>0</v>
      </c>
      <c r="AL108" s="61"/>
      <c r="AM108" s="61"/>
      <c r="AO108" s="603">
        <f>SUM('Input_ALM (PHP)'!CG102:CK102)-'Input_ALM (PHP)'!CF102-'Input_ALM (PHP)'!CL102</f>
        <v>0</v>
      </c>
      <c r="AP108" s="61"/>
      <c r="AQ108" s="61"/>
    </row>
    <row r="109" spans="2:43">
      <c r="B109" s="459">
        <f>'Input_ALM (PHP)'!B103</f>
        <v>77</v>
      </c>
      <c r="C109" s="72">
        <v>5.2905000000000001E-2</v>
      </c>
      <c r="D109" s="602">
        <f t="shared" si="9"/>
        <v>1.9374348785771732E-2</v>
      </c>
      <c r="E109" s="603">
        <f t="shared" si="6"/>
        <v>0</v>
      </c>
      <c r="F109" s="603">
        <f t="shared" si="7"/>
        <v>0</v>
      </c>
      <c r="G109" s="603">
        <f t="shared" si="8"/>
        <v>0</v>
      </c>
      <c r="H109"/>
      <c r="I109" s="603">
        <f>SUM('Input_ALM (PHP)'!U103:Y103)-'Input_ALM (PHP)'!T103-'Input_ALM (PHP)'!Z103</f>
        <v>0</v>
      </c>
      <c r="J109" s="61"/>
      <c r="K109" s="61"/>
      <c r="L109"/>
      <c r="M109" s="603">
        <f>SUM('Input_ALM (PHP)'!AC103:AG103)-'Input_ALM (PHP)'!AB103-'Input_ALM (PHP)'!AH103</f>
        <v>0</v>
      </c>
      <c r="N109" s="61"/>
      <c r="O109" s="61"/>
      <c r="Q109" s="603">
        <f>SUM('Input_ALM (PHP)'!AK103:AO103)-'Input_ALM (PHP)'!AJ103-'Input_ALM (PHP)'!AP103</f>
        <v>0</v>
      </c>
      <c r="R109" s="61"/>
      <c r="S109" s="61"/>
      <c r="U109" s="603">
        <f>SUM('Input_ALM (PHP)'!AS103:AW103)-'Input_ALM (PHP)'!AR103-'Input_ALM (PHP)'!AX103</f>
        <v>0</v>
      </c>
      <c r="V109" s="61"/>
      <c r="W109" s="61"/>
      <c r="Y109" s="603">
        <f>SUM('Input_ALM (PHP)'!BA103:BE103)-'Input_ALM (PHP)'!AZ103-'Input_ALM (PHP)'!BF103</f>
        <v>0</v>
      </c>
      <c r="Z109" s="61"/>
      <c r="AA109" s="61"/>
      <c r="AC109" s="603">
        <f>SUM('Input_ALM (PHP)'!BI103:BM103)-'Input_ALM (PHP)'!BH103-'Input_ALM (PHP)'!BN103</f>
        <v>0</v>
      </c>
      <c r="AD109" s="61"/>
      <c r="AE109" s="61"/>
      <c r="AG109" s="603">
        <f>SUM('Input_ALM (PHP)'!BQ103:BU103)-'Input_ALM (PHP)'!BP103-'Input_ALM (PHP)'!BV103</f>
        <v>0</v>
      </c>
      <c r="AH109" s="61"/>
      <c r="AI109" s="61"/>
      <c r="AK109" s="603">
        <f>SUM('Input_ALM (PHP)'!BY103:CC103)-'Input_ALM (PHP)'!BX103-'Input_ALM (PHP)'!CD103</f>
        <v>0</v>
      </c>
      <c r="AL109" s="61"/>
      <c r="AM109" s="61"/>
      <c r="AO109" s="603">
        <f>SUM('Input_ALM (PHP)'!CG103:CK103)-'Input_ALM (PHP)'!CF103-'Input_ALM (PHP)'!CL103</f>
        <v>0</v>
      </c>
      <c r="AP109" s="61"/>
      <c r="AQ109" s="61"/>
    </row>
    <row r="110" spans="2:43">
      <c r="B110" s="459">
        <f>'Input_ALM (PHP)'!B104</f>
        <v>78</v>
      </c>
      <c r="C110" s="72">
        <v>5.2875999999999999E-2</v>
      </c>
      <c r="D110" s="602">
        <f t="shared" si="9"/>
        <v>1.8440172134012268E-2</v>
      </c>
      <c r="E110" s="603">
        <f t="shared" si="6"/>
        <v>0</v>
      </c>
      <c r="F110" s="603">
        <f t="shared" si="7"/>
        <v>0</v>
      </c>
      <c r="G110" s="603">
        <f t="shared" si="8"/>
        <v>0</v>
      </c>
      <c r="H110"/>
      <c r="I110" s="603">
        <f>SUM('Input_ALM (PHP)'!U104:Y104)-'Input_ALM (PHP)'!T104-'Input_ALM (PHP)'!Z104</f>
        <v>0</v>
      </c>
      <c r="J110" s="61"/>
      <c r="K110" s="61"/>
      <c r="L110"/>
      <c r="M110" s="603">
        <f>SUM('Input_ALM (PHP)'!AC104:AG104)-'Input_ALM (PHP)'!AB104-'Input_ALM (PHP)'!AH104</f>
        <v>0</v>
      </c>
      <c r="N110" s="61"/>
      <c r="O110" s="61"/>
      <c r="Q110" s="603">
        <f>SUM('Input_ALM (PHP)'!AK104:AO104)-'Input_ALM (PHP)'!AJ104-'Input_ALM (PHP)'!AP104</f>
        <v>0</v>
      </c>
      <c r="R110" s="61"/>
      <c r="S110" s="61"/>
      <c r="U110" s="603">
        <f>SUM('Input_ALM (PHP)'!AS104:AW104)-'Input_ALM (PHP)'!AR104-'Input_ALM (PHP)'!AX104</f>
        <v>0</v>
      </c>
      <c r="V110" s="61"/>
      <c r="W110" s="61"/>
      <c r="Y110" s="603">
        <f>SUM('Input_ALM (PHP)'!BA104:BE104)-'Input_ALM (PHP)'!AZ104-'Input_ALM (PHP)'!BF104</f>
        <v>0</v>
      </c>
      <c r="Z110" s="61"/>
      <c r="AA110" s="61"/>
      <c r="AC110" s="603">
        <f>SUM('Input_ALM (PHP)'!BI104:BM104)-'Input_ALM (PHP)'!BH104-'Input_ALM (PHP)'!BN104</f>
        <v>0</v>
      </c>
      <c r="AD110" s="61"/>
      <c r="AE110" s="61"/>
      <c r="AG110" s="603">
        <f>SUM('Input_ALM (PHP)'!BQ104:BU104)-'Input_ALM (PHP)'!BP104-'Input_ALM (PHP)'!BV104</f>
        <v>0</v>
      </c>
      <c r="AH110" s="61"/>
      <c r="AI110" s="61"/>
      <c r="AK110" s="603">
        <f>SUM('Input_ALM (PHP)'!BY104:CC104)-'Input_ALM (PHP)'!BX104-'Input_ALM (PHP)'!CD104</f>
        <v>0</v>
      </c>
      <c r="AL110" s="61"/>
      <c r="AM110" s="61"/>
      <c r="AO110" s="603">
        <f>SUM('Input_ALM (PHP)'!CG104:CK104)-'Input_ALM (PHP)'!CF104-'Input_ALM (PHP)'!CL104</f>
        <v>0</v>
      </c>
      <c r="AP110" s="61"/>
      <c r="AQ110" s="61"/>
    </row>
    <row r="111" spans="2:43">
      <c r="B111" s="459">
        <f>'Input_ALM (PHP)'!B105</f>
        <v>79</v>
      </c>
      <c r="C111" s="72">
        <v>5.2849E-2</v>
      </c>
      <c r="D111" s="602">
        <f t="shared" si="9"/>
        <v>1.7549389602940745E-2</v>
      </c>
      <c r="E111" s="603">
        <f t="shared" si="6"/>
        <v>0</v>
      </c>
      <c r="F111" s="603">
        <f t="shared" si="7"/>
        <v>0</v>
      </c>
      <c r="G111" s="603">
        <f t="shared" si="8"/>
        <v>0</v>
      </c>
      <c r="H111"/>
      <c r="I111" s="603">
        <f>SUM('Input_ALM (PHP)'!U105:Y105)-'Input_ALM (PHP)'!T105-'Input_ALM (PHP)'!Z105</f>
        <v>0</v>
      </c>
      <c r="J111" s="61"/>
      <c r="K111" s="61"/>
      <c r="L111"/>
      <c r="M111" s="603">
        <f>SUM('Input_ALM (PHP)'!AC105:AG105)-'Input_ALM (PHP)'!AB105-'Input_ALM (PHP)'!AH105</f>
        <v>0</v>
      </c>
      <c r="N111" s="61"/>
      <c r="O111" s="61"/>
      <c r="Q111" s="603">
        <f>SUM('Input_ALM (PHP)'!AK105:AO105)-'Input_ALM (PHP)'!AJ105-'Input_ALM (PHP)'!AP105</f>
        <v>0</v>
      </c>
      <c r="R111" s="61"/>
      <c r="S111" s="61"/>
      <c r="U111" s="603">
        <f>SUM('Input_ALM (PHP)'!AS105:AW105)-'Input_ALM (PHP)'!AR105-'Input_ALM (PHP)'!AX105</f>
        <v>0</v>
      </c>
      <c r="V111" s="61"/>
      <c r="W111" s="61"/>
      <c r="Y111" s="603">
        <f>SUM('Input_ALM (PHP)'!BA105:BE105)-'Input_ALM (PHP)'!AZ105-'Input_ALM (PHP)'!BF105</f>
        <v>0</v>
      </c>
      <c r="Z111" s="61"/>
      <c r="AA111" s="61"/>
      <c r="AC111" s="603">
        <f>SUM('Input_ALM (PHP)'!BI105:BM105)-'Input_ALM (PHP)'!BH105-'Input_ALM (PHP)'!BN105</f>
        <v>0</v>
      </c>
      <c r="AD111" s="61"/>
      <c r="AE111" s="61"/>
      <c r="AG111" s="603">
        <f>SUM('Input_ALM (PHP)'!BQ105:BU105)-'Input_ALM (PHP)'!BP105-'Input_ALM (PHP)'!BV105</f>
        <v>0</v>
      </c>
      <c r="AH111" s="61"/>
      <c r="AI111" s="61"/>
      <c r="AK111" s="603">
        <f>SUM('Input_ALM (PHP)'!BY105:CC105)-'Input_ALM (PHP)'!BX105-'Input_ALM (PHP)'!CD105</f>
        <v>0</v>
      </c>
      <c r="AL111" s="61"/>
      <c r="AM111" s="61"/>
      <c r="AO111" s="603">
        <f>SUM('Input_ALM (PHP)'!CG105:CK105)-'Input_ALM (PHP)'!CF105-'Input_ALM (PHP)'!CL105</f>
        <v>0</v>
      </c>
      <c r="AP111" s="61"/>
      <c r="AQ111" s="61"/>
    </row>
    <row r="112" spans="2:43">
      <c r="B112" s="459">
        <f>'Input_ALM (PHP)'!B106</f>
        <v>80</v>
      </c>
      <c r="C112" s="72">
        <v>5.2821E-2</v>
      </c>
      <c r="D112" s="602">
        <f t="shared" si="9"/>
        <v>1.6703756549356855E-2</v>
      </c>
      <c r="E112" s="603">
        <f t="shared" si="6"/>
        <v>0</v>
      </c>
      <c r="F112" s="603">
        <f t="shared" si="7"/>
        <v>0</v>
      </c>
      <c r="G112" s="603">
        <f t="shared" si="8"/>
        <v>0</v>
      </c>
      <c r="H112"/>
      <c r="I112" s="603">
        <f>SUM('Input_ALM (PHP)'!U106:Y106)-'Input_ALM (PHP)'!T106-'Input_ALM (PHP)'!Z106</f>
        <v>0</v>
      </c>
      <c r="J112" s="61"/>
      <c r="K112" s="61"/>
      <c r="L112"/>
      <c r="M112" s="603">
        <f>SUM('Input_ALM (PHP)'!AC106:AG106)-'Input_ALM (PHP)'!AB106-'Input_ALM (PHP)'!AH106</f>
        <v>0</v>
      </c>
      <c r="N112" s="61"/>
      <c r="O112" s="61"/>
      <c r="Q112" s="603">
        <f>SUM('Input_ALM (PHP)'!AK106:AO106)-'Input_ALM (PHP)'!AJ106-'Input_ALM (PHP)'!AP106</f>
        <v>0</v>
      </c>
      <c r="R112" s="61"/>
      <c r="S112" s="61"/>
      <c r="U112" s="603">
        <f>SUM('Input_ALM (PHP)'!AS106:AW106)-'Input_ALM (PHP)'!AR106-'Input_ALM (PHP)'!AX106</f>
        <v>0</v>
      </c>
      <c r="V112" s="61"/>
      <c r="W112" s="61"/>
      <c r="Y112" s="603">
        <f>SUM('Input_ALM (PHP)'!BA106:BE106)-'Input_ALM (PHP)'!AZ106-'Input_ALM (PHP)'!BF106</f>
        <v>0</v>
      </c>
      <c r="Z112" s="61"/>
      <c r="AA112" s="61"/>
      <c r="AC112" s="603">
        <f>SUM('Input_ALM (PHP)'!BI106:BM106)-'Input_ALM (PHP)'!BH106-'Input_ALM (PHP)'!BN106</f>
        <v>0</v>
      </c>
      <c r="AD112" s="61"/>
      <c r="AE112" s="61"/>
      <c r="AG112" s="603">
        <f>SUM('Input_ALM (PHP)'!BQ106:BU106)-'Input_ALM (PHP)'!BP106-'Input_ALM (PHP)'!BV106</f>
        <v>0</v>
      </c>
      <c r="AH112" s="61"/>
      <c r="AI112" s="61"/>
      <c r="AK112" s="603">
        <f>SUM('Input_ALM (PHP)'!BY106:CC106)-'Input_ALM (PHP)'!BX106-'Input_ALM (PHP)'!CD106</f>
        <v>0</v>
      </c>
      <c r="AL112" s="61"/>
      <c r="AM112" s="61"/>
      <c r="AO112" s="603">
        <f>SUM('Input_ALM (PHP)'!CG106:CK106)-'Input_ALM (PHP)'!CF106-'Input_ALM (PHP)'!CL106</f>
        <v>0</v>
      </c>
      <c r="AP112" s="61"/>
      <c r="AQ112" s="61"/>
    </row>
    <row r="113" spans="2:43">
      <c r="B113" s="459">
        <f>'Input_ALM (PHP)'!B107</f>
        <v>81</v>
      </c>
      <c r="C113" s="72">
        <v>5.2794999999999995E-2</v>
      </c>
      <c r="D113" s="602">
        <f t="shared" si="9"/>
        <v>1.5897286365308343E-2</v>
      </c>
      <c r="E113" s="603">
        <f t="shared" si="6"/>
        <v>0</v>
      </c>
      <c r="F113" s="603">
        <f t="shared" si="7"/>
        <v>0</v>
      </c>
      <c r="G113" s="603">
        <f t="shared" si="8"/>
        <v>0</v>
      </c>
      <c r="H113"/>
      <c r="I113" s="603">
        <f>SUM('Input_ALM (PHP)'!U107:Y107)-'Input_ALM (PHP)'!T107-'Input_ALM (PHP)'!Z107</f>
        <v>0</v>
      </c>
      <c r="J113" s="61"/>
      <c r="K113" s="61"/>
      <c r="L113"/>
      <c r="M113" s="603">
        <f>SUM('Input_ALM (PHP)'!AC107:AG107)-'Input_ALM (PHP)'!AB107-'Input_ALM (PHP)'!AH107</f>
        <v>0</v>
      </c>
      <c r="N113" s="61"/>
      <c r="O113" s="61"/>
      <c r="Q113" s="603">
        <f>SUM('Input_ALM (PHP)'!AK107:AO107)-'Input_ALM (PHP)'!AJ107-'Input_ALM (PHP)'!AP107</f>
        <v>0</v>
      </c>
      <c r="R113" s="61"/>
      <c r="S113" s="61"/>
      <c r="U113" s="603">
        <f>SUM('Input_ALM (PHP)'!AS107:AW107)-'Input_ALM (PHP)'!AR107-'Input_ALM (PHP)'!AX107</f>
        <v>0</v>
      </c>
      <c r="V113" s="61"/>
      <c r="W113" s="61"/>
      <c r="Y113" s="603">
        <f>SUM('Input_ALM (PHP)'!BA107:BE107)-'Input_ALM (PHP)'!AZ107-'Input_ALM (PHP)'!BF107</f>
        <v>0</v>
      </c>
      <c r="Z113" s="61"/>
      <c r="AA113" s="61"/>
      <c r="AC113" s="603">
        <f>SUM('Input_ALM (PHP)'!BI107:BM107)-'Input_ALM (PHP)'!BH107-'Input_ALM (PHP)'!BN107</f>
        <v>0</v>
      </c>
      <c r="AD113" s="61"/>
      <c r="AE113" s="61"/>
      <c r="AG113" s="603">
        <f>SUM('Input_ALM (PHP)'!BQ107:BU107)-'Input_ALM (PHP)'!BP107-'Input_ALM (PHP)'!BV107</f>
        <v>0</v>
      </c>
      <c r="AH113" s="61"/>
      <c r="AI113" s="61"/>
      <c r="AK113" s="603">
        <f>SUM('Input_ALM (PHP)'!BY107:CC107)-'Input_ALM (PHP)'!BX107-'Input_ALM (PHP)'!CD107</f>
        <v>0</v>
      </c>
      <c r="AL113" s="61"/>
      <c r="AM113" s="61"/>
      <c r="AO113" s="603">
        <f>SUM('Input_ALM (PHP)'!CG107:CK107)-'Input_ALM (PHP)'!CF107-'Input_ALM (PHP)'!CL107</f>
        <v>0</v>
      </c>
      <c r="AP113" s="61"/>
      <c r="AQ113" s="61"/>
    </row>
    <row r="114" spans="2:43">
      <c r="B114" s="459">
        <f>'Input_ALM (PHP)'!B108</f>
        <v>82</v>
      </c>
      <c r="C114" s="72">
        <v>5.2769000000000003E-2</v>
      </c>
      <c r="D114" s="602">
        <f t="shared" si="9"/>
        <v>1.5130501235708554E-2</v>
      </c>
      <c r="E114" s="603">
        <f t="shared" si="6"/>
        <v>0</v>
      </c>
      <c r="F114" s="603">
        <f t="shared" si="7"/>
        <v>0</v>
      </c>
      <c r="G114" s="603">
        <f t="shared" si="8"/>
        <v>0</v>
      </c>
      <c r="H114"/>
      <c r="I114" s="603">
        <f>SUM('Input_ALM (PHP)'!U108:Y108)-'Input_ALM (PHP)'!T108-'Input_ALM (PHP)'!Z108</f>
        <v>0</v>
      </c>
      <c r="J114" s="61"/>
      <c r="K114" s="61"/>
      <c r="L114"/>
      <c r="M114" s="603">
        <f>SUM('Input_ALM (PHP)'!AC108:AG108)-'Input_ALM (PHP)'!AB108-'Input_ALM (PHP)'!AH108</f>
        <v>0</v>
      </c>
      <c r="N114" s="61"/>
      <c r="O114" s="61"/>
      <c r="Q114" s="603">
        <f>SUM('Input_ALM (PHP)'!AK108:AO108)-'Input_ALM (PHP)'!AJ108-'Input_ALM (PHP)'!AP108</f>
        <v>0</v>
      </c>
      <c r="R114" s="61"/>
      <c r="S114" s="61"/>
      <c r="U114" s="603">
        <f>SUM('Input_ALM (PHP)'!AS108:AW108)-'Input_ALM (PHP)'!AR108-'Input_ALM (PHP)'!AX108</f>
        <v>0</v>
      </c>
      <c r="V114" s="61"/>
      <c r="W114" s="61"/>
      <c r="Y114" s="603">
        <f>SUM('Input_ALM (PHP)'!BA108:BE108)-'Input_ALM (PHP)'!AZ108-'Input_ALM (PHP)'!BF108</f>
        <v>0</v>
      </c>
      <c r="Z114" s="61"/>
      <c r="AA114" s="61"/>
      <c r="AC114" s="603">
        <f>SUM('Input_ALM (PHP)'!BI108:BM108)-'Input_ALM (PHP)'!BH108-'Input_ALM (PHP)'!BN108</f>
        <v>0</v>
      </c>
      <c r="AD114" s="61"/>
      <c r="AE114" s="61"/>
      <c r="AG114" s="603">
        <f>SUM('Input_ALM (PHP)'!BQ108:BU108)-'Input_ALM (PHP)'!BP108-'Input_ALM (PHP)'!BV108</f>
        <v>0</v>
      </c>
      <c r="AH114" s="61"/>
      <c r="AI114" s="61"/>
      <c r="AK114" s="603">
        <f>SUM('Input_ALM (PHP)'!BY108:CC108)-'Input_ALM (PHP)'!BX108-'Input_ALM (PHP)'!CD108</f>
        <v>0</v>
      </c>
      <c r="AL114" s="61"/>
      <c r="AM114" s="61"/>
      <c r="AO114" s="603">
        <f>SUM('Input_ALM (PHP)'!CG108:CK108)-'Input_ALM (PHP)'!CF108-'Input_ALM (PHP)'!CL108</f>
        <v>0</v>
      </c>
      <c r="AP114" s="61"/>
      <c r="AQ114" s="61"/>
    </row>
    <row r="115" spans="2:43">
      <c r="B115" s="459">
        <f>'Input_ALM (PHP)'!B109</f>
        <v>83</v>
      </c>
      <c r="C115" s="72">
        <v>5.2743999999999999E-2</v>
      </c>
      <c r="D115" s="602">
        <f t="shared" si="9"/>
        <v>1.440028448778705E-2</v>
      </c>
      <c r="E115" s="603">
        <f t="shared" si="6"/>
        <v>0</v>
      </c>
      <c r="F115" s="603">
        <f t="shared" si="7"/>
        <v>0</v>
      </c>
      <c r="G115" s="603">
        <f t="shared" si="8"/>
        <v>0</v>
      </c>
      <c r="H115"/>
      <c r="I115" s="603">
        <f>SUM('Input_ALM (PHP)'!U109:Y109)-'Input_ALM (PHP)'!T109-'Input_ALM (PHP)'!Z109</f>
        <v>0</v>
      </c>
      <c r="J115" s="61"/>
      <c r="K115" s="61"/>
      <c r="L115"/>
      <c r="M115" s="603">
        <f>SUM('Input_ALM (PHP)'!AC109:AG109)-'Input_ALM (PHP)'!AB109-'Input_ALM (PHP)'!AH109</f>
        <v>0</v>
      </c>
      <c r="N115" s="61"/>
      <c r="O115" s="61"/>
      <c r="Q115" s="603">
        <f>SUM('Input_ALM (PHP)'!AK109:AO109)-'Input_ALM (PHP)'!AJ109-'Input_ALM (PHP)'!AP109</f>
        <v>0</v>
      </c>
      <c r="R115" s="61"/>
      <c r="S115" s="61"/>
      <c r="U115" s="603">
        <f>SUM('Input_ALM (PHP)'!AS109:AW109)-'Input_ALM (PHP)'!AR109-'Input_ALM (PHP)'!AX109</f>
        <v>0</v>
      </c>
      <c r="V115" s="61"/>
      <c r="W115" s="61"/>
      <c r="Y115" s="603">
        <f>SUM('Input_ALM (PHP)'!BA109:BE109)-'Input_ALM (PHP)'!AZ109-'Input_ALM (PHP)'!BF109</f>
        <v>0</v>
      </c>
      <c r="Z115" s="61"/>
      <c r="AA115" s="61"/>
      <c r="AC115" s="603">
        <f>SUM('Input_ALM (PHP)'!BI109:BM109)-'Input_ALM (PHP)'!BH109-'Input_ALM (PHP)'!BN109</f>
        <v>0</v>
      </c>
      <c r="AD115" s="61"/>
      <c r="AE115" s="61"/>
      <c r="AG115" s="603">
        <f>SUM('Input_ALM (PHP)'!BQ109:BU109)-'Input_ALM (PHP)'!BP109-'Input_ALM (PHP)'!BV109</f>
        <v>0</v>
      </c>
      <c r="AH115" s="61"/>
      <c r="AI115" s="61"/>
      <c r="AK115" s="603">
        <f>SUM('Input_ALM (PHP)'!BY109:CC109)-'Input_ALM (PHP)'!BX109-'Input_ALM (PHP)'!CD109</f>
        <v>0</v>
      </c>
      <c r="AL115" s="61"/>
      <c r="AM115" s="61"/>
      <c r="AO115" s="603">
        <f>SUM('Input_ALM (PHP)'!CG109:CK109)-'Input_ALM (PHP)'!CF109-'Input_ALM (PHP)'!CL109</f>
        <v>0</v>
      </c>
      <c r="AP115" s="61"/>
      <c r="AQ115" s="61"/>
    </row>
    <row r="116" spans="2:43">
      <c r="B116" s="459">
        <f>'Input_ALM (PHP)'!B110</f>
        <v>84</v>
      </c>
      <c r="C116" s="72">
        <v>5.2718999999999995E-2</v>
      </c>
      <c r="D116" s="602">
        <f t="shared" si="9"/>
        <v>1.3705960491202688E-2</v>
      </c>
      <c r="E116" s="603">
        <f t="shared" si="6"/>
        <v>0</v>
      </c>
      <c r="F116" s="603">
        <f t="shared" si="7"/>
        <v>0</v>
      </c>
      <c r="G116" s="603">
        <f t="shared" si="8"/>
        <v>0</v>
      </c>
      <c r="H116"/>
      <c r="I116" s="603">
        <f>SUM('Input_ALM (PHP)'!U110:Y110)-'Input_ALM (PHP)'!T110-'Input_ALM (PHP)'!Z110</f>
        <v>0</v>
      </c>
      <c r="J116" s="61"/>
      <c r="K116" s="61"/>
      <c r="L116"/>
      <c r="M116" s="603">
        <f>SUM('Input_ALM (PHP)'!AC110:AG110)-'Input_ALM (PHP)'!AB110-'Input_ALM (PHP)'!AH110</f>
        <v>0</v>
      </c>
      <c r="N116" s="61"/>
      <c r="O116" s="61"/>
      <c r="Q116" s="603">
        <f>SUM('Input_ALM (PHP)'!AK110:AO110)-'Input_ALM (PHP)'!AJ110-'Input_ALM (PHP)'!AP110</f>
        <v>0</v>
      </c>
      <c r="R116" s="61"/>
      <c r="S116" s="61"/>
      <c r="U116" s="603">
        <f>SUM('Input_ALM (PHP)'!AS110:AW110)-'Input_ALM (PHP)'!AR110-'Input_ALM (PHP)'!AX110</f>
        <v>0</v>
      </c>
      <c r="V116" s="61"/>
      <c r="W116" s="61"/>
      <c r="Y116" s="603">
        <f>SUM('Input_ALM (PHP)'!BA110:BE110)-'Input_ALM (PHP)'!AZ110-'Input_ALM (PHP)'!BF110</f>
        <v>0</v>
      </c>
      <c r="Z116" s="61"/>
      <c r="AA116" s="61"/>
      <c r="AC116" s="603">
        <f>SUM('Input_ALM (PHP)'!BI110:BM110)-'Input_ALM (PHP)'!BH110-'Input_ALM (PHP)'!BN110</f>
        <v>0</v>
      </c>
      <c r="AD116" s="61"/>
      <c r="AE116" s="61"/>
      <c r="AG116" s="603">
        <f>SUM('Input_ALM (PHP)'!BQ110:BU110)-'Input_ALM (PHP)'!BP110-'Input_ALM (PHP)'!BV110</f>
        <v>0</v>
      </c>
      <c r="AH116" s="61"/>
      <c r="AI116" s="61"/>
      <c r="AK116" s="603">
        <f>SUM('Input_ALM (PHP)'!BY110:CC110)-'Input_ALM (PHP)'!BX110-'Input_ALM (PHP)'!CD110</f>
        <v>0</v>
      </c>
      <c r="AL116" s="61"/>
      <c r="AM116" s="61"/>
      <c r="AO116" s="603">
        <f>SUM('Input_ALM (PHP)'!CG110:CK110)-'Input_ALM (PHP)'!CF110-'Input_ALM (PHP)'!CL110</f>
        <v>0</v>
      </c>
      <c r="AP116" s="61"/>
      <c r="AQ116" s="61"/>
    </row>
    <row r="117" spans="2:43">
      <c r="B117" s="459">
        <f>'Input_ALM (PHP)'!B111</f>
        <v>85</v>
      </c>
      <c r="C117" s="72">
        <v>5.2694999999999999E-2</v>
      </c>
      <c r="D117" s="602">
        <f t="shared" si="9"/>
        <v>1.3044687093460619E-2</v>
      </c>
      <c r="E117" s="603">
        <f t="shared" si="6"/>
        <v>0</v>
      </c>
      <c r="F117" s="603">
        <f t="shared" si="7"/>
        <v>0</v>
      </c>
      <c r="G117" s="603">
        <f t="shared" si="8"/>
        <v>0</v>
      </c>
      <c r="H117"/>
      <c r="I117" s="603">
        <f>SUM('Input_ALM (PHP)'!U111:Y111)-'Input_ALM (PHP)'!T111-'Input_ALM (PHP)'!Z111</f>
        <v>0</v>
      </c>
      <c r="J117" s="61"/>
      <c r="K117" s="61"/>
      <c r="L117"/>
      <c r="M117" s="603">
        <f>SUM('Input_ALM (PHP)'!AC111:AG111)-'Input_ALM (PHP)'!AB111-'Input_ALM (PHP)'!AH111</f>
        <v>0</v>
      </c>
      <c r="N117" s="61"/>
      <c r="O117" s="61"/>
      <c r="Q117" s="603">
        <f>SUM('Input_ALM (PHP)'!AK111:AO111)-'Input_ALM (PHP)'!AJ111-'Input_ALM (PHP)'!AP111</f>
        <v>0</v>
      </c>
      <c r="R117" s="61"/>
      <c r="S117" s="61"/>
      <c r="U117" s="603">
        <f>SUM('Input_ALM (PHP)'!AS111:AW111)-'Input_ALM (PHP)'!AR111-'Input_ALM (PHP)'!AX111</f>
        <v>0</v>
      </c>
      <c r="V117" s="61"/>
      <c r="W117" s="61"/>
      <c r="Y117" s="603">
        <f>SUM('Input_ALM (PHP)'!BA111:BE111)-'Input_ALM (PHP)'!AZ111-'Input_ALM (PHP)'!BF111</f>
        <v>0</v>
      </c>
      <c r="Z117" s="61"/>
      <c r="AA117" s="61"/>
      <c r="AC117" s="603">
        <f>SUM('Input_ALM (PHP)'!BI111:BM111)-'Input_ALM (PHP)'!BH111-'Input_ALM (PHP)'!BN111</f>
        <v>0</v>
      </c>
      <c r="AD117" s="61"/>
      <c r="AE117" s="61"/>
      <c r="AG117" s="603">
        <f>SUM('Input_ALM (PHP)'!BQ111:BU111)-'Input_ALM (PHP)'!BP111-'Input_ALM (PHP)'!BV111</f>
        <v>0</v>
      </c>
      <c r="AH117" s="61"/>
      <c r="AI117" s="61"/>
      <c r="AK117" s="603">
        <f>SUM('Input_ALM (PHP)'!BY111:CC111)-'Input_ALM (PHP)'!BX111-'Input_ALM (PHP)'!CD111</f>
        <v>0</v>
      </c>
      <c r="AL117" s="61"/>
      <c r="AM117" s="61"/>
      <c r="AO117" s="603">
        <f>SUM('Input_ALM (PHP)'!CG111:CK111)-'Input_ALM (PHP)'!CF111-'Input_ALM (PHP)'!CL111</f>
        <v>0</v>
      </c>
      <c r="AP117" s="61"/>
      <c r="AQ117" s="61"/>
    </row>
    <row r="118" spans="2:43">
      <c r="B118" s="463">
        <f>'Input_ALM (PHP)'!B112</f>
        <v>86</v>
      </c>
      <c r="C118" s="73">
        <v>5.2671999999999997E-2</v>
      </c>
      <c r="D118" s="604">
        <f>1/(1+C118)^((B117+B118)/2)</f>
        <v>1.2414876507644031E-2</v>
      </c>
      <c r="E118" s="605">
        <f t="shared" si="6"/>
        <v>0</v>
      </c>
      <c r="F118" s="605">
        <f t="shared" si="7"/>
        <v>0</v>
      </c>
      <c r="G118" s="605">
        <f t="shared" si="8"/>
        <v>0</v>
      </c>
      <c r="H118"/>
      <c r="I118" s="605">
        <f>SUM('Input_ALM (PHP)'!U112:Y112)-'Input_ALM (PHP)'!T112-'Input_ALM (PHP)'!Z112</f>
        <v>0</v>
      </c>
      <c r="J118" s="62"/>
      <c r="K118" s="62"/>
      <c r="L118"/>
      <c r="M118" s="605">
        <f>SUM('Input_ALM (PHP)'!AC112:AG112)-'Input_ALM (PHP)'!AB112-'Input_ALM (PHP)'!AH112</f>
        <v>0</v>
      </c>
      <c r="N118" s="62"/>
      <c r="O118" s="62"/>
      <c r="Q118" s="605">
        <f>SUM('Input_ALM (PHP)'!AK112:AO112)-'Input_ALM (PHP)'!AJ112-'Input_ALM (PHP)'!AP112</f>
        <v>0</v>
      </c>
      <c r="R118" s="62"/>
      <c r="S118" s="62"/>
      <c r="U118" s="605">
        <f>SUM('Input_ALM (PHP)'!AS112:AW112)-'Input_ALM (PHP)'!AR112-'Input_ALM (PHP)'!AX112</f>
        <v>0</v>
      </c>
      <c r="V118" s="62"/>
      <c r="W118" s="62"/>
      <c r="Y118" s="605">
        <f>SUM('Input_ALM (PHP)'!BA112:BE112)-'Input_ALM (PHP)'!AZ112-'Input_ALM (PHP)'!BF112</f>
        <v>0</v>
      </c>
      <c r="Z118" s="62"/>
      <c r="AA118" s="62"/>
      <c r="AC118" s="605">
        <f>SUM('Input_ALM (PHP)'!BI112:BM112)-'Input_ALM (PHP)'!BH112-'Input_ALM (PHP)'!BN112</f>
        <v>0</v>
      </c>
      <c r="AD118" s="62"/>
      <c r="AE118" s="62"/>
      <c r="AG118" s="605">
        <f>SUM('Input_ALM (PHP)'!BQ112:BU112)-'Input_ALM (PHP)'!BP112-'Input_ALM (PHP)'!BV112</f>
        <v>0</v>
      </c>
      <c r="AH118" s="62"/>
      <c r="AI118" s="62"/>
      <c r="AK118" s="605">
        <f>SUM('Input_ALM (PHP)'!BY112:CC112)-'Input_ALM (PHP)'!BX112-'Input_ALM (PHP)'!CD112</f>
        <v>0</v>
      </c>
      <c r="AL118" s="62"/>
      <c r="AM118" s="62"/>
      <c r="AO118" s="605">
        <f>SUM('Input_ALM (PHP)'!CG112:CK112)-'Input_ALM (PHP)'!CF112-'Input_ALM (PHP)'!CL112</f>
        <v>0</v>
      </c>
      <c r="AP118" s="62"/>
      <c r="AQ118" s="62"/>
    </row>
    <row r="119" spans="2:43">
      <c r="G119" s="428"/>
      <c r="H119"/>
      <c r="I119" s="219"/>
      <c r="J119" s="219"/>
      <c r="K119" s="219"/>
      <c r="M119" s="219"/>
      <c r="N119" s="219"/>
    </row>
    <row r="120" spans="2:43">
      <c r="G120"/>
      <c r="H120"/>
    </row>
  </sheetData>
  <sheetProtection algorithmName="SHA-512" hashValue="6x4t2uRIHPqNh/kXeQDc4RdoN89WBt3OwkMO2Tnkgp0Qs4zyGs++eY9LaNelV3Dbxg90kI6h44XzLkI764121g==" saltValue="Nx+ukRBf1BvxJVhEc/7Cyw==" spinCount="100000" sheet="1" objects="1" scenarios="1" formatCells="0" formatColumns="0" insertHyperlinks="0" sort="0" autoFilter="0" pivotTables="0"/>
  <mergeCells count="26">
    <mergeCell ref="D2:E2"/>
    <mergeCell ref="D3:E3"/>
    <mergeCell ref="D4:E4"/>
    <mergeCell ref="AO26:AQ26"/>
    <mergeCell ref="AC27:AE27"/>
    <mergeCell ref="AK27:AM27"/>
    <mergeCell ref="I11:N11"/>
    <mergeCell ref="I12:N13"/>
    <mergeCell ref="I16:N16"/>
    <mergeCell ref="AG27:AI27"/>
    <mergeCell ref="Y27:AA27"/>
    <mergeCell ref="AO27:AQ27"/>
    <mergeCell ref="Q26:S26"/>
    <mergeCell ref="Q27:S27"/>
    <mergeCell ref="AK26:AM26"/>
    <mergeCell ref="U26:W26"/>
    <mergeCell ref="U27:W27"/>
    <mergeCell ref="Y26:AA26"/>
    <mergeCell ref="I14:N14"/>
    <mergeCell ref="AC26:AE26"/>
    <mergeCell ref="AG26:AI26"/>
    <mergeCell ref="E27:G27"/>
    <mergeCell ref="I26:K26"/>
    <mergeCell ref="I27:K27"/>
    <mergeCell ref="M26:O26"/>
    <mergeCell ref="M27:O27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theme="5" tint="0.39997558519241921"/>
  </sheetPr>
  <dimension ref="A1:BB120"/>
  <sheetViews>
    <sheetView workbookViewId="0"/>
  </sheetViews>
  <sheetFormatPr defaultColWidth="9.140625" defaultRowHeight="15"/>
  <cols>
    <col min="1" max="1" width="2.7109375" customWidth="1"/>
    <col min="2" max="2" width="9.85546875" customWidth="1"/>
    <col min="3" max="4" width="15.42578125" customWidth="1"/>
    <col min="5" max="6" width="23.28515625" customWidth="1"/>
    <col min="7" max="7" width="23.28515625" style="219" customWidth="1"/>
    <col min="8" max="8" width="3.140625" style="219" customWidth="1"/>
    <col min="9" max="9" width="16.140625" customWidth="1"/>
    <col min="10" max="11" width="19.7109375" customWidth="1"/>
    <col min="12" max="12" width="3" style="219" customWidth="1"/>
    <col min="13" max="14" width="17.28515625" customWidth="1"/>
    <col min="15" max="15" width="17.28515625" style="219" customWidth="1"/>
    <col min="16" max="16" width="3" customWidth="1"/>
    <col min="17" max="19" width="17.28515625" customWidth="1"/>
    <col min="20" max="20" width="3" customWidth="1"/>
    <col min="21" max="23" width="17.28515625" customWidth="1"/>
    <col min="24" max="24" width="3" customWidth="1"/>
    <col min="25" max="27" width="17.28515625" customWidth="1"/>
    <col min="28" max="28" width="3" customWidth="1"/>
    <col min="29" max="31" width="17.28515625" customWidth="1"/>
    <col min="32" max="32" width="3" customWidth="1"/>
    <col min="33" max="35" width="17.28515625" customWidth="1"/>
    <col min="36" max="36" width="3" customWidth="1"/>
    <col min="37" max="39" width="17.28515625" customWidth="1"/>
    <col min="40" max="40" width="4.140625" customWidth="1"/>
    <col min="41" max="43" width="17.28515625" customWidth="1"/>
    <col min="44" max="99" width="17.5703125" customWidth="1"/>
  </cols>
  <sheetData>
    <row r="1" spans="1:54">
      <c r="A1" s="7"/>
      <c r="G1" s="223"/>
      <c r="H1" s="223"/>
      <c r="K1" s="223"/>
      <c r="L1"/>
      <c r="O1"/>
    </row>
    <row r="2" spans="1:54" ht="15.75">
      <c r="B2" s="339"/>
      <c r="C2" s="339"/>
      <c r="D2" s="727" t="s">
        <v>0</v>
      </c>
      <c r="E2" s="727"/>
      <c r="F2" s="339"/>
      <c r="G2" s="340"/>
      <c r="H2" s="340"/>
      <c r="I2" s="340"/>
      <c r="J2" s="340"/>
      <c r="K2" s="340"/>
      <c r="L2"/>
      <c r="O2"/>
    </row>
    <row r="3" spans="1:54" ht="15.75">
      <c r="B3" s="339"/>
      <c r="C3" s="339"/>
      <c r="D3" s="727" t="s">
        <v>1</v>
      </c>
      <c r="E3" s="727"/>
      <c r="F3" s="339"/>
      <c r="G3" s="340"/>
      <c r="H3" s="340"/>
      <c r="I3" s="340"/>
      <c r="J3" s="340"/>
      <c r="K3" s="340"/>
      <c r="L3"/>
      <c r="O3"/>
    </row>
    <row r="4" spans="1:54" ht="15.75">
      <c r="B4" s="339"/>
      <c r="C4" s="339"/>
      <c r="D4" s="728" t="s">
        <v>4</v>
      </c>
      <c r="E4" s="728"/>
      <c r="F4" s="339"/>
      <c r="G4" s="340"/>
      <c r="H4" s="340"/>
      <c r="K4" s="340"/>
      <c r="L4"/>
      <c r="O4"/>
    </row>
    <row r="5" spans="1:54" ht="26.25">
      <c r="B5" s="79" t="str">
        <f>Cover!$B$5 &amp; " - "&amp;Cover!$H$3</f>
        <v>Life Template for the Risk-based Capital 2 Framework - 2020 v.0</v>
      </c>
      <c r="G5" s="223"/>
      <c r="H5" s="223"/>
      <c r="I5" s="223"/>
      <c r="J5" s="223"/>
      <c r="K5" s="223"/>
      <c r="L5"/>
      <c r="O5"/>
    </row>
    <row r="6" spans="1:54" ht="15.75">
      <c r="B6" s="80" t="str">
        <f>Cover!B6</f>
        <v>Insurance Commission</v>
      </c>
      <c r="G6" s="223"/>
      <c r="H6" s="223"/>
      <c r="I6" s="223"/>
      <c r="J6" s="223"/>
      <c r="K6" s="223"/>
      <c r="L6"/>
      <c r="O6"/>
    </row>
    <row r="7" spans="1:54" ht="15.75">
      <c r="B7" s="154" t="str">
        <f>Cover!D33</f>
        <v>Calculation of Insurance Risk charges and Summary of Insurance Liabilities (USD only)</v>
      </c>
      <c r="G7" s="223"/>
      <c r="H7" s="223"/>
      <c r="I7" s="373"/>
      <c r="J7" s="374"/>
      <c r="K7" s="375"/>
      <c r="L7" s="375"/>
      <c r="M7" s="375"/>
      <c r="N7" s="375"/>
      <c r="O7" s="375"/>
      <c r="P7" s="375"/>
      <c r="Q7" s="375"/>
      <c r="R7" s="375"/>
    </row>
    <row r="8" spans="1:54">
      <c r="D8" s="219"/>
      <c r="G8" s="223"/>
      <c r="H8" s="223"/>
      <c r="I8" s="374"/>
      <c r="J8" s="375"/>
      <c r="K8" s="376"/>
      <c r="L8" s="375"/>
      <c r="M8" s="375"/>
      <c r="N8" s="375"/>
      <c r="O8" s="375"/>
      <c r="P8" s="375"/>
      <c r="Q8" s="375"/>
      <c r="R8" s="375"/>
    </row>
    <row r="9" spans="1:54">
      <c r="B9" s="8" t="s">
        <v>127</v>
      </c>
      <c r="D9" s="155">
        <f>Cover!C9</f>
        <v>0</v>
      </c>
      <c r="E9" s="156"/>
      <c r="G9" s="223"/>
      <c r="H9" s="320"/>
      <c r="I9" s="321" t="s">
        <v>392</v>
      </c>
      <c r="J9" s="322"/>
      <c r="K9" s="323"/>
      <c r="L9" s="323"/>
      <c r="M9" s="323"/>
      <c r="N9" s="324"/>
      <c r="O9" s="375"/>
      <c r="P9" s="375"/>
      <c r="Q9" s="375"/>
      <c r="R9" s="375"/>
    </row>
    <row r="10" spans="1:54">
      <c r="B10" s="8" t="s">
        <v>128</v>
      </c>
      <c r="D10" s="157">
        <f>Cover!C10</f>
        <v>0</v>
      </c>
      <c r="E10" s="156"/>
      <c r="G10" s="223"/>
      <c r="H10" s="325"/>
      <c r="I10" s="326" t="s">
        <v>393</v>
      </c>
      <c r="J10" s="326"/>
      <c r="K10" s="326"/>
      <c r="L10" s="327"/>
      <c r="M10" s="326"/>
      <c r="N10" s="328"/>
      <c r="O10" s="375"/>
      <c r="P10" s="375"/>
      <c r="Q10" s="375"/>
      <c r="R10" s="375"/>
    </row>
    <row r="11" spans="1:54">
      <c r="D11" s="219"/>
      <c r="G11" s="223"/>
      <c r="H11" s="325"/>
      <c r="I11" s="750" t="s">
        <v>394</v>
      </c>
      <c r="J11" s="750"/>
      <c r="K11" s="750"/>
      <c r="L11" s="750"/>
      <c r="M11" s="750"/>
      <c r="N11" s="751"/>
      <c r="O11"/>
    </row>
    <row r="12" spans="1:54">
      <c r="A12" s="10"/>
      <c r="B12" s="195" t="s">
        <v>129</v>
      </c>
      <c r="C12" s="10"/>
      <c r="D12" s="10"/>
      <c r="G12"/>
      <c r="H12" s="329"/>
      <c r="I12" s="750" t="s">
        <v>395</v>
      </c>
      <c r="J12" s="750"/>
      <c r="K12" s="750"/>
      <c r="L12" s="750"/>
      <c r="M12" s="750"/>
      <c r="N12" s="751"/>
      <c r="O12"/>
    </row>
    <row r="13" spans="1:54">
      <c r="A13" s="10"/>
      <c r="B13" s="196" t="s">
        <v>130</v>
      </c>
      <c r="C13" s="341"/>
      <c r="D13" s="341"/>
      <c r="E13" s="342"/>
      <c r="F13" s="342"/>
      <c r="G13"/>
      <c r="H13" s="329"/>
      <c r="I13" s="750"/>
      <c r="J13" s="750"/>
      <c r="K13" s="750"/>
      <c r="L13" s="750"/>
      <c r="M13" s="750"/>
      <c r="N13" s="751"/>
    </row>
    <row r="14" spans="1:54" ht="15" customHeight="1">
      <c r="A14" s="10"/>
      <c r="B14" s="197" t="s">
        <v>131</v>
      </c>
      <c r="C14" s="343"/>
      <c r="D14" s="343"/>
      <c r="E14" s="344"/>
      <c r="F14" s="344"/>
      <c r="G14"/>
      <c r="H14" s="329"/>
      <c r="I14" s="750" t="s">
        <v>396</v>
      </c>
      <c r="J14" s="750"/>
      <c r="K14" s="750"/>
      <c r="L14" s="750"/>
      <c r="M14" s="750"/>
      <c r="N14" s="751"/>
      <c r="O14"/>
      <c r="AS14" s="345"/>
      <c r="AT14" s="345"/>
      <c r="AU14" s="345"/>
      <c r="AV14" s="345"/>
      <c r="BB14" s="345"/>
    </row>
    <row r="15" spans="1:54">
      <c r="B15" s="223"/>
      <c r="D15" s="346"/>
      <c r="G15"/>
      <c r="H15" s="330"/>
      <c r="I15" s="543"/>
      <c r="J15" s="543"/>
      <c r="K15" s="543"/>
      <c r="L15" s="543"/>
      <c r="M15" s="543"/>
      <c r="N15" s="544"/>
      <c r="O15"/>
    </row>
    <row r="16" spans="1:54" ht="15" customHeight="1">
      <c r="A16" s="10"/>
      <c r="B16" s="347" t="s">
        <v>397</v>
      </c>
      <c r="C16" s="348"/>
      <c r="D16" s="348"/>
      <c r="E16" s="348"/>
      <c r="F16" s="349" t="s">
        <v>95</v>
      </c>
      <c r="H16" s="330"/>
      <c r="I16" s="750" t="s">
        <v>398</v>
      </c>
      <c r="J16" s="750"/>
      <c r="K16" s="750"/>
      <c r="L16" s="750"/>
      <c r="M16" s="750"/>
      <c r="N16" s="751"/>
      <c r="O16"/>
      <c r="U16" s="345"/>
      <c r="V16" s="345"/>
      <c r="AC16" s="345"/>
      <c r="AD16" s="345"/>
      <c r="AE16" s="350"/>
      <c r="AF16" s="350"/>
      <c r="AG16" s="345"/>
      <c r="AH16" s="345"/>
      <c r="AI16" s="350"/>
      <c r="AJ16" s="350"/>
      <c r="AK16" s="345"/>
      <c r="AL16" s="345"/>
      <c r="AM16" s="350"/>
      <c r="AN16" s="350"/>
      <c r="AO16" s="345"/>
      <c r="AP16" s="345"/>
      <c r="AQ16" s="350"/>
      <c r="AR16" s="350"/>
    </row>
    <row r="17" spans="1:46" ht="15.75" thickBot="1">
      <c r="A17" s="10"/>
      <c r="B17" s="351" t="s">
        <v>399</v>
      </c>
      <c r="C17" s="352"/>
      <c r="D17" s="352"/>
      <c r="E17" s="352"/>
      <c r="F17" s="353">
        <f>F23-F22</f>
        <v>0</v>
      </c>
      <c r="H17" s="330"/>
      <c r="I17" s="331" t="s">
        <v>400</v>
      </c>
      <c r="J17" s="332" t="s">
        <v>401</v>
      </c>
      <c r="K17" s="326"/>
      <c r="L17" s="326"/>
      <c r="M17" s="326"/>
      <c r="N17" s="328"/>
      <c r="O17"/>
      <c r="P17" s="345"/>
      <c r="X17" s="345"/>
      <c r="AB17" s="345"/>
      <c r="AF17" s="345"/>
    </row>
    <row r="18" spans="1:46" ht="15" customHeight="1" thickBot="1">
      <c r="A18" s="10"/>
      <c r="B18" s="354" t="s">
        <v>402</v>
      </c>
      <c r="C18" s="355"/>
      <c r="D18" s="355"/>
      <c r="E18" s="356"/>
      <c r="F18" s="357">
        <f>SUMPRODUCT($E$30:$E$118,$D$30:$D$118)</f>
        <v>0</v>
      </c>
      <c r="H18" s="330"/>
      <c r="I18" s="333" t="s">
        <v>403</v>
      </c>
      <c r="J18" s="334" t="s">
        <v>404</v>
      </c>
      <c r="K18" s="326"/>
      <c r="L18" s="326"/>
      <c r="M18" s="326"/>
      <c r="N18" s="328"/>
      <c r="O18"/>
      <c r="P18" s="345"/>
      <c r="X18" s="345"/>
      <c r="AB18" s="345"/>
      <c r="AF18" s="345"/>
    </row>
    <row r="19" spans="1:46" ht="15" customHeight="1" thickBot="1">
      <c r="A19" s="10"/>
      <c r="B19" s="358" t="s">
        <v>405</v>
      </c>
      <c r="C19" s="359"/>
      <c r="D19" s="359"/>
      <c r="E19" s="360"/>
      <c r="F19" s="51"/>
      <c r="H19" s="330"/>
      <c r="I19" s="333" t="s">
        <v>406</v>
      </c>
      <c r="J19" s="682" t="s">
        <v>407</v>
      </c>
      <c r="K19" s="326"/>
      <c r="L19" s="326"/>
      <c r="M19" s="326"/>
      <c r="N19" s="328"/>
      <c r="O19"/>
      <c r="P19" s="345"/>
      <c r="X19" s="345"/>
      <c r="AB19" s="345"/>
      <c r="AF19" s="345"/>
    </row>
    <row r="20" spans="1:46" ht="15" customHeight="1" thickBot="1">
      <c r="A20" s="10"/>
      <c r="B20" s="358" t="s">
        <v>408</v>
      </c>
      <c r="C20" s="359"/>
      <c r="D20" s="359"/>
      <c r="E20" s="360"/>
      <c r="F20" s="51"/>
      <c r="G20"/>
      <c r="H20" s="330"/>
      <c r="I20" s="333" t="s">
        <v>409</v>
      </c>
      <c r="J20" s="682" t="s">
        <v>410</v>
      </c>
      <c r="K20" s="326"/>
      <c r="L20" s="326"/>
      <c r="M20" s="326"/>
      <c r="N20" s="328"/>
      <c r="O20"/>
      <c r="P20" s="345"/>
      <c r="X20" s="345"/>
      <c r="AB20" s="345"/>
      <c r="AF20" s="345"/>
    </row>
    <row r="21" spans="1:46" ht="15" customHeight="1" thickBot="1">
      <c r="A21" s="10"/>
      <c r="B21" s="361" t="s">
        <v>411</v>
      </c>
      <c r="C21" s="359"/>
      <c r="D21" s="359"/>
      <c r="E21" s="360"/>
      <c r="F21" s="362">
        <f>SUM(F18,F19,F20)</f>
        <v>0</v>
      </c>
      <c r="G21"/>
      <c r="H21" s="330"/>
      <c r="I21" s="333" t="s">
        <v>412</v>
      </c>
      <c r="J21" s="682" t="s">
        <v>413</v>
      </c>
      <c r="K21" s="326"/>
      <c r="L21" s="326"/>
      <c r="M21" s="326"/>
      <c r="N21" s="328"/>
      <c r="O21"/>
      <c r="P21" s="345"/>
      <c r="X21" s="345"/>
      <c r="AB21" s="345"/>
      <c r="AF21" s="345"/>
    </row>
    <row r="22" spans="1:46" ht="15" customHeight="1" thickBot="1">
      <c r="A22" s="10"/>
      <c r="B22" s="358" t="s">
        <v>414</v>
      </c>
      <c r="C22" s="359"/>
      <c r="D22" s="359"/>
      <c r="E22" s="360"/>
      <c r="F22" s="366">
        <f>SUMPRODUCT($F$30:$F$118,$D$30:$D$118)</f>
        <v>0</v>
      </c>
      <c r="G22"/>
      <c r="H22" s="330"/>
      <c r="I22" s="333" t="s">
        <v>415</v>
      </c>
      <c r="J22" s="334" t="s">
        <v>404</v>
      </c>
      <c r="K22" s="326"/>
      <c r="L22" s="326"/>
      <c r="M22" s="326"/>
      <c r="N22" s="328"/>
      <c r="O22"/>
      <c r="P22" s="345"/>
      <c r="X22" s="345"/>
      <c r="AB22" s="345"/>
      <c r="AF22" s="345"/>
    </row>
    <row r="23" spans="1:46" ht="15" customHeight="1" thickBot="1">
      <c r="A23" s="10"/>
      <c r="B23" s="367" t="s">
        <v>416</v>
      </c>
      <c r="C23" s="368"/>
      <c r="D23" s="368"/>
      <c r="E23" s="369"/>
      <c r="F23" s="366">
        <f>SUMPRODUCT($G$30:$G$118,$D$30:$D$118)</f>
        <v>0</v>
      </c>
      <c r="G23"/>
      <c r="H23" s="330"/>
      <c r="I23" s="335" t="s">
        <v>417</v>
      </c>
      <c r="J23" s="682" t="s">
        <v>407</v>
      </c>
      <c r="K23" s="326"/>
      <c r="L23" s="326"/>
      <c r="M23" s="326"/>
      <c r="N23" s="328"/>
      <c r="O23"/>
      <c r="P23" s="345"/>
      <c r="X23" s="345"/>
      <c r="AB23" s="345"/>
      <c r="AF23" s="345"/>
    </row>
    <row r="24" spans="1:46" ht="15" customHeight="1">
      <c r="A24" s="10"/>
      <c r="B24" s="367" t="s">
        <v>418</v>
      </c>
      <c r="C24" s="368"/>
      <c r="D24" s="368"/>
      <c r="E24" s="369"/>
      <c r="F24" s="366">
        <f>F22-(F18+F19)</f>
        <v>0</v>
      </c>
      <c r="G24"/>
      <c r="H24" s="336"/>
      <c r="I24" s="337"/>
      <c r="J24" s="337"/>
      <c r="K24" s="337"/>
      <c r="L24" s="337"/>
      <c r="M24" s="337"/>
      <c r="N24" s="338"/>
      <c r="O24"/>
      <c r="P24" s="345"/>
      <c r="X24" s="345"/>
      <c r="AB24" s="345"/>
      <c r="AF24" s="345"/>
    </row>
    <row r="25" spans="1:46" ht="15" customHeight="1">
      <c r="A25" s="10"/>
      <c r="B25" s="370"/>
      <c r="C25" s="371"/>
      <c r="D25" s="371"/>
      <c r="E25" s="371"/>
      <c r="F25" s="371"/>
      <c r="G25" s="372"/>
      <c r="H25"/>
      <c r="L25"/>
      <c r="O25"/>
      <c r="P25" s="345"/>
      <c r="X25" s="345"/>
      <c r="AB25" s="345"/>
      <c r="AF25" s="345"/>
    </row>
    <row r="26" spans="1:46">
      <c r="A26" s="10"/>
      <c r="B26" s="195" t="s">
        <v>436</v>
      </c>
      <c r="C26" s="10"/>
      <c r="D26" s="597"/>
      <c r="E26" s="597"/>
      <c r="F26" s="597"/>
      <c r="G26" s="598"/>
      <c r="H26"/>
      <c r="I26" s="744" t="s">
        <v>420</v>
      </c>
      <c r="J26" s="745"/>
      <c r="K26" s="746"/>
      <c r="L26"/>
      <c r="M26" s="744" t="s">
        <v>421</v>
      </c>
      <c r="N26" s="745"/>
      <c r="O26" s="746"/>
      <c r="P26" s="345"/>
      <c r="Q26" s="744" t="s">
        <v>420</v>
      </c>
      <c r="R26" s="745"/>
      <c r="S26" s="746"/>
      <c r="U26" s="744" t="s">
        <v>421</v>
      </c>
      <c r="V26" s="745"/>
      <c r="W26" s="746"/>
      <c r="X26" s="345"/>
      <c r="Y26" s="744"/>
      <c r="Z26" s="745"/>
      <c r="AA26" s="746"/>
      <c r="AB26" s="345"/>
      <c r="AC26" s="744"/>
      <c r="AD26" s="745"/>
      <c r="AE26" s="746"/>
      <c r="AF26" s="345"/>
      <c r="AG26" s="744"/>
      <c r="AH26" s="745"/>
      <c r="AI26" s="746"/>
      <c r="AK26" s="744"/>
      <c r="AL26" s="745"/>
      <c r="AM26" s="746"/>
      <c r="AO26" s="744"/>
      <c r="AP26" s="745"/>
      <c r="AQ26" s="746"/>
    </row>
    <row r="27" spans="1:46">
      <c r="A27" s="10"/>
      <c r="B27" s="10"/>
      <c r="C27" s="10"/>
      <c r="D27" s="10"/>
      <c r="E27" s="744" t="s">
        <v>422</v>
      </c>
      <c r="F27" s="745"/>
      <c r="G27" s="746"/>
      <c r="H27"/>
      <c r="I27" s="747" t="s">
        <v>423</v>
      </c>
      <c r="J27" s="748"/>
      <c r="K27" s="749"/>
      <c r="L27"/>
      <c r="M27" s="747" t="s">
        <v>423</v>
      </c>
      <c r="N27" s="748"/>
      <c r="O27" s="749"/>
      <c r="Q27" s="747" t="s">
        <v>424</v>
      </c>
      <c r="R27" s="748"/>
      <c r="S27" s="749"/>
      <c r="U27" s="747" t="s">
        <v>424</v>
      </c>
      <c r="V27" s="748"/>
      <c r="W27" s="749"/>
      <c r="Y27" s="747" t="s">
        <v>425</v>
      </c>
      <c r="Z27" s="748"/>
      <c r="AA27" s="749"/>
      <c r="AC27" s="747" t="s">
        <v>426</v>
      </c>
      <c r="AD27" s="748"/>
      <c r="AE27" s="749"/>
      <c r="AG27" s="747" t="s">
        <v>427</v>
      </c>
      <c r="AH27" s="748"/>
      <c r="AI27" s="749"/>
      <c r="AK27" s="747" t="s">
        <v>428</v>
      </c>
      <c r="AL27" s="748"/>
      <c r="AM27" s="749"/>
      <c r="AO27" s="747" t="s">
        <v>429</v>
      </c>
      <c r="AP27" s="748"/>
      <c r="AQ27" s="749"/>
    </row>
    <row r="28" spans="1:46" s="9" customFormat="1" ht="43.5" customHeight="1">
      <c r="B28" s="406" t="s">
        <v>430</v>
      </c>
      <c r="C28" s="406" t="s">
        <v>431</v>
      </c>
      <c r="D28" s="406" t="s">
        <v>432</v>
      </c>
      <c r="E28" s="406" t="s">
        <v>433</v>
      </c>
      <c r="F28" s="406" t="s">
        <v>434</v>
      </c>
      <c r="G28" s="349" t="s">
        <v>435</v>
      </c>
      <c r="I28" s="406" t="str">
        <f>$E$28</f>
        <v>Unpadded Central Estimate assumptions</v>
      </c>
      <c r="J28" s="406" t="s">
        <v>434</v>
      </c>
      <c r="K28" s="349" t="str">
        <f>$G$28</f>
        <v>Under Stressed Scenario (RBC) assumptions</v>
      </c>
      <c r="M28" s="406" t="str">
        <f>$E$28</f>
        <v>Unpadded Central Estimate assumptions</v>
      </c>
      <c r="N28" s="406" t="s">
        <v>434</v>
      </c>
      <c r="O28" s="349" t="str">
        <f>$G$28</f>
        <v>Under Stressed Scenario (RBC) assumptions</v>
      </c>
      <c r="Q28" s="406" t="str">
        <f>$E$28</f>
        <v>Unpadded Central Estimate assumptions</v>
      </c>
      <c r="R28" s="406" t="s">
        <v>434</v>
      </c>
      <c r="S28" s="349" t="str">
        <f>$G$28</f>
        <v>Under Stressed Scenario (RBC) assumptions</v>
      </c>
      <c r="U28" s="406" t="str">
        <f>$E$28</f>
        <v>Unpadded Central Estimate assumptions</v>
      </c>
      <c r="V28" s="406" t="s">
        <v>434</v>
      </c>
      <c r="W28" s="349" t="str">
        <f>$G$28</f>
        <v>Under Stressed Scenario (RBC) assumptions</v>
      </c>
      <c r="Y28" s="406" t="str">
        <f>$E$28</f>
        <v>Unpadded Central Estimate assumptions</v>
      </c>
      <c r="Z28" s="406" t="s">
        <v>434</v>
      </c>
      <c r="AA28" s="349" t="str">
        <f>$G$28</f>
        <v>Under Stressed Scenario (RBC) assumptions</v>
      </c>
      <c r="AC28" s="406" t="str">
        <f>$E$28</f>
        <v>Unpadded Central Estimate assumptions</v>
      </c>
      <c r="AD28" s="406" t="s">
        <v>434</v>
      </c>
      <c r="AE28" s="349" t="str">
        <f>$G$28</f>
        <v>Under Stressed Scenario (RBC) assumptions</v>
      </c>
      <c r="AG28" s="406" t="str">
        <f>$E$28</f>
        <v>Unpadded Central Estimate assumptions</v>
      </c>
      <c r="AH28" s="406" t="s">
        <v>434</v>
      </c>
      <c r="AI28" s="349" t="str">
        <f>$G$28</f>
        <v>Under Stressed Scenario (RBC) assumptions</v>
      </c>
      <c r="AK28" s="406" t="str">
        <f>$E$28</f>
        <v>Unpadded Central Estimate assumptions</v>
      </c>
      <c r="AL28" s="406" t="s">
        <v>434</v>
      </c>
      <c r="AM28" s="349" t="str">
        <f>$G$28</f>
        <v>Under Stressed Scenario (RBC) assumptions</v>
      </c>
      <c r="AO28" s="406" t="str">
        <f>$E$28</f>
        <v>Unpadded Central Estimate assumptions</v>
      </c>
      <c r="AP28" s="406" t="s">
        <v>434</v>
      </c>
      <c r="AQ28" s="349" t="str">
        <f>$G$28</f>
        <v>Under Stressed Scenario (RBC) assumptions</v>
      </c>
      <c r="AS28"/>
      <c r="AT28"/>
    </row>
    <row r="29" spans="1:46" ht="15" customHeight="1">
      <c r="A29" s="8"/>
      <c r="B29" s="452"/>
      <c r="C29" s="452"/>
      <c r="D29" s="452"/>
      <c r="E29" s="452"/>
      <c r="F29" s="452"/>
      <c r="G29" s="452"/>
      <c r="H29"/>
      <c r="I29" s="452"/>
      <c r="J29" s="452"/>
      <c r="K29" s="452"/>
      <c r="L29"/>
      <c r="M29" s="452"/>
      <c r="N29" s="452"/>
      <c r="O29" s="452"/>
      <c r="Q29" s="452"/>
      <c r="R29" s="452"/>
      <c r="S29" s="452"/>
      <c r="U29" s="452"/>
      <c r="V29" s="452"/>
      <c r="W29" s="452"/>
      <c r="Y29" s="452"/>
      <c r="Z29" s="452"/>
      <c r="AA29" s="452"/>
      <c r="AC29" s="452"/>
      <c r="AD29" s="452"/>
      <c r="AE29" s="452"/>
      <c r="AG29" s="452"/>
      <c r="AH29" s="452"/>
      <c r="AI29" s="452"/>
      <c r="AK29" s="452"/>
      <c r="AL29" s="452"/>
      <c r="AM29" s="452"/>
      <c r="AO29" s="452"/>
      <c r="AP29" s="452"/>
      <c r="AQ29" s="452"/>
    </row>
    <row r="30" spans="1:46" ht="15" customHeight="1">
      <c r="B30" s="455">
        <f>'Input_ALM (USD)'!B24</f>
        <v>0.25</v>
      </c>
      <c r="C30" s="599">
        <f t="shared" ref="C30:C31" si="0">TREND($C$33:$C$34,$B$33:$B$34,B30)</f>
        <v>1.46275E-2</v>
      </c>
      <c r="D30" s="600">
        <f>1/(1+C30)^((B29+B30)/2)</f>
        <v>0.9981864527102331</v>
      </c>
      <c r="E30" s="601">
        <f>+I30+M30+Q30+U30+Y30+AC30+AG30+AK30+AO30</f>
        <v>0</v>
      </c>
      <c r="F30" s="601">
        <f>+J30+N30+R30+V30+Z30+AD30+AH30+AL30+AP30</f>
        <v>0</v>
      </c>
      <c r="G30" s="601">
        <f t="shared" ref="G30:G94" si="1">+K30+O30+S30+W30+AA30+AE30+AI30+AM30+AQ30</f>
        <v>0</v>
      </c>
      <c r="I30" s="601">
        <f>SUM('Input_ALM (USD)'!U24:Y24)-'Input_ALM (USD)'!T24-'Input_ALM (USD)'!Z24</f>
        <v>0</v>
      </c>
      <c r="J30" s="60"/>
      <c r="K30" s="60"/>
      <c r="L30"/>
      <c r="M30" s="601">
        <f>SUM('Input_ALM (USD)'!AC24:AG24)-'Input_ALM (USD)'!AB24-'Input_ALM (USD)'!AH24</f>
        <v>0</v>
      </c>
      <c r="N30" s="60"/>
      <c r="O30" s="60"/>
      <c r="Q30" s="601">
        <f>SUM('Input_ALM (USD)'!AK24:AO24)-'Input_ALM (USD)'!AJ24-'Input_ALM (USD)'!AP24</f>
        <v>0</v>
      </c>
      <c r="R30" s="60"/>
      <c r="S30" s="60"/>
      <c r="U30" s="601">
        <f>SUM('Input_ALM (USD)'!AS24:AW24)-'Input_ALM (USD)'!AR24-'Input_ALM (USD)'!AX24</f>
        <v>0</v>
      </c>
      <c r="V30" s="60"/>
      <c r="W30" s="60"/>
      <c r="Y30" s="601">
        <f>SUM('Input_ALM (USD)'!BA24:BE24)-'Input_ALM (USD)'!AZ24-'Input_ALM (USD)'!BF24</f>
        <v>0</v>
      </c>
      <c r="Z30" s="60"/>
      <c r="AA30" s="60"/>
      <c r="AC30" s="601">
        <f>SUM('Input_ALM (USD)'!BI24:BM24)-'Input_ALM (USD)'!BH24-'Input_ALM (USD)'!BN24</f>
        <v>0</v>
      </c>
      <c r="AD30" s="60"/>
      <c r="AE30" s="60"/>
      <c r="AG30" s="601">
        <f>SUM('Input_ALM (USD)'!BQ24:BU24)-'Input_ALM (USD)'!BP24-'Input_ALM (USD)'!BV24</f>
        <v>0</v>
      </c>
      <c r="AH30" s="60"/>
      <c r="AI30" s="60"/>
      <c r="AK30" s="601">
        <f>SUM('Input_ALM (USD)'!BY24:CC24)-'Input_ALM (USD)'!BX24-'Input_ALM (USD)'!CD24</f>
        <v>0</v>
      </c>
      <c r="AL30" s="60"/>
      <c r="AM30" s="60"/>
      <c r="AO30" s="601">
        <f>SUM('Input_ALM (USD)'!CG24:CK24)-'Input_ALM (USD)'!CF24-'Input_ALM (USD)'!CL24</f>
        <v>0</v>
      </c>
      <c r="AP30" s="60"/>
      <c r="AQ30" s="60"/>
    </row>
    <row r="31" spans="1:46" ht="15" customHeight="1">
      <c r="B31" s="459">
        <f>'Input_ALM (USD)'!B25</f>
        <v>0.5</v>
      </c>
      <c r="C31" s="599">
        <f t="shared" si="0"/>
        <v>1.4851E-2</v>
      </c>
      <c r="D31" s="602">
        <f t="shared" ref="D31:D95" si="2">1/(1+C31)^((B30+B31)/2)</f>
        <v>0.99448707586529606</v>
      </c>
      <c r="E31" s="603">
        <f t="shared" ref="E31:E62" si="3">+I31+M31+Q31+U31+Y31+AC31+AG31+AK31+AO31</f>
        <v>0</v>
      </c>
      <c r="F31" s="603">
        <f t="shared" ref="F31:F94" si="4">+J31+N31+R31+V31+Z31+AD31+AH31+AL31+AP31</f>
        <v>0</v>
      </c>
      <c r="G31" s="603">
        <f t="shared" si="1"/>
        <v>0</v>
      </c>
      <c r="I31" s="603">
        <f>SUM('Input_ALM (USD)'!U25:Y25)-'Input_ALM (USD)'!T25-'Input_ALM (USD)'!Z25</f>
        <v>0</v>
      </c>
      <c r="J31" s="61"/>
      <c r="K31" s="61"/>
      <c r="L31"/>
      <c r="M31" s="603">
        <f>SUM('Input_ALM (USD)'!AC25:AG25)-'Input_ALM (USD)'!AB25-'Input_ALM (USD)'!AH25</f>
        <v>0</v>
      </c>
      <c r="N31" s="61"/>
      <c r="O31" s="61"/>
      <c r="Q31" s="603">
        <f>SUM('Input_ALM (USD)'!AK25:AO25)-'Input_ALM (USD)'!AJ25-'Input_ALM (USD)'!AP25</f>
        <v>0</v>
      </c>
      <c r="R31" s="61"/>
      <c r="S31" s="61"/>
      <c r="U31" s="603">
        <f>SUM('Input_ALM (USD)'!AS25:AW25)-'Input_ALM (USD)'!AR25-'Input_ALM (USD)'!AX25</f>
        <v>0</v>
      </c>
      <c r="V31" s="61"/>
      <c r="W31" s="61"/>
      <c r="Y31" s="603">
        <f>SUM('Input_ALM (USD)'!BA25:BE25)-'Input_ALM (USD)'!AZ25-'Input_ALM (USD)'!BF25</f>
        <v>0</v>
      </c>
      <c r="Z31" s="61"/>
      <c r="AA31" s="61"/>
      <c r="AC31" s="603">
        <f>SUM('Input_ALM (USD)'!BI25:BM25)-'Input_ALM (USD)'!BH25-'Input_ALM (USD)'!BN25</f>
        <v>0</v>
      </c>
      <c r="AD31" s="61"/>
      <c r="AE31" s="61"/>
      <c r="AG31" s="603">
        <f>SUM('Input_ALM (USD)'!BQ25:BU25)-'Input_ALM (USD)'!BP25-'Input_ALM (USD)'!BV25</f>
        <v>0</v>
      </c>
      <c r="AH31" s="61"/>
      <c r="AI31" s="61"/>
      <c r="AK31" s="603">
        <f>SUM('Input_ALM (USD)'!BY25:CC25)-'Input_ALM (USD)'!BX25-'Input_ALM (USD)'!CD25</f>
        <v>0</v>
      </c>
      <c r="AL31" s="61"/>
      <c r="AM31" s="61"/>
      <c r="AO31" s="601">
        <f>SUM('Input_ALM (USD)'!CG25:CK25)-'Input_ALM (USD)'!CF25-'Input_ALM (USD)'!CL25</f>
        <v>0</v>
      </c>
      <c r="AP31" s="61"/>
      <c r="AQ31" s="61"/>
    </row>
    <row r="32" spans="1:46" ht="15" customHeight="1">
      <c r="B32" s="459">
        <f>'Input_ALM (USD)'!B26</f>
        <v>0.75</v>
      </c>
      <c r="C32" s="599">
        <f>TREND($C$33:$C$34,$B$33:$B$34,B32)</f>
        <v>1.5074500000000001E-2</v>
      </c>
      <c r="D32" s="602">
        <f t="shared" si="2"/>
        <v>0.99069233151019331</v>
      </c>
      <c r="E32" s="603">
        <f t="shared" si="3"/>
        <v>0</v>
      </c>
      <c r="F32" s="603">
        <f t="shared" si="4"/>
        <v>0</v>
      </c>
      <c r="G32" s="603">
        <f t="shared" si="1"/>
        <v>0</v>
      </c>
      <c r="I32" s="603">
        <f>SUM('Input_ALM (USD)'!U26:Y26)-'Input_ALM (USD)'!T26-'Input_ALM (USD)'!Z26</f>
        <v>0</v>
      </c>
      <c r="J32" s="61"/>
      <c r="K32" s="61"/>
      <c r="L32"/>
      <c r="M32" s="603">
        <f>SUM('Input_ALM (USD)'!AC26:AG26)-'Input_ALM (USD)'!AB26-'Input_ALM (USD)'!AH26</f>
        <v>0</v>
      </c>
      <c r="N32" s="61"/>
      <c r="O32" s="61"/>
      <c r="Q32" s="603">
        <f>SUM('Input_ALM (USD)'!AK26:AO26)-'Input_ALM (USD)'!AJ26-'Input_ALM (USD)'!AP26</f>
        <v>0</v>
      </c>
      <c r="R32" s="61"/>
      <c r="S32" s="61"/>
      <c r="U32" s="603">
        <f>SUM('Input_ALM (USD)'!AS26:AW26)-'Input_ALM (USD)'!AR26-'Input_ALM (USD)'!AX26</f>
        <v>0</v>
      </c>
      <c r="V32" s="61"/>
      <c r="W32" s="61"/>
      <c r="Y32" s="603">
        <f>SUM('Input_ALM (USD)'!BA26:BE26)-'Input_ALM (USD)'!AZ26-'Input_ALM (USD)'!BF26</f>
        <v>0</v>
      </c>
      <c r="Z32" s="61"/>
      <c r="AA32" s="61"/>
      <c r="AC32" s="603">
        <f>SUM('Input_ALM (USD)'!BI26:BM26)-'Input_ALM (USD)'!BH26-'Input_ALM (USD)'!BN26</f>
        <v>0</v>
      </c>
      <c r="AD32" s="61"/>
      <c r="AE32" s="61"/>
      <c r="AG32" s="603">
        <f>SUM('Input_ALM (USD)'!BQ26:BU26)-'Input_ALM (USD)'!BP26-'Input_ALM (USD)'!BV26</f>
        <v>0</v>
      </c>
      <c r="AH32" s="61"/>
      <c r="AI32" s="61"/>
      <c r="AK32" s="603">
        <f>SUM('Input_ALM (USD)'!BY26:CC26)-'Input_ALM (USD)'!BX26-'Input_ALM (USD)'!CD26</f>
        <v>0</v>
      </c>
      <c r="AL32" s="61"/>
      <c r="AM32" s="61"/>
      <c r="AO32" s="601">
        <f>SUM('Input_ALM (USD)'!CG26:CK26)-'Input_ALM (USD)'!CF26-'Input_ALM (USD)'!CL26</f>
        <v>0</v>
      </c>
      <c r="AP32" s="61"/>
      <c r="AQ32" s="61"/>
    </row>
    <row r="33" spans="2:43" ht="15" customHeight="1">
      <c r="B33" s="459">
        <f>'Input_ALM (USD)'!B27</f>
        <v>1</v>
      </c>
      <c r="C33" s="72">
        <v>1.5298000000000001E-2</v>
      </c>
      <c r="D33" s="602">
        <f t="shared" si="2"/>
        <v>0.98680345335972008</v>
      </c>
      <c r="E33" s="603">
        <f t="shared" si="3"/>
        <v>0</v>
      </c>
      <c r="F33" s="603">
        <f t="shared" si="4"/>
        <v>0</v>
      </c>
      <c r="G33" s="603">
        <f t="shared" si="1"/>
        <v>0</v>
      </c>
      <c r="I33" s="603">
        <f>SUM('Input_ALM (USD)'!U27:Y27)-'Input_ALM (USD)'!T27-'Input_ALM (USD)'!Z27</f>
        <v>0</v>
      </c>
      <c r="J33" s="61"/>
      <c r="K33" s="61"/>
      <c r="L33"/>
      <c r="M33" s="603">
        <f>SUM('Input_ALM (USD)'!AC27:AG27)-'Input_ALM (USD)'!AB27-'Input_ALM (USD)'!AH27</f>
        <v>0</v>
      </c>
      <c r="N33" s="61"/>
      <c r="O33" s="61"/>
      <c r="Q33" s="603">
        <f>SUM('Input_ALM (USD)'!AK27:AO27)-'Input_ALM (USD)'!AJ27-'Input_ALM (USD)'!AP27</f>
        <v>0</v>
      </c>
      <c r="R33" s="61"/>
      <c r="S33" s="61"/>
      <c r="U33" s="603">
        <f>SUM('Input_ALM (USD)'!AS27:AW27)-'Input_ALM (USD)'!AR27-'Input_ALM (USD)'!AX27</f>
        <v>0</v>
      </c>
      <c r="V33" s="61"/>
      <c r="W33" s="61"/>
      <c r="Y33" s="603">
        <f>SUM('Input_ALM (USD)'!BA27:BE27)-'Input_ALM (USD)'!AZ27-'Input_ALM (USD)'!BF27</f>
        <v>0</v>
      </c>
      <c r="Z33" s="61"/>
      <c r="AA33" s="61"/>
      <c r="AC33" s="603">
        <f>SUM('Input_ALM (USD)'!BI27:BM27)-'Input_ALM (USD)'!BH27-'Input_ALM (USD)'!BN27</f>
        <v>0</v>
      </c>
      <c r="AD33" s="61"/>
      <c r="AE33" s="61"/>
      <c r="AG33" s="603">
        <f>SUM('Input_ALM (USD)'!BQ27:BU27)-'Input_ALM (USD)'!BP27-'Input_ALM (USD)'!BV27</f>
        <v>0</v>
      </c>
      <c r="AH33" s="61"/>
      <c r="AI33" s="61"/>
      <c r="AK33" s="603">
        <f>SUM('Input_ALM (USD)'!BY27:CC27)-'Input_ALM (USD)'!BX27-'Input_ALM (USD)'!CD27</f>
        <v>0</v>
      </c>
      <c r="AL33" s="61"/>
      <c r="AM33" s="61"/>
      <c r="AO33" s="601">
        <f>SUM('Input_ALM (USD)'!CG27:CK27)-'Input_ALM (USD)'!CF27-'Input_ALM (USD)'!CL27</f>
        <v>0</v>
      </c>
      <c r="AP33" s="61"/>
      <c r="AQ33" s="61"/>
    </row>
    <row r="34" spans="2:43" ht="14.45" customHeight="1">
      <c r="B34" s="459">
        <f>'Input_ALM (USD)'!B28</f>
        <v>2</v>
      </c>
      <c r="C34" s="72">
        <v>1.6192000000000002E-2</v>
      </c>
      <c r="D34" s="602">
        <f t="shared" si="2"/>
        <v>0.97619446887467487</v>
      </c>
      <c r="E34" s="603">
        <f t="shared" si="3"/>
        <v>0</v>
      </c>
      <c r="F34" s="603">
        <f t="shared" si="4"/>
        <v>0</v>
      </c>
      <c r="G34" s="603">
        <f t="shared" si="1"/>
        <v>0</v>
      </c>
      <c r="I34" s="603">
        <f>SUM('Input_ALM (USD)'!U28:Y28)-'Input_ALM (USD)'!T28-'Input_ALM (USD)'!Z28</f>
        <v>0</v>
      </c>
      <c r="J34" s="61"/>
      <c r="K34" s="61"/>
      <c r="L34"/>
      <c r="M34" s="603">
        <f>SUM('Input_ALM (USD)'!AC28:AG28)-'Input_ALM (USD)'!AB28-'Input_ALM (USD)'!AH28</f>
        <v>0</v>
      </c>
      <c r="N34" s="61"/>
      <c r="O34" s="61"/>
      <c r="Q34" s="603">
        <f>SUM('Input_ALM (USD)'!AK28:AO28)-'Input_ALM (USD)'!AJ28-'Input_ALM (USD)'!AP28</f>
        <v>0</v>
      </c>
      <c r="R34" s="61"/>
      <c r="S34" s="61"/>
      <c r="U34" s="603">
        <f>SUM('Input_ALM (USD)'!AS28:AW28)-'Input_ALM (USD)'!AR28-'Input_ALM (USD)'!AX28</f>
        <v>0</v>
      </c>
      <c r="V34" s="61"/>
      <c r="W34" s="61"/>
      <c r="Y34" s="603">
        <f>SUM('Input_ALM (USD)'!BA28:BE28)-'Input_ALM (USD)'!AZ28-'Input_ALM (USD)'!BF28</f>
        <v>0</v>
      </c>
      <c r="Z34" s="61"/>
      <c r="AA34" s="61"/>
      <c r="AC34" s="603">
        <f>SUM('Input_ALM (USD)'!BI28:BM28)-'Input_ALM (USD)'!BH28-'Input_ALM (USD)'!BN28</f>
        <v>0</v>
      </c>
      <c r="AD34" s="61"/>
      <c r="AE34" s="61"/>
      <c r="AG34" s="603">
        <f>SUM('Input_ALM (USD)'!BQ28:BU28)-'Input_ALM (USD)'!BP28-'Input_ALM (USD)'!BV28</f>
        <v>0</v>
      </c>
      <c r="AH34" s="61"/>
      <c r="AI34" s="61"/>
      <c r="AK34" s="603">
        <f>SUM('Input_ALM (USD)'!BY28:CC28)-'Input_ALM (USD)'!BX28-'Input_ALM (USD)'!CD28</f>
        <v>0</v>
      </c>
      <c r="AL34" s="61"/>
      <c r="AM34" s="61"/>
      <c r="AO34" s="601">
        <f>SUM('Input_ALM (USD)'!CG28:CK28)-'Input_ALM (USD)'!CF28-'Input_ALM (USD)'!CL28</f>
        <v>0</v>
      </c>
      <c r="AP34" s="61"/>
      <c r="AQ34" s="61"/>
    </row>
    <row r="35" spans="2:43" ht="14.45" customHeight="1">
      <c r="B35" s="459">
        <f>'Input_ALM (USD)'!B29</f>
        <v>3</v>
      </c>
      <c r="C35" s="72">
        <v>1.7339E-2</v>
      </c>
      <c r="D35" s="602">
        <f t="shared" si="2"/>
        <v>0.95793439253400825</v>
      </c>
      <c r="E35" s="603">
        <f t="shared" si="3"/>
        <v>0</v>
      </c>
      <c r="F35" s="603">
        <f t="shared" si="4"/>
        <v>0</v>
      </c>
      <c r="G35" s="603">
        <f t="shared" si="1"/>
        <v>0</v>
      </c>
      <c r="I35" s="603">
        <f>SUM('Input_ALM (USD)'!U29:Y29)-'Input_ALM (USD)'!T29-'Input_ALM (USD)'!Z29</f>
        <v>0</v>
      </c>
      <c r="J35" s="61"/>
      <c r="K35" s="61"/>
      <c r="L35"/>
      <c r="M35" s="603">
        <f>SUM('Input_ALM (USD)'!AC29:AG29)-'Input_ALM (USD)'!AB29-'Input_ALM (USD)'!AH29</f>
        <v>0</v>
      </c>
      <c r="N35" s="61"/>
      <c r="O35" s="61"/>
      <c r="Q35" s="603">
        <f>SUM('Input_ALM (USD)'!AK29:AO29)-'Input_ALM (USD)'!AJ29-'Input_ALM (USD)'!AP29</f>
        <v>0</v>
      </c>
      <c r="R35" s="61"/>
      <c r="S35" s="61"/>
      <c r="U35" s="603">
        <f>SUM('Input_ALM (USD)'!AS29:AW29)-'Input_ALM (USD)'!AR29-'Input_ALM (USD)'!AX29</f>
        <v>0</v>
      </c>
      <c r="V35" s="61"/>
      <c r="W35" s="61"/>
      <c r="Y35" s="603">
        <f>SUM('Input_ALM (USD)'!BA29:BE29)-'Input_ALM (USD)'!AZ29-'Input_ALM (USD)'!BF29</f>
        <v>0</v>
      </c>
      <c r="Z35" s="61"/>
      <c r="AA35" s="61"/>
      <c r="AC35" s="603">
        <f>SUM('Input_ALM (USD)'!BI29:BM29)-'Input_ALM (USD)'!BH29-'Input_ALM (USD)'!BN29</f>
        <v>0</v>
      </c>
      <c r="AD35" s="61"/>
      <c r="AE35" s="61"/>
      <c r="AG35" s="603">
        <f>SUM('Input_ALM (USD)'!BQ29:BU29)-'Input_ALM (USD)'!BP29-'Input_ALM (USD)'!BV29</f>
        <v>0</v>
      </c>
      <c r="AH35" s="61"/>
      <c r="AI35" s="61"/>
      <c r="AK35" s="603">
        <f>SUM('Input_ALM (USD)'!BY29:CC29)-'Input_ALM (USD)'!BX29-'Input_ALM (USD)'!CD29</f>
        <v>0</v>
      </c>
      <c r="AL35" s="61"/>
      <c r="AM35" s="61"/>
      <c r="AO35" s="601">
        <f>SUM('Input_ALM (USD)'!CG29:CK29)-'Input_ALM (USD)'!CF29-'Input_ALM (USD)'!CL29</f>
        <v>0</v>
      </c>
      <c r="AP35" s="61"/>
      <c r="AQ35" s="61"/>
    </row>
    <row r="36" spans="2:43">
      <c r="B36" s="459">
        <f>'Input_ALM (USD)'!B30</f>
        <v>4</v>
      </c>
      <c r="C36" s="72">
        <v>1.8683000000000002E-2</v>
      </c>
      <c r="D36" s="602">
        <f t="shared" si="2"/>
        <v>0.93726693202359934</v>
      </c>
      <c r="E36" s="603">
        <f t="shared" si="3"/>
        <v>0</v>
      </c>
      <c r="F36" s="603">
        <f t="shared" si="4"/>
        <v>0</v>
      </c>
      <c r="G36" s="603">
        <f t="shared" si="1"/>
        <v>0</v>
      </c>
      <c r="I36" s="603">
        <f>SUM('Input_ALM (USD)'!U30:Y30)-'Input_ALM (USD)'!T30-'Input_ALM (USD)'!Z30</f>
        <v>0</v>
      </c>
      <c r="J36" s="61"/>
      <c r="K36" s="61"/>
      <c r="L36"/>
      <c r="M36" s="603">
        <f>SUM('Input_ALM (USD)'!AC30:AG30)-'Input_ALM (USD)'!AB30-'Input_ALM (USD)'!AH30</f>
        <v>0</v>
      </c>
      <c r="N36" s="61"/>
      <c r="O36" s="61"/>
      <c r="Q36" s="603">
        <f>SUM('Input_ALM (USD)'!AK30:AO30)-'Input_ALM (USD)'!AJ30-'Input_ALM (USD)'!AP30</f>
        <v>0</v>
      </c>
      <c r="R36" s="61"/>
      <c r="S36" s="61"/>
      <c r="U36" s="603">
        <f>SUM('Input_ALM (USD)'!AS30:AW30)-'Input_ALM (USD)'!AR30-'Input_ALM (USD)'!AX30</f>
        <v>0</v>
      </c>
      <c r="V36" s="61"/>
      <c r="W36" s="61"/>
      <c r="Y36" s="603">
        <f>SUM('Input_ALM (USD)'!BA30:BE30)-'Input_ALM (USD)'!AZ30-'Input_ALM (USD)'!BF30</f>
        <v>0</v>
      </c>
      <c r="Z36" s="61"/>
      <c r="AA36" s="61"/>
      <c r="AC36" s="603">
        <f>SUM('Input_ALM (USD)'!BI30:BM30)-'Input_ALM (USD)'!BH30-'Input_ALM (USD)'!BN30</f>
        <v>0</v>
      </c>
      <c r="AD36" s="61"/>
      <c r="AE36" s="61"/>
      <c r="AG36" s="603">
        <f>SUM('Input_ALM (USD)'!BQ30:BU30)-'Input_ALM (USD)'!BP30-'Input_ALM (USD)'!BV30</f>
        <v>0</v>
      </c>
      <c r="AH36" s="61"/>
      <c r="AI36" s="61"/>
      <c r="AK36" s="603">
        <f>SUM('Input_ALM (USD)'!BY30:CC30)-'Input_ALM (USD)'!BX30-'Input_ALM (USD)'!CD30</f>
        <v>0</v>
      </c>
      <c r="AL36" s="61"/>
      <c r="AM36" s="61"/>
      <c r="AO36" s="601">
        <f>SUM('Input_ALM (USD)'!CG30:CK30)-'Input_ALM (USD)'!CF30-'Input_ALM (USD)'!CL30</f>
        <v>0</v>
      </c>
      <c r="AP36" s="61"/>
      <c r="AQ36" s="61"/>
    </row>
    <row r="37" spans="2:43">
      <c r="B37" s="459">
        <f>'Input_ALM (USD)'!B31</f>
        <v>5</v>
      </c>
      <c r="C37" s="72">
        <v>2.0295000000000001E-2</v>
      </c>
      <c r="D37" s="602">
        <f t="shared" si="2"/>
        <v>0.9135537134695304</v>
      </c>
      <c r="E37" s="603">
        <f t="shared" si="3"/>
        <v>0</v>
      </c>
      <c r="F37" s="603">
        <f t="shared" si="4"/>
        <v>0</v>
      </c>
      <c r="G37" s="603">
        <f t="shared" si="1"/>
        <v>0</v>
      </c>
      <c r="I37" s="603">
        <f>SUM('Input_ALM (USD)'!U31:Y31)-'Input_ALM (USD)'!T31-'Input_ALM (USD)'!Z31</f>
        <v>0</v>
      </c>
      <c r="J37" s="61"/>
      <c r="K37" s="61"/>
      <c r="L37"/>
      <c r="M37" s="603">
        <f>SUM('Input_ALM (USD)'!AC31:AG31)-'Input_ALM (USD)'!AB31-'Input_ALM (USD)'!AH31</f>
        <v>0</v>
      </c>
      <c r="N37" s="61"/>
      <c r="O37" s="61"/>
      <c r="Q37" s="603">
        <f>SUM('Input_ALM (USD)'!AK31:AO31)-'Input_ALM (USD)'!AJ31-'Input_ALM (USD)'!AP31</f>
        <v>0</v>
      </c>
      <c r="R37" s="61"/>
      <c r="S37" s="61"/>
      <c r="U37" s="603">
        <f>SUM('Input_ALM (USD)'!AS31:AW31)-'Input_ALM (USD)'!AR31-'Input_ALM (USD)'!AX31</f>
        <v>0</v>
      </c>
      <c r="V37" s="61"/>
      <c r="W37" s="61"/>
      <c r="Y37" s="603">
        <f>SUM('Input_ALM (USD)'!BA31:BE31)-'Input_ALM (USD)'!AZ31-'Input_ALM (USD)'!BF31</f>
        <v>0</v>
      </c>
      <c r="Z37" s="61"/>
      <c r="AA37" s="61"/>
      <c r="AC37" s="603">
        <f>SUM('Input_ALM (USD)'!BI31:BM31)-'Input_ALM (USD)'!BH31-'Input_ALM (USD)'!BN31</f>
        <v>0</v>
      </c>
      <c r="AD37" s="61"/>
      <c r="AE37" s="61"/>
      <c r="AG37" s="603">
        <f>SUM('Input_ALM (USD)'!BQ31:BU31)-'Input_ALM (USD)'!BP31-'Input_ALM (USD)'!BV31</f>
        <v>0</v>
      </c>
      <c r="AH37" s="61"/>
      <c r="AI37" s="61"/>
      <c r="AK37" s="603">
        <f>SUM('Input_ALM (USD)'!BY31:CC31)-'Input_ALM (USD)'!BX31-'Input_ALM (USD)'!CD31</f>
        <v>0</v>
      </c>
      <c r="AL37" s="61"/>
      <c r="AM37" s="61"/>
      <c r="AO37" s="601">
        <f>SUM('Input_ALM (USD)'!CG31:CK31)-'Input_ALM (USD)'!CF31-'Input_ALM (USD)'!CL31</f>
        <v>0</v>
      </c>
      <c r="AP37" s="61"/>
      <c r="AQ37" s="61"/>
    </row>
    <row r="38" spans="2:43">
      <c r="B38" s="459">
        <f>'Input_ALM (USD)'!B32</f>
        <v>6</v>
      </c>
      <c r="C38" s="72">
        <v>2.1808999999999999E-2</v>
      </c>
      <c r="D38" s="602">
        <f t="shared" si="2"/>
        <v>0.88810950936252331</v>
      </c>
      <c r="E38" s="603">
        <f t="shared" si="3"/>
        <v>0</v>
      </c>
      <c r="F38" s="603">
        <f t="shared" si="4"/>
        <v>0</v>
      </c>
      <c r="G38" s="603">
        <f t="shared" si="1"/>
        <v>0</v>
      </c>
      <c r="I38" s="603">
        <f>SUM('Input_ALM (USD)'!U32:Y32)-'Input_ALM (USD)'!T32-'Input_ALM (USD)'!Z32</f>
        <v>0</v>
      </c>
      <c r="J38" s="61"/>
      <c r="K38" s="61"/>
      <c r="L38"/>
      <c r="M38" s="603">
        <f>SUM('Input_ALM (USD)'!AC32:AG32)-'Input_ALM (USD)'!AB32-'Input_ALM (USD)'!AH32</f>
        <v>0</v>
      </c>
      <c r="N38" s="61"/>
      <c r="O38" s="61"/>
      <c r="Q38" s="603">
        <f>SUM('Input_ALM (USD)'!AK32:AO32)-'Input_ALM (USD)'!AJ32-'Input_ALM (USD)'!AP32</f>
        <v>0</v>
      </c>
      <c r="R38" s="61"/>
      <c r="S38" s="61"/>
      <c r="U38" s="603">
        <f>SUM('Input_ALM (USD)'!AS32:AW32)-'Input_ALM (USD)'!AR32-'Input_ALM (USD)'!AX32</f>
        <v>0</v>
      </c>
      <c r="V38" s="61"/>
      <c r="W38" s="61"/>
      <c r="Y38" s="603">
        <f>SUM('Input_ALM (USD)'!BA32:BE32)-'Input_ALM (USD)'!AZ32-'Input_ALM (USD)'!BF32</f>
        <v>0</v>
      </c>
      <c r="Z38" s="61"/>
      <c r="AA38" s="61"/>
      <c r="AC38" s="603">
        <f>SUM('Input_ALM (USD)'!BI32:BM32)-'Input_ALM (USD)'!BH32-'Input_ALM (USD)'!BN32</f>
        <v>0</v>
      </c>
      <c r="AD38" s="61"/>
      <c r="AE38" s="61"/>
      <c r="AG38" s="603">
        <f>SUM('Input_ALM (USD)'!BQ32:BU32)-'Input_ALM (USD)'!BP32-'Input_ALM (USD)'!BV32</f>
        <v>0</v>
      </c>
      <c r="AH38" s="61"/>
      <c r="AI38" s="61"/>
      <c r="AK38" s="603">
        <f>SUM('Input_ALM (USD)'!BY32:CC32)-'Input_ALM (USD)'!BX32-'Input_ALM (USD)'!CD32</f>
        <v>0</v>
      </c>
      <c r="AL38" s="61"/>
      <c r="AM38" s="61"/>
      <c r="AO38" s="601">
        <f>SUM('Input_ALM (USD)'!CG32:CK32)-'Input_ALM (USD)'!CF32-'Input_ALM (USD)'!CL32</f>
        <v>0</v>
      </c>
      <c r="AP38" s="61"/>
      <c r="AQ38" s="61"/>
    </row>
    <row r="39" spans="2:43">
      <c r="B39" s="459">
        <f>'Input_ALM (USD)'!B33</f>
        <v>7</v>
      </c>
      <c r="C39" s="72">
        <v>2.3345999999999999E-2</v>
      </c>
      <c r="D39" s="602">
        <f t="shared" si="2"/>
        <v>0.86070390564779609</v>
      </c>
      <c r="E39" s="603">
        <f t="shared" si="3"/>
        <v>0</v>
      </c>
      <c r="F39" s="603">
        <f t="shared" si="4"/>
        <v>0</v>
      </c>
      <c r="G39" s="603">
        <f t="shared" si="1"/>
        <v>0</v>
      </c>
      <c r="I39" s="603">
        <f>SUM('Input_ALM (USD)'!U33:Y33)-'Input_ALM (USD)'!T33-'Input_ALM (USD)'!Z33</f>
        <v>0</v>
      </c>
      <c r="J39" s="61"/>
      <c r="K39" s="61"/>
      <c r="L39"/>
      <c r="M39" s="603">
        <f>SUM('Input_ALM (USD)'!AC33:AG33)-'Input_ALM (USD)'!AB33-'Input_ALM (USD)'!AH33</f>
        <v>0</v>
      </c>
      <c r="N39" s="61"/>
      <c r="O39" s="61"/>
      <c r="Q39" s="603">
        <f>SUM('Input_ALM (USD)'!AK33:AO33)-'Input_ALM (USD)'!AJ33-'Input_ALM (USD)'!AP33</f>
        <v>0</v>
      </c>
      <c r="R39" s="61"/>
      <c r="S39" s="61"/>
      <c r="U39" s="603">
        <f>SUM('Input_ALM (USD)'!AS33:AW33)-'Input_ALM (USD)'!AR33-'Input_ALM (USD)'!AX33</f>
        <v>0</v>
      </c>
      <c r="V39" s="61"/>
      <c r="W39" s="61"/>
      <c r="Y39" s="603">
        <f>SUM('Input_ALM (USD)'!BA33:BE33)-'Input_ALM (USD)'!AZ33-'Input_ALM (USD)'!BF33</f>
        <v>0</v>
      </c>
      <c r="Z39" s="61"/>
      <c r="AA39" s="61"/>
      <c r="AC39" s="603">
        <f>SUM('Input_ALM (USD)'!BI33:BM33)-'Input_ALM (USD)'!BH33-'Input_ALM (USD)'!BN33</f>
        <v>0</v>
      </c>
      <c r="AD39" s="61"/>
      <c r="AE39" s="61"/>
      <c r="AG39" s="603">
        <f>SUM('Input_ALM (USD)'!BQ33:BU33)-'Input_ALM (USD)'!BP33-'Input_ALM (USD)'!BV33</f>
        <v>0</v>
      </c>
      <c r="AH39" s="61"/>
      <c r="AI39" s="61"/>
      <c r="AK39" s="603">
        <f>SUM('Input_ALM (USD)'!BY33:CC33)-'Input_ALM (USD)'!BX33-'Input_ALM (USD)'!CD33</f>
        <v>0</v>
      </c>
      <c r="AL39" s="61"/>
      <c r="AM39" s="61"/>
      <c r="AO39" s="601">
        <f>SUM('Input_ALM (USD)'!CG33:CK33)-'Input_ALM (USD)'!CF33-'Input_ALM (USD)'!CL33</f>
        <v>0</v>
      </c>
      <c r="AP39" s="61"/>
      <c r="AQ39" s="61"/>
    </row>
    <row r="40" spans="2:43">
      <c r="B40" s="459">
        <f>'Input_ALM (USD)'!B34</f>
        <v>8</v>
      </c>
      <c r="C40" s="72">
        <v>2.4683E-2</v>
      </c>
      <c r="D40" s="602">
        <f t="shared" si="2"/>
        <v>0.83287248856627738</v>
      </c>
      <c r="E40" s="603">
        <f t="shared" si="3"/>
        <v>0</v>
      </c>
      <c r="F40" s="603">
        <f t="shared" si="4"/>
        <v>0</v>
      </c>
      <c r="G40" s="603">
        <f t="shared" si="1"/>
        <v>0</v>
      </c>
      <c r="I40" s="603">
        <f>SUM('Input_ALM (USD)'!U34:Y34)-'Input_ALM (USD)'!T34-'Input_ALM (USD)'!Z34</f>
        <v>0</v>
      </c>
      <c r="J40" s="61"/>
      <c r="K40" s="61"/>
      <c r="L40"/>
      <c r="M40" s="603">
        <f>SUM('Input_ALM (USD)'!AC34:AG34)-'Input_ALM (USD)'!AB34-'Input_ALM (USD)'!AH34</f>
        <v>0</v>
      </c>
      <c r="N40" s="61"/>
      <c r="O40" s="61"/>
      <c r="Q40" s="603">
        <f>SUM('Input_ALM (USD)'!AK34:AO34)-'Input_ALM (USD)'!AJ34-'Input_ALM (USD)'!AP34</f>
        <v>0</v>
      </c>
      <c r="R40" s="61"/>
      <c r="S40" s="61"/>
      <c r="U40" s="603">
        <f>SUM('Input_ALM (USD)'!AS34:AW34)-'Input_ALM (USD)'!AR34-'Input_ALM (USD)'!AX34</f>
        <v>0</v>
      </c>
      <c r="V40" s="61"/>
      <c r="W40" s="61"/>
      <c r="Y40" s="603">
        <f>SUM('Input_ALM (USD)'!BA34:BE34)-'Input_ALM (USD)'!AZ34-'Input_ALM (USD)'!BF34</f>
        <v>0</v>
      </c>
      <c r="Z40" s="61"/>
      <c r="AA40" s="61"/>
      <c r="AC40" s="603">
        <f>SUM('Input_ALM (USD)'!BI34:BM34)-'Input_ALM (USD)'!BH34-'Input_ALM (USD)'!BN34</f>
        <v>0</v>
      </c>
      <c r="AD40" s="61"/>
      <c r="AE40" s="61"/>
      <c r="AG40" s="603">
        <f>SUM('Input_ALM (USD)'!BQ34:BU34)-'Input_ALM (USD)'!BP34-'Input_ALM (USD)'!BV34</f>
        <v>0</v>
      </c>
      <c r="AH40" s="61"/>
      <c r="AI40" s="61"/>
      <c r="AK40" s="603">
        <f>SUM('Input_ALM (USD)'!BY34:CC34)-'Input_ALM (USD)'!BX34-'Input_ALM (USD)'!CD34</f>
        <v>0</v>
      </c>
      <c r="AL40" s="61"/>
      <c r="AM40" s="61"/>
      <c r="AO40" s="601">
        <f>SUM('Input_ALM (USD)'!CG34:CK34)-'Input_ALM (USD)'!CF34-'Input_ALM (USD)'!CL34</f>
        <v>0</v>
      </c>
      <c r="AP40" s="61"/>
      <c r="AQ40" s="61"/>
    </row>
    <row r="41" spans="2:43">
      <c r="B41" s="459">
        <f>'Input_ALM (USD)'!B35</f>
        <v>9</v>
      </c>
      <c r="C41" s="72">
        <v>2.5940999999999999E-2</v>
      </c>
      <c r="D41" s="602">
        <f t="shared" si="2"/>
        <v>0.80437713863191418</v>
      </c>
      <c r="E41" s="603">
        <f t="shared" si="3"/>
        <v>0</v>
      </c>
      <c r="F41" s="603">
        <f t="shared" si="4"/>
        <v>0</v>
      </c>
      <c r="G41" s="603">
        <f t="shared" si="1"/>
        <v>0</v>
      </c>
      <c r="I41" s="603">
        <f>SUM('Input_ALM (USD)'!U35:Y35)-'Input_ALM (USD)'!T35-'Input_ALM (USD)'!Z35</f>
        <v>0</v>
      </c>
      <c r="J41" s="61"/>
      <c r="K41" s="61"/>
      <c r="L41"/>
      <c r="M41" s="603">
        <f>SUM('Input_ALM (USD)'!AC35:AG35)-'Input_ALM (USD)'!AB35-'Input_ALM (USD)'!AH35</f>
        <v>0</v>
      </c>
      <c r="N41" s="61"/>
      <c r="O41" s="61"/>
      <c r="Q41" s="603">
        <f>SUM('Input_ALM (USD)'!AK35:AO35)-'Input_ALM (USD)'!AJ35-'Input_ALM (USD)'!AP35</f>
        <v>0</v>
      </c>
      <c r="R41" s="61"/>
      <c r="S41" s="61"/>
      <c r="U41" s="603">
        <f>SUM('Input_ALM (USD)'!AS35:AW35)-'Input_ALM (USD)'!AR35-'Input_ALM (USD)'!AX35</f>
        <v>0</v>
      </c>
      <c r="V41" s="61"/>
      <c r="W41" s="61"/>
      <c r="Y41" s="603">
        <f>SUM('Input_ALM (USD)'!BA35:BE35)-'Input_ALM (USD)'!AZ35-'Input_ALM (USD)'!BF35</f>
        <v>0</v>
      </c>
      <c r="Z41" s="61"/>
      <c r="AA41" s="61"/>
      <c r="AC41" s="603">
        <f>SUM('Input_ALM (USD)'!BI35:BM35)-'Input_ALM (USD)'!BH35-'Input_ALM (USD)'!BN35</f>
        <v>0</v>
      </c>
      <c r="AD41" s="61"/>
      <c r="AE41" s="61"/>
      <c r="AG41" s="603">
        <f>SUM('Input_ALM (USD)'!BQ35:BU35)-'Input_ALM (USD)'!BP35-'Input_ALM (USD)'!BV35</f>
        <v>0</v>
      </c>
      <c r="AH41" s="61"/>
      <c r="AI41" s="61"/>
      <c r="AK41" s="603">
        <f>SUM('Input_ALM (USD)'!BY35:CC35)-'Input_ALM (USD)'!BX35-'Input_ALM (USD)'!CD35</f>
        <v>0</v>
      </c>
      <c r="AL41" s="61"/>
      <c r="AM41" s="61"/>
      <c r="AO41" s="601">
        <f>SUM('Input_ALM (USD)'!CG35:CK35)-'Input_ALM (USD)'!CF35-'Input_ALM (USD)'!CL35</f>
        <v>0</v>
      </c>
      <c r="AP41" s="61"/>
      <c r="AQ41" s="61"/>
    </row>
    <row r="42" spans="2:43">
      <c r="B42" s="459">
        <f>'Input_ALM (USD)'!B36</f>
        <v>10</v>
      </c>
      <c r="C42" s="72">
        <v>2.7258999999999999E-2</v>
      </c>
      <c r="D42" s="602">
        <f t="shared" si="2"/>
        <v>0.77453389606564726</v>
      </c>
      <c r="E42" s="603">
        <f t="shared" si="3"/>
        <v>0</v>
      </c>
      <c r="F42" s="603">
        <f t="shared" si="4"/>
        <v>0</v>
      </c>
      <c r="G42" s="603">
        <f t="shared" si="1"/>
        <v>0</v>
      </c>
      <c r="I42" s="603">
        <f>SUM('Input_ALM (USD)'!U36:Y36)-'Input_ALM (USD)'!T36-'Input_ALM (USD)'!Z36</f>
        <v>0</v>
      </c>
      <c r="J42" s="61"/>
      <c r="K42" s="61"/>
      <c r="L42"/>
      <c r="M42" s="603">
        <f>SUM('Input_ALM (USD)'!AC36:AG36)-'Input_ALM (USD)'!AB36-'Input_ALM (USD)'!AH36</f>
        <v>0</v>
      </c>
      <c r="N42" s="61"/>
      <c r="O42" s="61"/>
      <c r="Q42" s="603">
        <f>SUM('Input_ALM (USD)'!AK36:AO36)-'Input_ALM (USD)'!AJ36-'Input_ALM (USD)'!AP36</f>
        <v>0</v>
      </c>
      <c r="R42" s="61"/>
      <c r="S42" s="61"/>
      <c r="U42" s="603">
        <f>SUM('Input_ALM (USD)'!AS36:AW36)-'Input_ALM (USD)'!AR36-'Input_ALM (USD)'!AX36</f>
        <v>0</v>
      </c>
      <c r="V42" s="61"/>
      <c r="W42" s="61"/>
      <c r="Y42" s="603">
        <f>SUM('Input_ALM (USD)'!BA36:BE36)-'Input_ALM (USD)'!AZ36-'Input_ALM (USD)'!BF36</f>
        <v>0</v>
      </c>
      <c r="Z42" s="61"/>
      <c r="AA42" s="61"/>
      <c r="AC42" s="603">
        <f>SUM('Input_ALM (USD)'!BI36:BM36)-'Input_ALM (USD)'!BH36-'Input_ALM (USD)'!BN36</f>
        <v>0</v>
      </c>
      <c r="AD42" s="61"/>
      <c r="AE42" s="61"/>
      <c r="AG42" s="603">
        <f>SUM('Input_ALM (USD)'!BQ36:BU36)-'Input_ALM (USD)'!BP36-'Input_ALM (USD)'!BV36</f>
        <v>0</v>
      </c>
      <c r="AH42" s="61"/>
      <c r="AI42" s="61"/>
      <c r="AK42" s="603">
        <f>SUM('Input_ALM (USD)'!BY36:CC36)-'Input_ALM (USD)'!BX36-'Input_ALM (USD)'!CD36</f>
        <v>0</v>
      </c>
      <c r="AL42" s="61"/>
      <c r="AM42" s="61"/>
      <c r="AO42" s="601">
        <f>SUM('Input_ALM (USD)'!CG36:CK36)-'Input_ALM (USD)'!CF36-'Input_ALM (USD)'!CL36</f>
        <v>0</v>
      </c>
      <c r="AP42" s="61"/>
      <c r="AQ42" s="61"/>
    </row>
    <row r="43" spans="2:43">
      <c r="B43" s="459">
        <f>'Input_ALM (USD)'!B37</f>
        <v>11</v>
      </c>
      <c r="C43" s="72">
        <v>2.8417999999999999E-2</v>
      </c>
      <c r="D43" s="602">
        <f t="shared" si="2"/>
        <v>0.74510670600461815</v>
      </c>
      <c r="E43" s="603">
        <f t="shared" si="3"/>
        <v>0</v>
      </c>
      <c r="F43" s="603">
        <f t="shared" si="4"/>
        <v>0</v>
      </c>
      <c r="G43" s="603">
        <f t="shared" si="1"/>
        <v>0</v>
      </c>
      <c r="I43" s="603">
        <f>SUM('Input_ALM (USD)'!U37:Y37)-'Input_ALM (USD)'!T37-'Input_ALM (USD)'!Z37</f>
        <v>0</v>
      </c>
      <c r="J43" s="61"/>
      <c r="K43" s="61"/>
      <c r="L43"/>
      <c r="M43" s="603">
        <f>SUM('Input_ALM (USD)'!AC37:AG37)-'Input_ALM (USD)'!AB37-'Input_ALM (USD)'!AH37</f>
        <v>0</v>
      </c>
      <c r="N43" s="61"/>
      <c r="O43" s="61"/>
      <c r="Q43" s="603">
        <f>SUM('Input_ALM (USD)'!AK37:AO37)-'Input_ALM (USD)'!AJ37-'Input_ALM (USD)'!AP37</f>
        <v>0</v>
      </c>
      <c r="R43" s="61"/>
      <c r="S43" s="61"/>
      <c r="U43" s="603">
        <f>SUM('Input_ALM (USD)'!AS37:AW37)-'Input_ALM (USD)'!AR37-'Input_ALM (USD)'!AX37</f>
        <v>0</v>
      </c>
      <c r="V43" s="61"/>
      <c r="W43" s="61"/>
      <c r="Y43" s="603">
        <f>SUM('Input_ALM (USD)'!BA37:BE37)-'Input_ALM (USD)'!AZ37-'Input_ALM (USD)'!BF37</f>
        <v>0</v>
      </c>
      <c r="Z43" s="61"/>
      <c r="AA43" s="61"/>
      <c r="AC43" s="603">
        <f>SUM('Input_ALM (USD)'!BI37:BM37)-'Input_ALM (USD)'!BH37-'Input_ALM (USD)'!BN37</f>
        <v>0</v>
      </c>
      <c r="AD43" s="61"/>
      <c r="AE43" s="61"/>
      <c r="AG43" s="603">
        <f>SUM('Input_ALM (USD)'!BQ37:BU37)-'Input_ALM (USD)'!BP37-'Input_ALM (USD)'!BV37</f>
        <v>0</v>
      </c>
      <c r="AH43" s="61"/>
      <c r="AI43" s="61"/>
      <c r="AK43" s="603">
        <f>SUM('Input_ALM (USD)'!BY37:CC37)-'Input_ALM (USD)'!BX37-'Input_ALM (USD)'!CD37</f>
        <v>0</v>
      </c>
      <c r="AL43" s="61"/>
      <c r="AM43" s="61"/>
      <c r="AO43" s="601">
        <f>SUM('Input_ALM (USD)'!CG37:CK37)-'Input_ALM (USD)'!CF37-'Input_ALM (USD)'!CL37</f>
        <v>0</v>
      </c>
      <c r="AP43" s="61"/>
      <c r="AQ43" s="61"/>
    </row>
    <row r="44" spans="2:43">
      <c r="B44" s="459">
        <f>'Input_ALM (USD)'!B38</f>
        <v>12</v>
      </c>
      <c r="C44" s="72">
        <v>2.9603000000000001E-2</v>
      </c>
      <c r="D44" s="602">
        <f t="shared" si="2"/>
        <v>0.71498562094473062</v>
      </c>
      <c r="E44" s="603">
        <f t="shared" si="3"/>
        <v>0</v>
      </c>
      <c r="F44" s="603">
        <f t="shared" si="4"/>
        <v>0</v>
      </c>
      <c r="G44" s="603">
        <f t="shared" si="1"/>
        <v>0</v>
      </c>
      <c r="I44" s="603">
        <f>SUM('Input_ALM (USD)'!U38:Y38)-'Input_ALM (USD)'!T38-'Input_ALM (USD)'!Z38</f>
        <v>0</v>
      </c>
      <c r="J44" s="61"/>
      <c r="K44" s="61"/>
      <c r="L44"/>
      <c r="M44" s="603">
        <f>SUM('Input_ALM (USD)'!AC38:AG38)-'Input_ALM (USD)'!AB38-'Input_ALM (USD)'!AH38</f>
        <v>0</v>
      </c>
      <c r="N44" s="61"/>
      <c r="O44" s="61"/>
      <c r="Q44" s="603">
        <f>SUM('Input_ALM (USD)'!AK38:AO38)-'Input_ALM (USD)'!AJ38-'Input_ALM (USD)'!AP38</f>
        <v>0</v>
      </c>
      <c r="R44" s="61"/>
      <c r="S44" s="61"/>
      <c r="U44" s="603">
        <f>SUM('Input_ALM (USD)'!AS38:AW38)-'Input_ALM (USD)'!AR38-'Input_ALM (USD)'!AX38</f>
        <v>0</v>
      </c>
      <c r="V44" s="61"/>
      <c r="W44" s="61"/>
      <c r="Y44" s="603">
        <f>SUM('Input_ALM (USD)'!BA38:BE38)-'Input_ALM (USD)'!AZ38-'Input_ALM (USD)'!BF38</f>
        <v>0</v>
      </c>
      <c r="Z44" s="61"/>
      <c r="AA44" s="61"/>
      <c r="AC44" s="603">
        <f>SUM('Input_ALM (USD)'!BI38:BM38)-'Input_ALM (USD)'!BH38-'Input_ALM (USD)'!BN38</f>
        <v>0</v>
      </c>
      <c r="AD44" s="61"/>
      <c r="AE44" s="61"/>
      <c r="AG44" s="603">
        <f>SUM('Input_ALM (USD)'!BQ38:BU38)-'Input_ALM (USD)'!BP38-'Input_ALM (USD)'!BV38</f>
        <v>0</v>
      </c>
      <c r="AH44" s="61"/>
      <c r="AI44" s="61"/>
      <c r="AK44" s="603">
        <f>SUM('Input_ALM (USD)'!BY38:CC38)-'Input_ALM (USD)'!BX38-'Input_ALM (USD)'!CD38</f>
        <v>0</v>
      </c>
      <c r="AL44" s="61"/>
      <c r="AM44" s="61"/>
      <c r="AO44" s="601">
        <f>SUM('Input_ALM (USD)'!CG38:CK38)-'Input_ALM (USD)'!CF38-'Input_ALM (USD)'!CL38</f>
        <v>0</v>
      </c>
      <c r="AP44" s="61"/>
      <c r="AQ44" s="61"/>
    </row>
    <row r="45" spans="2:43">
      <c r="B45" s="459">
        <f>'Input_ALM (USD)'!B39</f>
        <v>13</v>
      </c>
      <c r="C45" s="72">
        <v>3.0814999999999999E-2</v>
      </c>
      <c r="D45" s="602">
        <f t="shared" si="2"/>
        <v>0.68429108180951359</v>
      </c>
      <c r="E45" s="603">
        <f t="shared" si="3"/>
        <v>0</v>
      </c>
      <c r="F45" s="603">
        <f t="shared" si="4"/>
        <v>0</v>
      </c>
      <c r="G45" s="603">
        <f t="shared" si="1"/>
        <v>0</v>
      </c>
      <c r="I45" s="603">
        <f>SUM('Input_ALM (USD)'!U39:Y39)-'Input_ALM (USD)'!T39-'Input_ALM (USD)'!Z39</f>
        <v>0</v>
      </c>
      <c r="J45" s="61"/>
      <c r="K45" s="61"/>
      <c r="L45"/>
      <c r="M45" s="603">
        <f>SUM('Input_ALM (USD)'!AC39:AG39)-'Input_ALM (USD)'!AB39-'Input_ALM (USD)'!AH39</f>
        <v>0</v>
      </c>
      <c r="N45" s="61"/>
      <c r="O45" s="61"/>
      <c r="Q45" s="603">
        <f>SUM('Input_ALM (USD)'!AK39:AO39)-'Input_ALM (USD)'!AJ39-'Input_ALM (USD)'!AP39</f>
        <v>0</v>
      </c>
      <c r="R45" s="61"/>
      <c r="S45" s="61"/>
      <c r="U45" s="603">
        <f>SUM('Input_ALM (USD)'!AS39:AW39)-'Input_ALM (USD)'!AR39-'Input_ALM (USD)'!AX39</f>
        <v>0</v>
      </c>
      <c r="V45" s="61"/>
      <c r="W45" s="61"/>
      <c r="Y45" s="603">
        <f>SUM('Input_ALM (USD)'!BA39:BE39)-'Input_ALM (USD)'!AZ39-'Input_ALM (USD)'!BF39</f>
        <v>0</v>
      </c>
      <c r="Z45" s="61"/>
      <c r="AA45" s="61"/>
      <c r="AC45" s="603">
        <f>SUM('Input_ALM (USD)'!BI39:BM39)-'Input_ALM (USD)'!BH39-'Input_ALM (USD)'!BN39</f>
        <v>0</v>
      </c>
      <c r="AD45" s="61"/>
      <c r="AE45" s="61"/>
      <c r="AG45" s="603">
        <f>SUM('Input_ALM (USD)'!BQ39:BU39)-'Input_ALM (USD)'!BP39-'Input_ALM (USD)'!BV39</f>
        <v>0</v>
      </c>
      <c r="AH45" s="61"/>
      <c r="AI45" s="61"/>
      <c r="AK45" s="603">
        <f>SUM('Input_ALM (USD)'!BY39:CC39)-'Input_ALM (USD)'!BX39-'Input_ALM (USD)'!CD39</f>
        <v>0</v>
      </c>
      <c r="AL45" s="61"/>
      <c r="AM45" s="61"/>
      <c r="AO45" s="601">
        <f>SUM('Input_ALM (USD)'!CG39:CK39)-'Input_ALM (USD)'!CF39-'Input_ALM (USD)'!CL39</f>
        <v>0</v>
      </c>
      <c r="AP45" s="61"/>
      <c r="AQ45" s="61"/>
    </row>
    <row r="46" spans="2:43">
      <c r="B46" s="459">
        <f>'Input_ALM (USD)'!B40</f>
        <v>14</v>
      </c>
      <c r="C46" s="72">
        <v>3.2058000000000003E-2</v>
      </c>
      <c r="D46" s="602">
        <f t="shared" si="2"/>
        <v>0.65312241292283446</v>
      </c>
      <c r="E46" s="603">
        <f t="shared" si="3"/>
        <v>0</v>
      </c>
      <c r="F46" s="603">
        <f t="shared" si="4"/>
        <v>0</v>
      </c>
      <c r="G46" s="603">
        <f t="shared" si="1"/>
        <v>0</v>
      </c>
      <c r="I46" s="603">
        <f>SUM('Input_ALM (USD)'!U40:Y40)-'Input_ALM (USD)'!T40-'Input_ALM (USD)'!Z40</f>
        <v>0</v>
      </c>
      <c r="J46" s="61"/>
      <c r="K46" s="61"/>
      <c r="L46"/>
      <c r="M46" s="603">
        <f>SUM('Input_ALM (USD)'!AC40:AG40)-'Input_ALM (USD)'!AB40-'Input_ALM (USD)'!AH40</f>
        <v>0</v>
      </c>
      <c r="N46" s="61"/>
      <c r="O46" s="61"/>
      <c r="Q46" s="603">
        <f>SUM('Input_ALM (USD)'!AK40:AO40)-'Input_ALM (USD)'!AJ40-'Input_ALM (USD)'!AP40</f>
        <v>0</v>
      </c>
      <c r="R46" s="61"/>
      <c r="S46" s="61"/>
      <c r="U46" s="603">
        <f>SUM('Input_ALM (USD)'!AS40:AW40)-'Input_ALM (USD)'!AR40-'Input_ALM (USD)'!AX40</f>
        <v>0</v>
      </c>
      <c r="V46" s="61"/>
      <c r="W46" s="61"/>
      <c r="Y46" s="603">
        <f>SUM('Input_ALM (USD)'!BA40:BE40)-'Input_ALM (USD)'!AZ40-'Input_ALM (USD)'!BF40</f>
        <v>0</v>
      </c>
      <c r="Z46" s="61"/>
      <c r="AA46" s="61"/>
      <c r="AC46" s="603">
        <f>SUM('Input_ALM (USD)'!BI40:BM40)-'Input_ALM (USD)'!BH40-'Input_ALM (USD)'!BN40</f>
        <v>0</v>
      </c>
      <c r="AD46" s="61"/>
      <c r="AE46" s="61"/>
      <c r="AG46" s="603">
        <f>SUM('Input_ALM (USD)'!BQ40:BU40)-'Input_ALM (USD)'!BP40-'Input_ALM (USD)'!BV40</f>
        <v>0</v>
      </c>
      <c r="AH46" s="61"/>
      <c r="AI46" s="61"/>
      <c r="AK46" s="603">
        <f>SUM('Input_ALM (USD)'!BY40:CC40)-'Input_ALM (USD)'!BX40-'Input_ALM (USD)'!CD40</f>
        <v>0</v>
      </c>
      <c r="AL46" s="61"/>
      <c r="AM46" s="61"/>
      <c r="AO46" s="601">
        <f>SUM('Input_ALM (USD)'!CG40:CK40)-'Input_ALM (USD)'!CF40-'Input_ALM (USD)'!CL40</f>
        <v>0</v>
      </c>
      <c r="AP46" s="61"/>
      <c r="AQ46" s="61"/>
    </row>
    <row r="47" spans="2:43">
      <c r="B47" s="459">
        <f>'Input_ALM (USD)'!B41</f>
        <v>15</v>
      </c>
      <c r="C47" s="72">
        <v>3.3335999999999998E-2</v>
      </c>
      <c r="D47" s="602">
        <f t="shared" si="2"/>
        <v>0.62158050052039682</v>
      </c>
      <c r="E47" s="603">
        <f t="shared" si="3"/>
        <v>0</v>
      </c>
      <c r="F47" s="603">
        <f t="shared" si="4"/>
        <v>0</v>
      </c>
      <c r="G47" s="603">
        <f t="shared" si="1"/>
        <v>0</v>
      </c>
      <c r="I47" s="603">
        <f>SUM('Input_ALM (USD)'!U41:Y41)-'Input_ALM (USD)'!T41-'Input_ALM (USD)'!Z41</f>
        <v>0</v>
      </c>
      <c r="J47" s="61"/>
      <c r="K47" s="61"/>
      <c r="L47"/>
      <c r="M47" s="603">
        <f>SUM('Input_ALM (USD)'!AC41:AG41)-'Input_ALM (USD)'!AB41-'Input_ALM (USD)'!AH41</f>
        <v>0</v>
      </c>
      <c r="N47" s="61"/>
      <c r="O47" s="61"/>
      <c r="Q47" s="603">
        <f>SUM('Input_ALM (USD)'!AK41:AO41)-'Input_ALM (USD)'!AJ41-'Input_ALM (USD)'!AP41</f>
        <v>0</v>
      </c>
      <c r="R47" s="61"/>
      <c r="S47" s="61"/>
      <c r="U47" s="603">
        <f>SUM('Input_ALM (USD)'!AS41:AW41)-'Input_ALM (USD)'!AR41-'Input_ALM (USD)'!AX41</f>
        <v>0</v>
      </c>
      <c r="V47" s="61"/>
      <c r="W47" s="61"/>
      <c r="Y47" s="603">
        <f>SUM('Input_ALM (USD)'!BA41:BE41)-'Input_ALM (USD)'!AZ41-'Input_ALM (USD)'!BF41</f>
        <v>0</v>
      </c>
      <c r="Z47" s="61"/>
      <c r="AA47" s="61"/>
      <c r="AC47" s="603">
        <f>SUM('Input_ALM (USD)'!BI41:BM41)-'Input_ALM (USD)'!BH41-'Input_ALM (USD)'!BN41</f>
        <v>0</v>
      </c>
      <c r="AD47" s="61"/>
      <c r="AE47" s="61"/>
      <c r="AG47" s="603">
        <f>SUM('Input_ALM (USD)'!BQ41:BU41)-'Input_ALM (USD)'!BP41-'Input_ALM (USD)'!BV41</f>
        <v>0</v>
      </c>
      <c r="AH47" s="61"/>
      <c r="AI47" s="61"/>
      <c r="AK47" s="603">
        <f>SUM('Input_ALM (USD)'!BY41:CC41)-'Input_ALM (USD)'!BX41-'Input_ALM (USD)'!CD41</f>
        <v>0</v>
      </c>
      <c r="AL47" s="61"/>
      <c r="AM47" s="61"/>
      <c r="AO47" s="601">
        <f>SUM('Input_ALM (USD)'!CG41:CK41)-'Input_ALM (USD)'!CF41-'Input_ALM (USD)'!CL41</f>
        <v>0</v>
      </c>
      <c r="AP47" s="61"/>
      <c r="AQ47" s="61"/>
    </row>
    <row r="48" spans="2:43">
      <c r="B48" s="459">
        <f>'Input_ALM (USD)'!B42</f>
        <v>16</v>
      </c>
      <c r="C48" s="72">
        <v>3.3212999999999999E-2</v>
      </c>
      <c r="D48" s="602">
        <f t="shared" si="2"/>
        <v>0.60263887114429482</v>
      </c>
      <c r="E48" s="603">
        <f t="shared" si="3"/>
        <v>0</v>
      </c>
      <c r="F48" s="603">
        <f t="shared" si="4"/>
        <v>0</v>
      </c>
      <c r="G48" s="603">
        <f t="shared" si="1"/>
        <v>0</v>
      </c>
      <c r="I48" s="603">
        <f>SUM('Input_ALM (USD)'!U42:Y42)-'Input_ALM (USD)'!T42-'Input_ALM (USD)'!Z42</f>
        <v>0</v>
      </c>
      <c r="J48" s="61"/>
      <c r="K48" s="61"/>
      <c r="L48"/>
      <c r="M48" s="603">
        <f>SUM('Input_ALM (USD)'!AC42:AG42)-'Input_ALM (USD)'!AB42-'Input_ALM (USD)'!AH42</f>
        <v>0</v>
      </c>
      <c r="N48" s="61"/>
      <c r="O48" s="61"/>
      <c r="Q48" s="603">
        <f>SUM('Input_ALM (USD)'!AK42:AO42)-'Input_ALM (USD)'!AJ42-'Input_ALM (USD)'!AP42</f>
        <v>0</v>
      </c>
      <c r="R48" s="61"/>
      <c r="S48" s="61"/>
      <c r="U48" s="603">
        <f>SUM('Input_ALM (USD)'!AS42:AW42)-'Input_ALM (USD)'!AR42-'Input_ALM (USD)'!AX42</f>
        <v>0</v>
      </c>
      <c r="V48" s="61"/>
      <c r="W48" s="61"/>
      <c r="Y48" s="603">
        <f>SUM('Input_ALM (USD)'!BA42:BE42)-'Input_ALM (USD)'!AZ42-'Input_ALM (USD)'!BF42</f>
        <v>0</v>
      </c>
      <c r="Z48" s="61"/>
      <c r="AA48" s="61"/>
      <c r="AC48" s="603">
        <f>SUM('Input_ALM (USD)'!BI42:BM42)-'Input_ALM (USD)'!BH42-'Input_ALM (USD)'!BN42</f>
        <v>0</v>
      </c>
      <c r="AD48" s="61"/>
      <c r="AE48" s="61"/>
      <c r="AG48" s="603">
        <f>SUM('Input_ALM (USD)'!BQ42:BU42)-'Input_ALM (USD)'!BP42-'Input_ALM (USD)'!BV42</f>
        <v>0</v>
      </c>
      <c r="AH48" s="61"/>
      <c r="AI48" s="61"/>
      <c r="AK48" s="603">
        <f>SUM('Input_ALM (USD)'!BY42:CC42)-'Input_ALM (USD)'!BX42-'Input_ALM (USD)'!CD42</f>
        <v>0</v>
      </c>
      <c r="AL48" s="61"/>
      <c r="AM48" s="61"/>
      <c r="AO48" s="601">
        <f>SUM('Input_ALM (USD)'!CG42:CK42)-'Input_ALM (USD)'!CF42-'Input_ALM (USD)'!CL42</f>
        <v>0</v>
      </c>
      <c r="AP48" s="61"/>
      <c r="AQ48" s="61"/>
    </row>
    <row r="49" spans="2:43">
      <c r="B49" s="459">
        <f>'Input_ALM (USD)'!B43</f>
        <v>17</v>
      </c>
      <c r="C49" s="72">
        <v>3.3100999999999998E-2</v>
      </c>
      <c r="D49" s="602">
        <f t="shared" si="2"/>
        <v>0.58431104844166359</v>
      </c>
      <c r="E49" s="603">
        <f t="shared" si="3"/>
        <v>0</v>
      </c>
      <c r="F49" s="603">
        <f t="shared" si="4"/>
        <v>0</v>
      </c>
      <c r="G49" s="603">
        <f t="shared" si="1"/>
        <v>0</v>
      </c>
      <c r="I49" s="603">
        <f>SUM('Input_ALM (USD)'!U43:Y43)-'Input_ALM (USD)'!T43-'Input_ALM (USD)'!Z43</f>
        <v>0</v>
      </c>
      <c r="J49" s="61"/>
      <c r="K49" s="61"/>
      <c r="L49"/>
      <c r="M49" s="603">
        <f>SUM('Input_ALM (USD)'!AC43:AG43)-'Input_ALM (USD)'!AB43-'Input_ALM (USD)'!AH43</f>
        <v>0</v>
      </c>
      <c r="N49" s="61"/>
      <c r="O49" s="61"/>
      <c r="Q49" s="603">
        <f>SUM('Input_ALM (USD)'!AK43:AO43)-'Input_ALM (USD)'!AJ43-'Input_ALM (USD)'!AP43</f>
        <v>0</v>
      </c>
      <c r="R49" s="61"/>
      <c r="S49" s="61"/>
      <c r="U49" s="603">
        <f>SUM('Input_ALM (USD)'!AS43:AW43)-'Input_ALM (USD)'!AR43-'Input_ALM (USD)'!AX43</f>
        <v>0</v>
      </c>
      <c r="V49" s="61"/>
      <c r="W49" s="61"/>
      <c r="Y49" s="603">
        <f>SUM('Input_ALM (USD)'!BA43:BE43)-'Input_ALM (USD)'!AZ43-'Input_ALM (USD)'!BF43</f>
        <v>0</v>
      </c>
      <c r="Z49" s="61"/>
      <c r="AA49" s="61"/>
      <c r="AC49" s="603">
        <f>SUM('Input_ALM (USD)'!BI43:BM43)-'Input_ALM (USD)'!BH43-'Input_ALM (USD)'!BN43</f>
        <v>0</v>
      </c>
      <c r="AD49" s="61"/>
      <c r="AE49" s="61"/>
      <c r="AG49" s="603">
        <f>SUM('Input_ALM (USD)'!BQ43:BU43)-'Input_ALM (USD)'!BP43-'Input_ALM (USD)'!BV43</f>
        <v>0</v>
      </c>
      <c r="AH49" s="61"/>
      <c r="AI49" s="61"/>
      <c r="AK49" s="603">
        <f>SUM('Input_ALM (USD)'!BY43:CC43)-'Input_ALM (USD)'!BX43-'Input_ALM (USD)'!CD43</f>
        <v>0</v>
      </c>
      <c r="AL49" s="61"/>
      <c r="AM49" s="61"/>
      <c r="AO49" s="601">
        <f>SUM('Input_ALM (USD)'!CG43:CK43)-'Input_ALM (USD)'!CF43-'Input_ALM (USD)'!CL43</f>
        <v>0</v>
      </c>
      <c r="AP49" s="61"/>
      <c r="AQ49" s="61"/>
    </row>
    <row r="50" spans="2:43">
      <c r="B50" s="459">
        <f>'Input_ALM (USD)'!B44</f>
        <v>18</v>
      </c>
      <c r="C50" s="72">
        <v>3.2999000000000001E-2</v>
      </c>
      <c r="D50" s="602">
        <f t="shared" si="2"/>
        <v>0.56656759431697712</v>
      </c>
      <c r="E50" s="603">
        <f t="shared" si="3"/>
        <v>0</v>
      </c>
      <c r="F50" s="603">
        <f t="shared" si="4"/>
        <v>0</v>
      </c>
      <c r="G50" s="603">
        <f t="shared" si="1"/>
        <v>0</v>
      </c>
      <c r="I50" s="603">
        <f>SUM('Input_ALM (USD)'!U44:Y44)-'Input_ALM (USD)'!T44-'Input_ALM (USD)'!Z44</f>
        <v>0</v>
      </c>
      <c r="J50" s="61"/>
      <c r="K50" s="61"/>
      <c r="L50"/>
      <c r="M50" s="603">
        <f>SUM('Input_ALM (USD)'!AC44:AG44)-'Input_ALM (USD)'!AB44-'Input_ALM (USD)'!AH44</f>
        <v>0</v>
      </c>
      <c r="N50" s="61"/>
      <c r="O50" s="61"/>
      <c r="Q50" s="603">
        <f>SUM('Input_ALM (USD)'!AK44:AO44)-'Input_ALM (USD)'!AJ44-'Input_ALM (USD)'!AP44</f>
        <v>0</v>
      </c>
      <c r="R50" s="61"/>
      <c r="S50" s="61"/>
      <c r="U50" s="603">
        <f>SUM('Input_ALM (USD)'!AS44:AW44)-'Input_ALM (USD)'!AR44-'Input_ALM (USD)'!AX44</f>
        <v>0</v>
      </c>
      <c r="V50" s="61"/>
      <c r="W50" s="61"/>
      <c r="Y50" s="603">
        <f>SUM('Input_ALM (USD)'!BA44:BE44)-'Input_ALM (USD)'!AZ44-'Input_ALM (USD)'!BF44</f>
        <v>0</v>
      </c>
      <c r="Z50" s="61"/>
      <c r="AA50" s="61"/>
      <c r="AC50" s="603">
        <f>SUM('Input_ALM (USD)'!BI44:BM44)-'Input_ALM (USD)'!BH44-'Input_ALM (USD)'!BN44</f>
        <v>0</v>
      </c>
      <c r="AD50" s="61"/>
      <c r="AE50" s="61"/>
      <c r="AG50" s="603">
        <f>SUM('Input_ALM (USD)'!BQ44:BU44)-'Input_ALM (USD)'!BP44-'Input_ALM (USD)'!BV44</f>
        <v>0</v>
      </c>
      <c r="AH50" s="61"/>
      <c r="AI50" s="61"/>
      <c r="AK50" s="603">
        <f>SUM('Input_ALM (USD)'!BY44:CC44)-'Input_ALM (USD)'!BX44-'Input_ALM (USD)'!CD44</f>
        <v>0</v>
      </c>
      <c r="AL50" s="61"/>
      <c r="AM50" s="61"/>
      <c r="AO50" s="601">
        <f>SUM('Input_ALM (USD)'!CG44:CK44)-'Input_ALM (USD)'!CF44-'Input_ALM (USD)'!CL44</f>
        <v>0</v>
      </c>
      <c r="AP50" s="61"/>
      <c r="AQ50" s="61"/>
    </row>
    <row r="51" spans="2:43">
      <c r="B51" s="459">
        <f>'Input_ALM (USD)'!B45</f>
        <v>19</v>
      </c>
      <c r="C51" s="72">
        <v>3.2904000000000003E-2</v>
      </c>
      <c r="D51" s="602">
        <f t="shared" si="2"/>
        <v>0.54940265467936122</v>
      </c>
      <c r="E51" s="603">
        <f t="shared" si="3"/>
        <v>0</v>
      </c>
      <c r="F51" s="603">
        <f t="shared" si="4"/>
        <v>0</v>
      </c>
      <c r="G51" s="603">
        <f t="shared" si="1"/>
        <v>0</v>
      </c>
      <c r="I51" s="603">
        <f>SUM('Input_ALM (USD)'!U45:Y45)-'Input_ALM (USD)'!T45-'Input_ALM (USD)'!Z45</f>
        <v>0</v>
      </c>
      <c r="J51" s="61"/>
      <c r="K51" s="61"/>
      <c r="L51"/>
      <c r="M51" s="603">
        <f>SUM('Input_ALM (USD)'!AC45:AG45)-'Input_ALM (USD)'!AB45-'Input_ALM (USD)'!AH45</f>
        <v>0</v>
      </c>
      <c r="N51" s="61"/>
      <c r="O51" s="61"/>
      <c r="Q51" s="603">
        <f>SUM('Input_ALM (USD)'!AK45:AO45)-'Input_ALM (USD)'!AJ45-'Input_ALM (USD)'!AP45</f>
        <v>0</v>
      </c>
      <c r="R51" s="61"/>
      <c r="S51" s="61"/>
      <c r="U51" s="603">
        <f>SUM('Input_ALM (USD)'!AS45:AW45)-'Input_ALM (USD)'!AR45-'Input_ALM (USD)'!AX45</f>
        <v>0</v>
      </c>
      <c r="V51" s="61"/>
      <c r="W51" s="61"/>
      <c r="Y51" s="603">
        <f>SUM('Input_ALM (USD)'!BA45:BE45)-'Input_ALM (USD)'!AZ45-'Input_ALM (USD)'!BF45</f>
        <v>0</v>
      </c>
      <c r="Z51" s="61"/>
      <c r="AA51" s="61"/>
      <c r="AC51" s="603">
        <f>SUM('Input_ALM (USD)'!BI45:BM45)-'Input_ALM (USD)'!BH45-'Input_ALM (USD)'!BN45</f>
        <v>0</v>
      </c>
      <c r="AD51" s="61"/>
      <c r="AE51" s="61"/>
      <c r="AG51" s="603">
        <f>SUM('Input_ALM (USD)'!BQ45:BU45)-'Input_ALM (USD)'!BP45-'Input_ALM (USD)'!BV45</f>
        <v>0</v>
      </c>
      <c r="AH51" s="61"/>
      <c r="AI51" s="61"/>
      <c r="AK51" s="603">
        <f>SUM('Input_ALM (USD)'!BY45:CC45)-'Input_ALM (USD)'!BX45-'Input_ALM (USD)'!CD45</f>
        <v>0</v>
      </c>
      <c r="AL51" s="61"/>
      <c r="AM51" s="61"/>
      <c r="AO51" s="601">
        <f>SUM('Input_ALM (USD)'!CG45:CK45)-'Input_ALM (USD)'!CF45-'Input_ALM (USD)'!CL45</f>
        <v>0</v>
      </c>
      <c r="AP51" s="61"/>
      <c r="AQ51" s="61"/>
    </row>
    <row r="52" spans="2:43">
      <c r="B52" s="459">
        <f>'Input_ALM (USD)'!B46</f>
        <v>20</v>
      </c>
      <c r="C52" s="72">
        <v>3.2815999999999998E-2</v>
      </c>
      <c r="D52" s="602">
        <f t="shared" si="2"/>
        <v>0.53278542277177565</v>
      </c>
      <c r="E52" s="603">
        <f t="shared" si="3"/>
        <v>0</v>
      </c>
      <c r="F52" s="603">
        <f t="shared" si="4"/>
        <v>0</v>
      </c>
      <c r="G52" s="603">
        <f t="shared" si="1"/>
        <v>0</v>
      </c>
      <c r="I52" s="603">
        <f>SUM('Input_ALM (USD)'!U46:Y46)-'Input_ALM (USD)'!T46-'Input_ALM (USD)'!Z46</f>
        <v>0</v>
      </c>
      <c r="J52" s="61"/>
      <c r="K52" s="61"/>
      <c r="L52"/>
      <c r="M52" s="603">
        <f>SUM('Input_ALM (USD)'!AC46:AG46)-'Input_ALM (USD)'!AB46-'Input_ALM (USD)'!AH46</f>
        <v>0</v>
      </c>
      <c r="N52" s="61"/>
      <c r="O52" s="61"/>
      <c r="Q52" s="603">
        <f>SUM('Input_ALM (USD)'!AK46:AO46)-'Input_ALM (USD)'!AJ46-'Input_ALM (USD)'!AP46</f>
        <v>0</v>
      </c>
      <c r="R52" s="61"/>
      <c r="S52" s="61"/>
      <c r="U52" s="603">
        <f>SUM('Input_ALM (USD)'!AS46:AW46)-'Input_ALM (USD)'!AR46-'Input_ALM (USD)'!AX46</f>
        <v>0</v>
      </c>
      <c r="V52" s="61"/>
      <c r="W52" s="61"/>
      <c r="Y52" s="603">
        <f>SUM('Input_ALM (USD)'!BA46:BE46)-'Input_ALM (USD)'!AZ46-'Input_ALM (USD)'!BF46</f>
        <v>0</v>
      </c>
      <c r="Z52" s="61"/>
      <c r="AA52" s="61"/>
      <c r="AC52" s="603">
        <f>SUM('Input_ALM (USD)'!BI46:BM46)-'Input_ALM (USD)'!BH46-'Input_ALM (USD)'!BN46</f>
        <v>0</v>
      </c>
      <c r="AD52" s="61"/>
      <c r="AE52" s="61"/>
      <c r="AG52" s="603">
        <f>SUM('Input_ALM (USD)'!BQ46:BU46)-'Input_ALM (USD)'!BP46-'Input_ALM (USD)'!BV46</f>
        <v>0</v>
      </c>
      <c r="AH52" s="61"/>
      <c r="AI52" s="61"/>
      <c r="AK52" s="603">
        <f>SUM('Input_ALM (USD)'!BY46:CC46)-'Input_ALM (USD)'!BX46-'Input_ALM (USD)'!CD46</f>
        <v>0</v>
      </c>
      <c r="AL52" s="61"/>
      <c r="AM52" s="61"/>
      <c r="AO52" s="601">
        <f>SUM('Input_ALM (USD)'!CG46:CK46)-'Input_ALM (USD)'!CF46-'Input_ALM (USD)'!CL46</f>
        <v>0</v>
      </c>
      <c r="AP52" s="61"/>
      <c r="AQ52" s="61"/>
    </row>
    <row r="53" spans="2:43">
      <c r="B53" s="459">
        <f>'Input_ALM (USD)'!B47</f>
        <v>21</v>
      </c>
      <c r="C53" s="72">
        <v>4.3501999999999999E-2</v>
      </c>
      <c r="D53" s="602">
        <f t="shared" si="2"/>
        <v>0.41772228163063702</v>
      </c>
      <c r="E53" s="603">
        <f t="shared" si="3"/>
        <v>0</v>
      </c>
      <c r="F53" s="603">
        <f t="shared" si="4"/>
        <v>0</v>
      </c>
      <c r="G53" s="603">
        <f t="shared" si="1"/>
        <v>0</v>
      </c>
      <c r="I53" s="603">
        <f>SUM('Input_ALM (USD)'!U47:Y47)-'Input_ALM (USD)'!T47-'Input_ALM (USD)'!Z47</f>
        <v>0</v>
      </c>
      <c r="J53" s="61"/>
      <c r="K53" s="61"/>
      <c r="L53"/>
      <c r="M53" s="603">
        <f>SUM('Input_ALM (USD)'!AC47:AG47)-'Input_ALM (USD)'!AB47-'Input_ALM (USD)'!AH47</f>
        <v>0</v>
      </c>
      <c r="N53" s="61"/>
      <c r="O53" s="61"/>
      <c r="Q53" s="603">
        <f>SUM('Input_ALM (USD)'!AK47:AO47)-'Input_ALM (USD)'!AJ47-'Input_ALM (USD)'!AP47</f>
        <v>0</v>
      </c>
      <c r="R53" s="61"/>
      <c r="S53" s="61"/>
      <c r="U53" s="603">
        <f>SUM('Input_ALM (USD)'!AS47:AW47)-'Input_ALM (USD)'!AR47-'Input_ALM (USD)'!AX47</f>
        <v>0</v>
      </c>
      <c r="V53" s="61"/>
      <c r="W53" s="61"/>
      <c r="Y53" s="603">
        <f>SUM('Input_ALM (USD)'!BA47:BE47)-'Input_ALM (USD)'!AZ47-'Input_ALM (USD)'!BF47</f>
        <v>0</v>
      </c>
      <c r="Z53" s="61"/>
      <c r="AA53" s="61"/>
      <c r="AC53" s="603">
        <f>SUM('Input_ALM (USD)'!BI47:BM47)-'Input_ALM (USD)'!BH47-'Input_ALM (USD)'!BN47</f>
        <v>0</v>
      </c>
      <c r="AD53" s="61"/>
      <c r="AE53" s="61"/>
      <c r="AG53" s="603">
        <f>SUM('Input_ALM (USD)'!BQ47:BU47)-'Input_ALM (USD)'!BP47-'Input_ALM (USD)'!BV47</f>
        <v>0</v>
      </c>
      <c r="AH53" s="61"/>
      <c r="AI53" s="61"/>
      <c r="AK53" s="603">
        <f>SUM('Input_ALM (USD)'!BY47:CC47)-'Input_ALM (USD)'!BX47-'Input_ALM (USD)'!CD47</f>
        <v>0</v>
      </c>
      <c r="AL53" s="61"/>
      <c r="AM53" s="61"/>
      <c r="AO53" s="601">
        <f>SUM('Input_ALM (USD)'!CG47:CK47)-'Input_ALM (USD)'!CF47-'Input_ALM (USD)'!CL47</f>
        <v>0</v>
      </c>
      <c r="AP53" s="61"/>
      <c r="AQ53" s="61"/>
    </row>
    <row r="54" spans="2:43">
      <c r="B54" s="459">
        <f>'Input_ALM (USD)'!B48</f>
        <v>22</v>
      </c>
      <c r="C54" s="72">
        <v>4.3267E-2</v>
      </c>
      <c r="D54" s="602">
        <f t="shared" si="2"/>
        <v>0.40225123811432517</v>
      </c>
      <c r="E54" s="603">
        <f t="shared" si="3"/>
        <v>0</v>
      </c>
      <c r="F54" s="603">
        <f t="shared" si="4"/>
        <v>0</v>
      </c>
      <c r="G54" s="603">
        <f t="shared" si="1"/>
        <v>0</v>
      </c>
      <c r="I54" s="603">
        <f>SUM('Input_ALM (USD)'!U48:Y48)-'Input_ALM (USD)'!T48-'Input_ALM (USD)'!Z48</f>
        <v>0</v>
      </c>
      <c r="J54" s="61"/>
      <c r="K54" s="61"/>
      <c r="L54"/>
      <c r="M54" s="603">
        <f>SUM('Input_ALM (USD)'!AC48:AG48)-'Input_ALM (USD)'!AB48-'Input_ALM (USD)'!AH48</f>
        <v>0</v>
      </c>
      <c r="N54" s="61"/>
      <c r="O54" s="61"/>
      <c r="Q54" s="603">
        <f>SUM('Input_ALM (USD)'!AK48:AO48)-'Input_ALM (USD)'!AJ48-'Input_ALM (USD)'!AP48</f>
        <v>0</v>
      </c>
      <c r="R54" s="61"/>
      <c r="S54" s="61"/>
      <c r="U54" s="603">
        <f>SUM('Input_ALM (USD)'!AS48:AW48)-'Input_ALM (USD)'!AR48-'Input_ALM (USD)'!AX48</f>
        <v>0</v>
      </c>
      <c r="V54" s="61"/>
      <c r="W54" s="61"/>
      <c r="Y54" s="603">
        <f>SUM('Input_ALM (USD)'!BA48:BE48)-'Input_ALM (USD)'!AZ48-'Input_ALM (USD)'!BF48</f>
        <v>0</v>
      </c>
      <c r="Z54" s="61"/>
      <c r="AA54" s="61"/>
      <c r="AC54" s="603">
        <f>SUM('Input_ALM (USD)'!BI48:BM48)-'Input_ALM (USD)'!BH48-'Input_ALM (USD)'!BN48</f>
        <v>0</v>
      </c>
      <c r="AD54" s="61"/>
      <c r="AE54" s="61"/>
      <c r="AG54" s="603">
        <f>SUM('Input_ALM (USD)'!BQ48:BU48)-'Input_ALM (USD)'!BP48-'Input_ALM (USD)'!BV48</f>
        <v>0</v>
      </c>
      <c r="AH54" s="61"/>
      <c r="AI54" s="61"/>
      <c r="AK54" s="603">
        <f>SUM('Input_ALM (USD)'!BY48:CC48)-'Input_ALM (USD)'!BX48-'Input_ALM (USD)'!CD48</f>
        <v>0</v>
      </c>
      <c r="AL54" s="61"/>
      <c r="AM54" s="61"/>
      <c r="AO54" s="601">
        <f>SUM('Input_ALM (USD)'!CG48:CK48)-'Input_ALM (USD)'!CF48-'Input_ALM (USD)'!CL48</f>
        <v>0</v>
      </c>
      <c r="AP54" s="61"/>
      <c r="AQ54" s="61"/>
    </row>
    <row r="55" spans="2:43">
      <c r="B55" s="459">
        <f>'Input_ALM (USD)'!B49</f>
        <v>23</v>
      </c>
      <c r="C55" s="72">
        <v>4.3053000000000001E-2</v>
      </c>
      <c r="D55" s="602">
        <f t="shared" si="2"/>
        <v>0.38735264716049495</v>
      </c>
      <c r="E55" s="603">
        <f t="shared" si="3"/>
        <v>0</v>
      </c>
      <c r="F55" s="603">
        <f t="shared" si="4"/>
        <v>0</v>
      </c>
      <c r="G55" s="603">
        <f t="shared" si="1"/>
        <v>0</v>
      </c>
      <c r="I55" s="603">
        <f>SUM('Input_ALM (USD)'!U49:Y49)-'Input_ALM (USD)'!T49-'Input_ALM (USD)'!Z49</f>
        <v>0</v>
      </c>
      <c r="J55" s="61"/>
      <c r="K55" s="61"/>
      <c r="L55"/>
      <c r="M55" s="603">
        <f>SUM('Input_ALM (USD)'!AC49:AG49)-'Input_ALM (USD)'!AB49-'Input_ALM (USD)'!AH49</f>
        <v>0</v>
      </c>
      <c r="N55" s="61"/>
      <c r="O55" s="61"/>
      <c r="Q55" s="603">
        <f>SUM('Input_ALM (USD)'!AK49:AO49)-'Input_ALM (USD)'!AJ49-'Input_ALM (USD)'!AP49</f>
        <v>0</v>
      </c>
      <c r="R55" s="61"/>
      <c r="S55" s="61"/>
      <c r="U55" s="603">
        <f>SUM('Input_ALM (USD)'!AS49:AW49)-'Input_ALM (USD)'!AR49-'Input_ALM (USD)'!AX49</f>
        <v>0</v>
      </c>
      <c r="V55" s="61"/>
      <c r="W55" s="61"/>
      <c r="Y55" s="603">
        <f>SUM('Input_ALM (USD)'!BA49:BE49)-'Input_ALM (USD)'!AZ49-'Input_ALM (USD)'!BF49</f>
        <v>0</v>
      </c>
      <c r="Z55" s="61"/>
      <c r="AA55" s="61"/>
      <c r="AC55" s="603">
        <f>SUM('Input_ALM (USD)'!BI49:BM49)-'Input_ALM (USD)'!BH49-'Input_ALM (USD)'!BN49</f>
        <v>0</v>
      </c>
      <c r="AD55" s="61"/>
      <c r="AE55" s="61"/>
      <c r="AG55" s="603">
        <f>SUM('Input_ALM (USD)'!BQ49:BU49)-'Input_ALM (USD)'!BP49-'Input_ALM (USD)'!BV49</f>
        <v>0</v>
      </c>
      <c r="AH55" s="61"/>
      <c r="AI55" s="61"/>
      <c r="AK55" s="603">
        <f>SUM('Input_ALM (USD)'!BY49:CC49)-'Input_ALM (USD)'!BX49-'Input_ALM (USD)'!CD49</f>
        <v>0</v>
      </c>
      <c r="AL55" s="61"/>
      <c r="AM55" s="61"/>
      <c r="AO55" s="601">
        <f>SUM('Input_ALM (USD)'!CG49:CK49)-'Input_ALM (USD)'!CF49-'Input_ALM (USD)'!CL49</f>
        <v>0</v>
      </c>
      <c r="AP55" s="61"/>
      <c r="AQ55" s="61"/>
    </row>
    <row r="56" spans="2:43">
      <c r="B56" s="459">
        <f>'Input_ALM (USD)'!B50</f>
        <v>24</v>
      </c>
      <c r="C56" s="72">
        <v>4.2856999999999999E-2</v>
      </c>
      <c r="D56" s="602">
        <f t="shared" si="2"/>
        <v>0.3730079821695429</v>
      </c>
      <c r="E56" s="603">
        <f t="shared" si="3"/>
        <v>0</v>
      </c>
      <c r="F56" s="603">
        <f t="shared" si="4"/>
        <v>0</v>
      </c>
      <c r="G56" s="603">
        <f t="shared" si="1"/>
        <v>0</v>
      </c>
      <c r="I56" s="603">
        <f>SUM('Input_ALM (USD)'!U50:Y50)-'Input_ALM (USD)'!T50-'Input_ALM (USD)'!Z50</f>
        <v>0</v>
      </c>
      <c r="J56" s="61"/>
      <c r="K56" s="61"/>
      <c r="L56"/>
      <c r="M56" s="603">
        <f>SUM('Input_ALM (USD)'!AC50:AG50)-'Input_ALM (USD)'!AB50-'Input_ALM (USD)'!AH50</f>
        <v>0</v>
      </c>
      <c r="N56" s="61"/>
      <c r="O56" s="61"/>
      <c r="Q56" s="603">
        <f>SUM('Input_ALM (USD)'!AK50:AO50)-'Input_ALM (USD)'!AJ50-'Input_ALM (USD)'!AP50</f>
        <v>0</v>
      </c>
      <c r="R56" s="61"/>
      <c r="S56" s="61"/>
      <c r="U56" s="603">
        <f>SUM('Input_ALM (USD)'!AS50:AW50)-'Input_ALM (USD)'!AR50-'Input_ALM (USD)'!AX50</f>
        <v>0</v>
      </c>
      <c r="V56" s="61"/>
      <c r="W56" s="61"/>
      <c r="Y56" s="603">
        <f>SUM('Input_ALM (USD)'!BA50:BE50)-'Input_ALM (USD)'!AZ50-'Input_ALM (USD)'!BF50</f>
        <v>0</v>
      </c>
      <c r="Z56" s="61"/>
      <c r="AA56" s="61"/>
      <c r="AC56" s="603">
        <f>SUM('Input_ALM (USD)'!BI50:BM50)-'Input_ALM (USD)'!BH50-'Input_ALM (USD)'!BN50</f>
        <v>0</v>
      </c>
      <c r="AD56" s="61"/>
      <c r="AE56" s="61"/>
      <c r="AG56" s="603">
        <f>SUM('Input_ALM (USD)'!BQ50:BU50)-'Input_ALM (USD)'!BP50-'Input_ALM (USD)'!BV50</f>
        <v>0</v>
      </c>
      <c r="AH56" s="61"/>
      <c r="AI56" s="61"/>
      <c r="AK56" s="603">
        <f>SUM('Input_ALM (USD)'!BY50:CC50)-'Input_ALM (USD)'!BX50-'Input_ALM (USD)'!CD50</f>
        <v>0</v>
      </c>
      <c r="AL56" s="61"/>
      <c r="AM56" s="61"/>
      <c r="AO56" s="601">
        <f>SUM('Input_ALM (USD)'!CG50:CK50)-'Input_ALM (USD)'!CF50-'Input_ALM (USD)'!CL50</f>
        <v>0</v>
      </c>
      <c r="AP56" s="61"/>
      <c r="AQ56" s="61"/>
    </row>
    <row r="57" spans="2:43">
      <c r="B57" s="459">
        <f>'Input_ALM (USD)'!B51</f>
        <v>25</v>
      </c>
      <c r="C57" s="72">
        <v>4.2675999999999999E-2</v>
      </c>
      <c r="D57" s="602">
        <f t="shared" si="2"/>
        <v>0.35920325102842948</v>
      </c>
      <c r="E57" s="603">
        <f t="shared" si="3"/>
        <v>0</v>
      </c>
      <c r="F57" s="603">
        <f t="shared" si="4"/>
        <v>0</v>
      </c>
      <c r="G57" s="603">
        <f t="shared" si="1"/>
        <v>0</v>
      </c>
      <c r="I57" s="603">
        <f>SUM('Input_ALM (USD)'!U51:Y51)-'Input_ALM (USD)'!T51-'Input_ALM (USD)'!Z51</f>
        <v>0</v>
      </c>
      <c r="J57" s="61"/>
      <c r="K57" s="61"/>
      <c r="L57"/>
      <c r="M57" s="603">
        <f>SUM('Input_ALM (USD)'!AC51:AG51)-'Input_ALM (USD)'!AB51-'Input_ALM (USD)'!AH51</f>
        <v>0</v>
      </c>
      <c r="N57" s="61"/>
      <c r="O57" s="61"/>
      <c r="Q57" s="603">
        <f>SUM('Input_ALM (USD)'!AK51:AO51)-'Input_ALM (USD)'!AJ51-'Input_ALM (USD)'!AP51</f>
        <v>0</v>
      </c>
      <c r="R57" s="61"/>
      <c r="S57" s="61"/>
      <c r="U57" s="603">
        <f>SUM('Input_ALM (USD)'!AS51:AW51)-'Input_ALM (USD)'!AR51-'Input_ALM (USD)'!AX51</f>
        <v>0</v>
      </c>
      <c r="V57" s="61"/>
      <c r="W57" s="61"/>
      <c r="Y57" s="603">
        <f>SUM('Input_ALM (USD)'!BA51:BE51)-'Input_ALM (USD)'!AZ51-'Input_ALM (USD)'!BF51</f>
        <v>0</v>
      </c>
      <c r="Z57" s="61"/>
      <c r="AA57" s="61"/>
      <c r="AC57" s="603">
        <f>SUM('Input_ALM (USD)'!BI51:BM51)-'Input_ALM (USD)'!BH51-'Input_ALM (USD)'!BN51</f>
        <v>0</v>
      </c>
      <c r="AD57" s="61"/>
      <c r="AE57" s="61"/>
      <c r="AG57" s="603">
        <f>SUM('Input_ALM (USD)'!BQ51:BU51)-'Input_ALM (USD)'!BP51-'Input_ALM (USD)'!BV51</f>
        <v>0</v>
      </c>
      <c r="AH57" s="61"/>
      <c r="AI57" s="61"/>
      <c r="AK57" s="603">
        <f>SUM('Input_ALM (USD)'!BY51:CC51)-'Input_ALM (USD)'!BX51-'Input_ALM (USD)'!CD51</f>
        <v>0</v>
      </c>
      <c r="AL57" s="61"/>
      <c r="AM57" s="61"/>
      <c r="AO57" s="601">
        <f>SUM('Input_ALM (USD)'!CG51:CK51)-'Input_ALM (USD)'!CF51-'Input_ALM (USD)'!CL51</f>
        <v>0</v>
      </c>
      <c r="AP57" s="61"/>
      <c r="AQ57" s="61"/>
    </row>
    <row r="58" spans="2:43">
      <c r="B58" s="459">
        <f>'Input_ALM (USD)'!B52</f>
        <v>26</v>
      </c>
      <c r="C58" s="72">
        <v>4.2508999999999998E-2</v>
      </c>
      <c r="D58" s="602">
        <f t="shared" si="2"/>
        <v>0.34591131647257745</v>
      </c>
      <c r="E58" s="603">
        <f t="shared" si="3"/>
        <v>0</v>
      </c>
      <c r="F58" s="603">
        <f t="shared" si="4"/>
        <v>0</v>
      </c>
      <c r="G58" s="603">
        <f t="shared" si="1"/>
        <v>0</v>
      </c>
      <c r="I58" s="603">
        <f>SUM('Input_ALM (USD)'!U52:Y52)-'Input_ALM (USD)'!T52-'Input_ALM (USD)'!Z52</f>
        <v>0</v>
      </c>
      <c r="J58" s="61"/>
      <c r="K58" s="61"/>
      <c r="L58"/>
      <c r="M58" s="603">
        <f>SUM('Input_ALM (USD)'!AC52:AG52)-'Input_ALM (USD)'!AB52-'Input_ALM (USD)'!AH52</f>
        <v>0</v>
      </c>
      <c r="N58" s="61"/>
      <c r="O58" s="61"/>
      <c r="Q58" s="603">
        <f>SUM('Input_ALM (USD)'!AK52:AO52)-'Input_ALM (USD)'!AJ52-'Input_ALM (USD)'!AP52</f>
        <v>0</v>
      </c>
      <c r="R58" s="61"/>
      <c r="S58" s="61"/>
      <c r="U58" s="603">
        <f>SUM('Input_ALM (USD)'!AS52:AW52)-'Input_ALM (USD)'!AR52-'Input_ALM (USD)'!AX52</f>
        <v>0</v>
      </c>
      <c r="V58" s="61"/>
      <c r="W58" s="61"/>
      <c r="Y58" s="603">
        <f>SUM('Input_ALM (USD)'!BA52:BE52)-'Input_ALM (USD)'!AZ52-'Input_ALM (USD)'!BF52</f>
        <v>0</v>
      </c>
      <c r="Z58" s="61"/>
      <c r="AA58" s="61"/>
      <c r="AC58" s="603">
        <f>SUM('Input_ALM (USD)'!BI52:BM52)-'Input_ALM (USD)'!BH52-'Input_ALM (USD)'!BN52</f>
        <v>0</v>
      </c>
      <c r="AD58" s="61"/>
      <c r="AE58" s="61"/>
      <c r="AG58" s="603">
        <f>SUM('Input_ALM (USD)'!BQ52:BU52)-'Input_ALM (USD)'!BP52-'Input_ALM (USD)'!BV52</f>
        <v>0</v>
      </c>
      <c r="AH58" s="61"/>
      <c r="AI58" s="61"/>
      <c r="AK58" s="603">
        <f>SUM('Input_ALM (USD)'!BY52:CC52)-'Input_ALM (USD)'!BX52-'Input_ALM (USD)'!CD52</f>
        <v>0</v>
      </c>
      <c r="AL58" s="61"/>
      <c r="AM58" s="61"/>
      <c r="AO58" s="601">
        <f>SUM('Input_ALM (USD)'!CG52:CK52)-'Input_ALM (USD)'!CF52-'Input_ALM (USD)'!CL52</f>
        <v>0</v>
      </c>
      <c r="AP58" s="61"/>
      <c r="AQ58" s="61"/>
    </row>
    <row r="59" spans="2:43">
      <c r="B59" s="459">
        <f>'Input_ALM (USD)'!B53</f>
        <v>27</v>
      </c>
      <c r="C59" s="72">
        <v>4.2354999999999997E-2</v>
      </c>
      <c r="D59" s="602">
        <f t="shared" si="2"/>
        <v>0.33310808181977031</v>
      </c>
      <c r="E59" s="603">
        <f t="shared" si="3"/>
        <v>0</v>
      </c>
      <c r="F59" s="603">
        <f t="shared" si="4"/>
        <v>0</v>
      </c>
      <c r="G59" s="603">
        <f t="shared" si="1"/>
        <v>0</v>
      </c>
      <c r="I59" s="603">
        <f>SUM('Input_ALM (USD)'!U53:Y53)-'Input_ALM (USD)'!T53-'Input_ALM (USD)'!Z53</f>
        <v>0</v>
      </c>
      <c r="J59" s="61"/>
      <c r="K59" s="61"/>
      <c r="L59"/>
      <c r="M59" s="603">
        <f>SUM('Input_ALM (USD)'!AC53:AG53)-'Input_ALM (USD)'!AB53-'Input_ALM (USD)'!AH53</f>
        <v>0</v>
      </c>
      <c r="N59" s="61"/>
      <c r="O59" s="61"/>
      <c r="Q59" s="603">
        <f>SUM('Input_ALM (USD)'!AK53:AO53)-'Input_ALM (USD)'!AJ53-'Input_ALM (USD)'!AP53</f>
        <v>0</v>
      </c>
      <c r="R59" s="61"/>
      <c r="S59" s="61"/>
      <c r="U59" s="603">
        <f>SUM('Input_ALM (USD)'!AS53:AW53)-'Input_ALM (USD)'!AR53-'Input_ALM (USD)'!AX53</f>
        <v>0</v>
      </c>
      <c r="V59" s="61"/>
      <c r="W59" s="61"/>
      <c r="Y59" s="603">
        <f>SUM('Input_ALM (USD)'!BA53:BE53)-'Input_ALM (USD)'!AZ53-'Input_ALM (USD)'!BF53</f>
        <v>0</v>
      </c>
      <c r="Z59" s="61"/>
      <c r="AA59" s="61"/>
      <c r="AC59" s="603">
        <f>SUM('Input_ALM (USD)'!BI53:BM53)-'Input_ALM (USD)'!BH53-'Input_ALM (USD)'!BN53</f>
        <v>0</v>
      </c>
      <c r="AD59" s="61"/>
      <c r="AE59" s="61"/>
      <c r="AG59" s="603">
        <f>SUM('Input_ALM (USD)'!BQ53:BU53)-'Input_ALM (USD)'!BP53-'Input_ALM (USD)'!BV53</f>
        <v>0</v>
      </c>
      <c r="AH59" s="61"/>
      <c r="AI59" s="61"/>
      <c r="AK59" s="603">
        <f>SUM('Input_ALM (USD)'!BY53:CC53)-'Input_ALM (USD)'!BX53-'Input_ALM (USD)'!CD53</f>
        <v>0</v>
      </c>
      <c r="AL59" s="61"/>
      <c r="AM59" s="61"/>
      <c r="AO59" s="601">
        <f>SUM('Input_ALM (USD)'!CG53:CK53)-'Input_ALM (USD)'!CF53-'Input_ALM (USD)'!CL53</f>
        <v>0</v>
      </c>
      <c r="AP59" s="61"/>
      <c r="AQ59" s="61"/>
    </row>
    <row r="60" spans="2:43">
      <c r="B60" s="459">
        <f>'Input_ALM (USD)'!B54</f>
        <v>28</v>
      </c>
      <c r="C60" s="72">
        <v>4.2210999999999999E-2</v>
      </c>
      <c r="D60" s="602">
        <f t="shared" si="2"/>
        <v>0.32078906317556566</v>
      </c>
      <c r="E60" s="603">
        <f t="shared" si="3"/>
        <v>0</v>
      </c>
      <c r="F60" s="603">
        <f t="shared" si="4"/>
        <v>0</v>
      </c>
      <c r="G60" s="603">
        <f t="shared" si="1"/>
        <v>0</v>
      </c>
      <c r="I60" s="603">
        <f>SUM('Input_ALM (USD)'!U54:Y54)-'Input_ALM (USD)'!T54-'Input_ALM (USD)'!Z54</f>
        <v>0</v>
      </c>
      <c r="J60" s="61"/>
      <c r="K60" s="61"/>
      <c r="L60"/>
      <c r="M60" s="603">
        <f>SUM('Input_ALM (USD)'!AC54:AG54)-'Input_ALM (USD)'!AB54-'Input_ALM (USD)'!AH54</f>
        <v>0</v>
      </c>
      <c r="N60" s="61"/>
      <c r="O60" s="61"/>
      <c r="Q60" s="603">
        <f>SUM('Input_ALM (USD)'!AK54:AO54)-'Input_ALM (USD)'!AJ54-'Input_ALM (USD)'!AP54</f>
        <v>0</v>
      </c>
      <c r="R60" s="61"/>
      <c r="S60" s="61"/>
      <c r="U60" s="603">
        <f>SUM('Input_ALM (USD)'!AS54:AW54)-'Input_ALM (USD)'!AR54-'Input_ALM (USD)'!AX54</f>
        <v>0</v>
      </c>
      <c r="V60" s="61"/>
      <c r="W60" s="61"/>
      <c r="Y60" s="603">
        <f>SUM('Input_ALM (USD)'!BA54:BE54)-'Input_ALM (USD)'!AZ54-'Input_ALM (USD)'!BF54</f>
        <v>0</v>
      </c>
      <c r="Z60" s="61"/>
      <c r="AA60" s="61"/>
      <c r="AC60" s="603">
        <f>SUM('Input_ALM (USD)'!BI54:BM54)-'Input_ALM (USD)'!BH54-'Input_ALM (USD)'!BN54</f>
        <v>0</v>
      </c>
      <c r="AD60" s="61"/>
      <c r="AE60" s="61"/>
      <c r="AG60" s="603">
        <f>SUM('Input_ALM (USD)'!BQ54:BU54)-'Input_ALM (USD)'!BP54-'Input_ALM (USD)'!BV54</f>
        <v>0</v>
      </c>
      <c r="AH60" s="61"/>
      <c r="AI60" s="61"/>
      <c r="AK60" s="603">
        <f>SUM('Input_ALM (USD)'!BY54:CC54)-'Input_ALM (USD)'!BX54-'Input_ALM (USD)'!CD54</f>
        <v>0</v>
      </c>
      <c r="AL60" s="61"/>
      <c r="AM60" s="61"/>
      <c r="AO60" s="601">
        <f>SUM('Input_ALM (USD)'!CG54:CK54)-'Input_ALM (USD)'!CF54-'Input_ALM (USD)'!CL54</f>
        <v>0</v>
      </c>
      <c r="AP60" s="61"/>
      <c r="AQ60" s="61"/>
    </row>
    <row r="61" spans="2:43">
      <c r="B61" s="459">
        <f>'Input_ALM (USD)'!B55</f>
        <v>29</v>
      </c>
      <c r="C61" s="72">
        <v>4.2077999999999997E-2</v>
      </c>
      <c r="D61" s="602">
        <f t="shared" si="2"/>
        <v>0.30891821842475226</v>
      </c>
      <c r="E61" s="603">
        <f t="shared" si="3"/>
        <v>0</v>
      </c>
      <c r="F61" s="603">
        <f t="shared" si="4"/>
        <v>0</v>
      </c>
      <c r="G61" s="603">
        <f t="shared" si="1"/>
        <v>0</v>
      </c>
      <c r="I61" s="603">
        <f>SUM('Input_ALM (USD)'!U55:Y55)-'Input_ALM (USD)'!T55-'Input_ALM (USD)'!Z55</f>
        <v>0</v>
      </c>
      <c r="J61" s="61"/>
      <c r="K61" s="61"/>
      <c r="L61"/>
      <c r="M61" s="603">
        <f>SUM('Input_ALM (USD)'!AC55:AG55)-'Input_ALM (USD)'!AB55-'Input_ALM (USD)'!AH55</f>
        <v>0</v>
      </c>
      <c r="N61" s="61"/>
      <c r="O61" s="61"/>
      <c r="Q61" s="603">
        <f>SUM('Input_ALM (USD)'!AK55:AO55)-'Input_ALM (USD)'!AJ55-'Input_ALM (USD)'!AP55</f>
        <v>0</v>
      </c>
      <c r="R61" s="61"/>
      <c r="S61" s="61"/>
      <c r="U61" s="603">
        <f>SUM('Input_ALM (USD)'!AS55:AW55)-'Input_ALM (USD)'!AR55-'Input_ALM (USD)'!AX55</f>
        <v>0</v>
      </c>
      <c r="V61" s="61"/>
      <c r="W61" s="61"/>
      <c r="Y61" s="603">
        <f>SUM('Input_ALM (USD)'!BA55:BE55)-'Input_ALM (USD)'!AZ55-'Input_ALM (USD)'!BF55</f>
        <v>0</v>
      </c>
      <c r="Z61" s="61"/>
      <c r="AA61" s="61"/>
      <c r="AC61" s="603">
        <f>SUM('Input_ALM (USD)'!BI55:BM55)-'Input_ALM (USD)'!BH55-'Input_ALM (USD)'!BN55</f>
        <v>0</v>
      </c>
      <c r="AD61" s="61"/>
      <c r="AE61" s="61"/>
      <c r="AG61" s="603">
        <f>SUM('Input_ALM (USD)'!BQ55:BU55)-'Input_ALM (USD)'!BP55-'Input_ALM (USD)'!BV55</f>
        <v>0</v>
      </c>
      <c r="AH61" s="61"/>
      <c r="AI61" s="61"/>
      <c r="AK61" s="603">
        <f>SUM('Input_ALM (USD)'!BY55:CC55)-'Input_ALM (USD)'!BX55-'Input_ALM (USD)'!CD55</f>
        <v>0</v>
      </c>
      <c r="AL61" s="61"/>
      <c r="AM61" s="61"/>
      <c r="AO61" s="601">
        <f>SUM('Input_ALM (USD)'!CG55:CK55)-'Input_ALM (USD)'!CF55-'Input_ALM (USD)'!CL55</f>
        <v>0</v>
      </c>
      <c r="AP61" s="61"/>
      <c r="AQ61" s="61"/>
    </row>
    <row r="62" spans="2:43">
      <c r="B62" s="459">
        <f>'Input_ALM (USD)'!B56</f>
        <v>30</v>
      </c>
      <c r="C62" s="72">
        <v>4.1953999999999998E-2</v>
      </c>
      <c r="D62" s="602">
        <f t="shared" si="2"/>
        <v>0.29748692746375277</v>
      </c>
      <c r="E62" s="603">
        <f t="shared" si="3"/>
        <v>0</v>
      </c>
      <c r="F62" s="603">
        <f t="shared" si="4"/>
        <v>0</v>
      </c>
      <c r="G62" s="603">
        <f t="shared" si="1"/>
        <v>0</v>
      </c>
      <c r="I62" s="603">
        <f>SUM('Input_ALM (USD)'!U56:Y56)-'Input_ALM (USD)'!T56-'Input_ALM (USD)'!Z56</f>
        <v>0</v>
      </c>
      <c r="J62" s="61"/>
      <c r="K62" s="61"/>
      <c r="L62"/>
      <c r="M62" s="603">
        <f>SUM('Input_ALM (USD)'!AC56:AG56)-'Input_ALM (USD)'!AB56-'Input_ALM (USD)'!AH56</f>
        <v>0</v>
      </c>
      <c r="N62" s="61"/>
      <c r="O62" s="61"/>
      <c r="Q62" s="603">
        <f>SUM('Input_ALM (USD)'!AK56:AO56)-'Input_ALM (USD)'!AJ56-'Input_ALM (USD)'!AP56</f>
        <v>0</v>
      </c>
      <c r="R62" s="61"/>
      <c r="S62" s="61"/>
      <c r="U62" s="603">
        <f>SUM('Input_ALM (USD)'!AS56:AW56)-'Input_ALM (USD)'!AR56-'Input_ALM (USD)'!AX56</f>
        <v>0</v>
      </c>
      <c r="V62" s="61"/>
      <c r="W62" s="61"/>
      <c r="Y62" s="603">
        <f>SUM('Input_ALM (USD)'!BA56:BE56)-'Input_ALM (USD)'!AZ56-'Input_ALM (USD)'!BF56</f>
        <v>0</v>
      </c>
      <c r="Z62" s="61"/>
      <c r="AA62" s="61"/>
      <c r="AC62" s="603">
        <f>SUM('Input_ALM (USD)'!BI56:BM56)-'Input_ALM (USD)'!BH56-'Input_ALM (USD)'!BN56</f>
        <v>0</v>
      </c>
      <c r="AD62" s="61"/>
      <c r="AE62" s="61"/>
      <c r="AG62" s="603">
        <f>SUM('Input_ALM (USD)'!BQ56:BU56)-'Input_ALM (USD)'!BP56-'Input_ALM (USD)'!BV56</f>
        <v>0</v>
      </c>
      <c r="AH62" s="61"/>
      <c r="AI62" s="61"/>
      <c r="AK62" s="603">
        <f>SUM('Input_ALM (USD)'!BY56:CC56)-'Input_ALM (USD)'!BX56-'Input_ALM (USD)'!CD56</f>
        <v>0</v>
      </c>
      <c r="AL62" s="61"/>
      <c r="AM62" s="61"/>
      <c r="AO62" s="601">
        <f>SUM('Input_ALM (USD)'!CG56:CK56)-'Input_ALM (USD)'!CF56-'Input_ALM (USD)'!CL56</f>
        <v>0</v>
      </c>
      <c r="AP62" s="61"/>
      <c r="AQ62" s="61"/>
    </row>
    <row r="63" spans="2:43">
      <c r="B63" s="459">
        <f>'Input_ALM (USD)'!B57</f>
        <v>31</v>
      </c>
      <c r="C63" s="72">
        <v>4.1836999999999999E-2</v>
      </c>
      <c r="D63" s="602">
        <f t="shared" si="2"/>
        <v>0.28648824161709613</v>
      </c>
      <c r="E63" s="603">
        <f t="shared" ref="E63:E94" si="5">+I63+M63+Q63+U63+Y63+AC63+AG63+AK63+AO63</f>
        <v>0</v>
      </c>
      <c r="F63" s="603">
        <f t="shared" si="4"/>
        <v>0</v>
      </c>
      <c r="G63" s="603">
        <f t="shared" si="1"/>
        <v>0</v>
      </c>
      <c r="I63" s="603">
        <f>SUM('Input_ALM (USD)'!U57:Y57)-'Input_ALM (USD)'!T57-'Input_ALM (USD)'!Z57</f>
        <v>0</v>
      </c>
      <c r="J63" s="61"/>
      <c r="K63" s="61"/>
      <c r="L63"/>
      <c r="M63" s="603">
        <f>SUM('Input_ALM (USD)'!AC57:AG57)-'Input_ALM (USD)'!AB57-'Input_ALM (USD)'!AH57</f>
        <v>0</v>
      </c>
      <c r="N63" s="61"/>
      <c r="O63" s="61"/>
      <c r="Q63" s="603">
        <f>SUM('Input_ALM (USD)'!AK57:AO57)-'Input_ALM (USD)'!AJ57-'Input_ALM (USD)'!AP57</f>
        <v>0</v>
      </c>
      <c r="R63" s="61"/>
      <c r="S63" s="61"/>
      <c r="U63" s="603">
        <f>SUM('Input_ALM (USD)'!AS57:AW57)-'Input_ALM (USD)'!AR57-'Input_ALM (USD)'!AX57</f>
        <v>0</v>
      </c>
      <c r="V63" s="61"/>
      <c r="W63" s="61"/>
      <c r="Y63" s="603">
        <f>SUM('Input_ALM (USD)'!BA57:BE57)-'Input_ALM (USD)'!AZ57-'Input_ALM (USD)'!BF57</f>
        <v>0</v>
      </c>
      <c r="Z63" s="61"/>
      <c r="AA63" s="61"/>
      <c r="AC63" s="603">
        <f>SUM('Input_ALM (USD)'!BI57:BM57)-'Input_ALM (USD)'!BH57-'Input_ALM (USD)'!BN57</f>
        <v>0</v>
      </c>
      <c r="AD63" s="61"/>
      <c r="AE63" s="61"/>
      <c r="AG63" s="603">
        <f>SUM('Input_ALM (USD)'!BQ57:BU57)-'Input_ALM (USD)'!BP57-'Input_ALM (USD)'!BV57</f>
        <v>0</v>
      </c>
      <c r="AH63" s="61"/>
      <c r="AI63" s="61"/>
      <c r="AK63" s="603">
        <f>SUM('Input_ALM (USD)'!BY57:CC57)-'Input_ALM (USD)'!BX57-'Input_ALM (USD)'!CD57</f>
        <v>0</v>
      </c>
      <c r="AL63" s="61"/>
      <c r="AM63" s="61"/>
      <c r="AO63" s="601">
        <f>SUM('Input_ALM (USD)'!CG57:CK57)-'Input_ALM (USD)'!CF57-'Input_ALM (USD)'!CL57</f>
        <v>0</v>
      </c>
      <c r="AP63" s="61"/>
      <c r="AQ63" s="61"/>
    </row>
    <row r="64" spans="2:43">
      <c r="B64" s="459">
        <f>'Input_ALM (USD)'!B58</f>
        <v>32</v>
      </c>
      <c r="C64" s="72">
        <v>4.1728000000000001E-2</v>
      </c>
      <c r="D64" s="602">
        <f t="shared" si="2"/>
        <v>0.27589153137165795</v>
      </c>
      <c r="E64" s="603">
        <f t="shared" si="5"/>
        <v>0</v>
      </c>
      <c r="F64" s="603">
        <f t="shared" si="4"/>
        <v>0</v>
      </c>
      <c r="G64" s="603">
        <f t="shared" si="1"/>
        <v>0</v>
      </c>
      <c r="I64" s="603">
        <f>SUM('Input_ALM (USD)'!U58:Y58)-'Input_ALM (USD)'!T58-'Input_ALM (USD)'!Z58</f>
        <v>0</v>
      </c>
      <c r="J64" s="61"/>
      <c r="K64" s="61"/>
      <c r="L64"/>
      <c r="M64" s="603">
        <f>SUM('Input_ALM (USD)'!AC58:AG58)-'Input_ALM (USD)'!AB58-'Input_ALM (USD)'!AH58</f>
        <v>0</v>
      </c>
      <c r="N64" s="61"/>
      <c r="O64" s="61"/>
      <c r="Q64" s="603">
        <f>SUM('Input_ALM (USD)'!AK58:AO58)-'Input_ALM (USD)'!AJ58-'Input_ALM (USD)'!AP58</f>
        <v>0</v>
      </c>
      <c r="R64" s="61"/>
      <c r="S64" s="61"/>
      <c r="U64" s="603">
        <f>SUM('Input_ALM (USD)'!AS58:AW58)-'Input_ALM (USD)'!AR58-'Input_ALM (USD)'!AX58</f>
        <v>0</v>
      </c>
      <c r="V64" s="61"/>
      <c r="W64" s="61"/>
      <c r="Y64" s="603">
        <f>SUM('Input_ALM (USD)'!BA58:BE58)-'Input_ALM (USD)'!AZ58-'Input_ALM (USD)'!BF58</f>
        <v>0</v>
      </c>
      <c r="Z64" s="61"/>
      <c r="AA64" s="61"/>
      <c r="AC64" s="603">
        <f>SUM('Input_ALM (USD)'!BI58:BM58)-'Input_ALM (USD)'!BH58-'Input_ALM (USD)'!BN58</f>
        <v>0</v>
      </c>
      <c r="AD64" s="61"/>
      <c r="AE64" s="61"/>
      <c r="AG64" s="603">
        <f>SUM('Input_ALM (USD)'!BQ58:BU58)-'Input_ALM (USD)'!BP58-'Input_ALM (USD)'!BV58</f>
        <v>0</v>
      </c>
      <c r="AH64" s="61"/>
      <c r="AI64" s="61"/>
      <c r="AK64" s="603">
        <f>SUM('Input_ALM (USD)'!BY58:CC58)-'Input_ALM (USD)'!BX58-'Input_ALM (USD)'!CD58</f>
        <v>0</v>
      </c>
      <c r="AL64" s="61"/>
      <c r="AM64" s="61"/>
      <c r="AO64" s="601">
        <f>SUM('Input_ALM (USD)'!CG58:CK58)-'Input_ALM (USD)'!CF58-'Input_ALM (USD)'!CL58</f>
        <v>0</v>
      </c>
      <c r="AP64" s="61"/>
      <c r="AQ64" s="61"/>
    </row>
    <row r="65" spans="2:43">
      <c r="B65" s="459">
        <f>'Input_ALM (USD)'!B59</f>
        <v>33</v>
      </c>
      <c r="C65" s="72">
        <v>4.1625000000000002E-2</v>
      </c>
      <c r="D65" s="602">
        <f t="shared" si="2"/>
        <v>0.26569272797255727</v>
      </c>
      <c r="E65" s="603">
        <f t="shared" si="5"/>
        <v>0</v>
      </c>
      <c r="F65" s="603">
        <f t="shared" si="4"/>
        <v>0</v>
      </c>
      <c r="G65" s="603">
        <f t="shared" si="1"/>
        <v>0</v>
      </c>
      <c r="I65" s="603">
        <f>SUM('Input_ALM (USD)'!U59:Y59)-'Input_ALM (USD)'!T59-'Input_ALM (USD)'!Z59</f>
        <v>0</v>
      </c>
      <c r="J65" s="61"/>
      <c r="K65" s="61"/>
      <c r="L65"/>
      <c r="M65" s="603">
        <f>SUM('Input_ALM (USD)'!AC59:AG59)-'Input_ALM (USD)'!AB59-'Input_ALM (USD)'!AH59</f>
        <v>0</v>
      </c>
      <c r="N65" s="61"/>
      <c r="O65" s="61"/>
      <c r="Q65" s="603">
        <f>SUM('Input_ALM (USD)'!AK59:AO59)-'Input_ALM (USD)'!AJ59-'Input_ALM (USD)'!AP59</f>
        <v>0</v>
      </c>
      <c r="R65" s="61"/>
      <c r="S65" s="61"/>
      <c r="U65" s="603">
        <f>SUM('Input_ALM (USD)'!AS59:AW59)-'Input_ALM (USD)'!AR59-'Input_ALM (USD)'!AX59</f>
        <v>0</v>
      </c>
      <c r="V65" s="61"/>
      <c r="W65" s="61"/>
      <c r="Y65" s="603">
        <f>SUM('Input_ALM (USD)'!BA59:BE59)-'Input_ALM (USD)'!AZ59-'Input_ALM (USD)'!BF59</f>
        <v>0</v>
      </c>
      <c r="Z65" s="61"/>
      <c r="AA65" s="61"/>
      <c r="AC65" s="603">
        <f>SUM('Input_ALM (USD)'!BI59:BM59)-'Input_ALM (USD)'!BH59-'Input_ALM (USD)'!BN59</f>
        <v>0</v>
      </c>
      <c r="AD65" s="61"/>
      <c r="AE65" s="61"/>
      <c r="AG65" s="603">
        <f>SUM('Input_ALM (USD)'!BQ59:BU59)-'Input_ALM (USD)'!BP59-'Input_ALM (USD)'!BV59</f>
        <v>0</v>
      </c>
      <c r="AH65" s="61"/>
      <c r="AI65" s="61"/>
      <c r="AK65" s="603">
        <f>SUM('Input_ALM (USD)'!BY59:CC59)-'Input_ALM (USD)'!BX59-'Input_ALM (USD)'!CD59</f>
        <v>0</v>
      </c>
      <c r="AL65" s="61"/>
      <c r="AM65" s="61"/>
      <c r="AO65" s="601">
        <f>SUM('Input_ALM (USD)'!CG59:CK59)-'Input_ALM (USD)'!CF59-'Input_ALM (USD)'!CL59</f>
        <v>0</v>
      </c>
      <c r="AP65" s="61"/>
      <c r="AQ65" s="61"/>
    </row>
    <row r="66" spans="2:43">
      <c r="B66" s="459">
        <f>'Input_ALM (USD)'!B60</f>
        <v>34</v>
      </c>
      <c r="C66" s="72">
        <v>4.1529000000000003E-2</v>
      </c>
      <c r="D66" s="602">
        <f t="shared" si="2"/>
        <v>0.25586401581828994</v>
      </c>
      <c r="E66" s="603">
        <f t="shared" si="5"/>
        <v>0</v>
      </c>
      <c r="F66" s="603">
        <f t="shared" si="4"/>
        <v>0</v>
      </c>
      <c r="G66" s="603">
        <f t="shared" si="1"/>
        <v>0</v>
      </c>
      <c r="I66" s="603">
        <f>SUM('Input_ALM (USD)'!U60:Y60)-'Input_ALM (USD)'!T60-'Input_ALM (USD)'!Z60</f>
        <v>0</v>
      </c>
      <c r="J66" s="61"/>
      <c r="K66" s="61"/>
      <c r="L66"/>
      <c r="M66" s="603">
        <f>SUM('Input_ALM (USD)'!AC60:AG60)-'Input_ALM (USD)'!AB60-'Input_ALM (USD)'!AH60</f>
        <v>0</v>
      </c>
      <c r="N66" s="61"/>
      <c r="O66" s="61"/>
      <c r="Q66" s="603">
        <f>SUM('Input_ALM (USD)'!AK60:AO60)-'Input_ALM (USD)'!AJ60-'Input_ALM (USD)'!AP60</f>
        <v>0</v>
      </c>
      <c r="R66" s="61"/>
      <c r="S66" s="61"/>
      <c r="U66" s="603">
        <f>SUM('Input_ALM (USD)'!AS60:AW60)-'Input_ALM (USD)'!AR60-'Input_ALM (USD)'!AX60</f>
        <v>0</v>
      </c>
      <c r="V66" s="61"/>
      <c r="W66" s="61"/>
      <c r="Y66" s="603">
        <f>SUM('Input_ALM (USD)'!BA60:BE60)-'Input_ALM (USD)'!AZ60-'Input_ALM (USD)'!BF60</f>
        <v>0</v>
      </c>
      <c r="Z66" s="61"/>
      <c r="AA66" s="61"/>
      <c r="AC66" s="603">
        <f>SUM('Input_ALM (USD)'!BI60:BM60)-'Input_ALM (USD)'!BH60-'Input_ALM (USD)'!BN60</f>
        <v>0</v>
      </c>
      <c r="AD66" s="61"/>
      <c r="AE66" s="61"/>
      <c r="AG66" s="603">
        <f>SUM('Input_ALM (USD)'!BQ60:BU60)-'Input_ALM (USD)'!BP60-'Input_ALM (USD)'!BV60</f>
        <v>0</v>
      </c>
      <c r="AH66" s="61"/>
      <c r="AI66" s="61"/>
      <c r="AK66" s="603">
        <f>SUM('Input_ALM (USD)'!BY60:CC60)-'Input_ALM (USD)'!BX60-'Input_ALM (USD)'!CD60</f>
        <v>0</v>
      </c>
      <c r="AL66" s="61"/>
      <c r="AM66" s="61"/>
      <c r="AO66" s="601">
        <f>SUM('Input_ALM (USD)'!CG60:CK60)-'Input_ALM (USD)'!CF60-'Input_ALM (USD)'!CL60</f>
        <v>0</v>
      </c>
      <c r="AP66" s="61"/>
      <c r="AQ66" s="61"/>
    </row>
    <row r="67" spans="2:43">
      <c r="B67" s="459">
        <f>'Input_ALM (USD)'!B61</f>
        <v>35</v>
      </c>
      <c r="C67" s="72">
        <v>4.1438000000000003E-2</v>
      </c>
      <c r="D67" s="602">
        <f t="shared" si="2"/>
        <v>0.24640357473711114</v>
      </c>
      <c r="E67" s="603">
        <f t="shared" si="5"/>
        <v>0</v>
      </c>
      <c r="F67" s="603">
        <f t="shared" si="4"/>
        <v>0</v>
      </c>
      <c r="G67" s="603">
        <f t="shared" si="1"/>
        <v>0</v>
      </c>
      <c r="I67" s="603">
        <f>SUM('Input_ALM (USD)'!U61:Y61)-'Input_ALM (USD)'!T61-'Input_ALM (USD)'!Z61</f>
        <v>0</v>
      </c>
      <c r="J67" s="61"/>
      <c r="K67" s="61"/>
      <c r="L67"/>
      <c r="M67" s="603">
        <f>SUM('Input_ALM (USD)'!AC61:AG61)-'Input_ALM (USD)'!AB61-'Input_ALM (USD)'!AH61</f>
        <v>0</v>
      </c>
      <c r="N67" s="61"/>
      <c r="O67" s="61"/>
      <c r="Q67" s="603">
        <f>SUM('Input_ALM (USD)'!AK61:AO61)-'Input_ALM (USD)'!AJ61-'Input_ALM (USD)'!AP61</f>
        <v>0</v>
      </c>
      <c r="R67" s="61"/>
      <c r="S67" s="61"/>
      <c r="U67" s="603">
        <f>SUM('Input_ALM (USD)'!AS61:AW61)-'Input_ALM (USD)'!AR61-'Input_ALM (USD)'!AX61</f>
        <v>0</v>
      </c>
      <c r="V67" s="61"/>
      <c r="W67" s="61"/>
      <c r="Y67" s="603">
        <f>SUM('Input_ALM (USD)'!BA61:BE61)-'Input_ALM (USD)'!AZ61-'Input_ALM (USD)'!BF61</f>
        <v>0</v>
      </c>
      <c r="Z67" s="61"/>
      <c r="AA67" s="61"/>
      <c r="AC67" s="603">
        <f>SUM('Input_ALM (USD)'!BI61:BM61)-'Input_ALM (USD)'!BH61-'Input_ALM (USD)'!BN61</f>
        <v>0</v>
      </c>
      <c r="AD67" s="61"/>
      <c r="AE67" s="61"/>
      <c r="AG67" s="603">
        <f>SUM('Input_ALM (USD)'!BQ61:BU61)-'Input_ALM (USD)'!BP61-'Input_ALM (USD)'!BV61</f>
        <v>0</v>
      </c>
      <c r="AH67" s="61"/>
      <c r="AI67" s="61"/>
      <c r="AK67" s="603">
        <f>SUM('Input_ALM (USD)'!BY61:CC61)-'Input_ALM (USD)'!BX61-'Input_ALM (USD)'!CD61</f>
        <v>0</v>
      </c>
      <c r="AL67" s="61"/>
      <c r="AM67" s="61"/>
      <c r="AO67" s="601">
        <f>SUM('Input_ALM (USD)'!CG61:CK61)-'Input_ALM (USD)'!CF61-'Input_ALM (USD)'!CL61</f>
        <v>0</v>
      </c>
      <c r="AP67" s="61"/>
      <c r="AQ67" s="61"/>
    </row>
    <row r="68" spans="2:43">
      <c r="B68" s="459">
        <f>'Input_ALM (USD)'!B62</f>
        <v>36</v>
      </c>
      <c r="C68" s="72">
        <v>4.1352E-2</v>
      </c>
      <c r="D68" s="602">
        <f t="shared" si="2"/>
        <v>0.23729401302652489</v>
      </c>
      <c r="E68" s="603">
        <f t="shared" si="5"/>
        <v>0</v>
      </c>
      <c r="F68" s="603">
        <f t="shared" si="4"/>
        <v>0</v>
      </c>
      <c r="G68" s="603">
        <f t="shared" si="1"/>
        <v>0</v>
      </c>
      <c r="I68" s="603">
        <f>SUM('Input_ALM (USD)'!U62:Y62)-'Input_ALM (USD)'!T62-'Input_ALM (USD)'!Z62</f>
        <v>0</v>
      </c>
      <c r="J68" s="61"/>
      <c r="K68" s="61"/>
      <c r="L68"/>
      <c r="M68" s="603">
        <f>SUM('Input_ALM (USD)'!AC62:AG62)-'Input_ALM (USD)'!AB62-'Input_ALM (USD)'!AH62</f>
        <v>0</v>
      </c>
      <c r="N68" s="61"/>
      <c r="O68" s="61"/>
      <c r="Q68" s="603">
        <f>SUM('Input_ALM (USD)'!AK62:AO62)-'Input_ALM (USD)'!AJ62-'Input_ALM (USD)'!AP62</f>
        <v>0</v>
      </c>
      <c r="R68" s="61"/>
      <c r="S68" s="61"/>
      <c r="U68" s="603">
        <f>SUM('Input_ALM (USD)'!AS62:AW62)-'Input_ALM (USD)'!AR62-'Input_ALM (USD)'!AX62</f>
        <v>0</v>
      </c>
      <c r="V68" s="61"/>
      <c r="W68" s="61"/>
      <c r="Y68" s="603">
        <f>SUM('Input_ALM (USD)'!BA62:BE62)-'Input_ALM (USD)'!AZ62-'Input_ALM (USD)'!BF62</f>
        <v>0</v>
      </c>
      <c r="Z68" s="61"/>
      <c r="AA68" s="61"/>
      <c r="AC68" s="603">
        <f>SUM('Input_ALM (USD)'!BI62:BM62)-'Input_ALM (USD)'!BH62-'Input_ALM (USD)'!BN62</f>
        <v>0</v>
      </c>
      <c r="AD68" s="61"/>
      <c r="AE68" s="61"/>
      <c r="AG68" s="603">
        <f>SUM('Input_ALM (USD)'!BQ62:BU62)-'Input_ALM (USD)'!BP62-'Input_ALM (USD)'!BV62</f>
        <v>0</v>
      </c>
      <c r="AH68" s="61"/>
      <c r="AI68" s="61"/>
      <c r="AK68" s="603">
        <f>SUM('Input_ALM (USD)'!BY62:CC62)-'Input_ALM (USD)'!BX62-'Input_ALM (USD)'!CD62</f>
        <v>0</v>
      </c>
      <c r="AL68" s="61"/>
      <c r="AM68" s="61"/>
      <c r="AO68" s="601">
        <f>SUM('Input_ALM (USD)'!CG62:CK62)-'Input_ALM (USD)'!CF62-'Input_ALM (USD)'!CL62</f>
        <v>0</v>
      </c>
      <c r="AP68" s="61"/>
      <c r="AQ68" s="61"/>
    </row>
    <row r="69" spans="2:43">
      <c r="B69" s="459">
        <f>'Input_ALM (USD)'!B63</f>
        <v>37</v>
      </c>
      <c r="C69" s="72">
        <v>4.1271000000000002E-2</v>
      </c>
      <c r="D69" s="602">
        <f t="shared" si="2"/>
        <v>0.22851898054822486</v>
      </c>
      <c r="E69" s="603">
        <f t="shared" si="5"/>
        <v>0</v>
      </c>
      <c r="F69" s="603">
        <f t="shared" si="4"/>
        <v>0</v>
      </c>
      <c r="G69" s="603">
        <f t="shared" si="1"/>
        <v>0</v>
      </c>
      <c r="I69" s="603">
        <f>SUM('Input_ALM (USD)'!U63:Y63)-'Input_ALM (USD)'!T63-'Input_ALM (USD)'!Z63</f>
        <v>0</v>
      </c>
      <c r="J69" s="61"/>
      <c r="K69" s="61"/>
      <c r="L69"/>
      <c r="M69" s="603">
        <f>SUM('Input_ALM (USD)'!AC63:AG63)-'Input_ALM (USD)'!AB63-'Input_ALM (USD)'!AH63</f>
        <v>0</v>
      </c>
      <c r="N69" s="61"/>
      <c r="O69" s="61"/>
      <c r="Q69" s="603">
        <f>SUM('Input_ALM (USD)'!AK63:AO63)-'Input_ALM (USD)'!AJ63-'Input_ALM (USD)'!AP63</f>
        <v>0</v>
      </c>
      <c r="R69" s="61"/>
      <c r="S69" s="61"/>
      <c r="U69" s="603">
        <f>SUM('Input_ALM (USD)'!AS63:AW63)-'Input_ALM (USD)'!AR63-'Input_ALM (USD)'!AX63</f>
        <v>0</v>
      </c>
      <c r="V69" s="61"/>
      <c r="W69" s="61"/>
      <c r="Y69" s="603">
        <f>SUM('Input_ALM (USD)'!BA63:BE63)-'Input_ALM (USD)'!AZ63-'Input_ALM (USD)'!BF63</f>
        <v>0</v>
      </c>
      <c r="Z69" s="61"/>
      <c r="AA69" s="61"/>
      <c r="AC69" s="603">
        <f>SUM('Input_ALM (USD)'!BI63:BM63)-'Input_ALM (USD)'!BH63-'Input_ALM (USD)'!BN63</f>
        <v>0</v>
      </c>
      <c r="AD69" s="61"/>
      <c r="AE69" s="61"/>
      <c r="AG69" s="603">
        <f>SUM('Input_ALM (USD)'!BQ63:BU63)-'Input_ALM (USD)'!BP63-'Input_ALM (USD)'!BV63</f>
        <v>0</v>
      </c>
      <c r="AH69" s="61"/>
      <c r="AI69" s="61"/>
      <c r="AK69" s="603">
        <f>SUM('Input_ALM (USD)'!BY63:CC63)-'Input_ALM (USD)'!BX63-'Input_ALM (USD)'!CD63</f>
        <v>0</v>
      </c>
      <c r="AL69" s="61"/>
      <c r="AM69" s="61"/>
      <c r="AO69" s="601">
        <f>SUM('Input_ALM (USD)'!CG63:CK63)-'Input_ALM (USD)'!CF63-'Input_ALM (USD)'!CL63</f>
        <v>0</v>
      </c>
      <c r="AP69" s="61"/>
      <c r="AQ69" s="61"/>
    </row>
    <row r="70" spans="2:43">
      <c r="B70" s="459">
        <f>'Input_ALM (USD)'!B64</f>
        <v>38</v>
      </c>
      <c r="C70" s="72">
        <v>4.1194000000000001E-2</v>
      </c>
      <c r="D70" s="602">
        <f t="shared" si="2"/>
        <v>0.22007102743648638</v>
      </c>
      <c r="E70" s="603">
        <f t="shared" si="5"/>
        <v>0</v>
      </c>
      <c r="F70" s="603">
        <f t="shared" si="4"/>
        <v>0</v>
      </c>
      <c r="G70" s="603">
        <f t="shared" si="1"/>
        <v>0</v>
      </c>
      <c r="I70" s="603">
        <f>SUM('Input_ALM (USD)'!U64:Y64)-'Input_ALM (USD)'!T64-'Input_ALM (USD)'!Z64</f>
        <v>0</v>
      </c>
      <c r="J70" s="61"/>
      <c r="K70" s="61"/>
      <c r="L70"/>
      <c r="M70" s="603">
        <f>SUM('Input_ALM (USD)'!AC64:AG64)-'Input_ALM (USD)'!AB64-'Input_ALM (USD)'!AH64</f>
        <v>0</v>
      </c>
      <c r="N70" s="61"/>
      <c r="O70" s="61"/>
      <c r="Q70" s="603">
        <f>SUM('Input_ALM (USD)'!AK64:AO64)-'Input_ALM (USD)'!AJ64-'Input_ALM (USD)'!AP64</f>
        <v>0</v>
      </c>
      <c r="R70" s="61"/>
      <c r="S70" s="61"/>
      <c r="U70" s="603">
        <f>SUM('Input_ALM (USD)'!AS64:AW64)-'Input_ALM (USD)'!AR64-'Input_ALM (USD)'!AX64</f>
        <v>0</v>
      </c>
      <c r="V70" s="61"/>
      <c r="W70" s="61"/>
      <c r="Y70" s="603">
        <f>SUM('Input_ALM (USD)'!BA64:BE64)-'Input_ALM (USD)'!AZ64-'Input_ALM (USD)'!BF64</f>
        <v>0</v>
      </c>
      <c r="Z70" s="61"/>
      <c r="AA70" s="61"/>
      <c r="AC70" s="603">
        <f>SUM('Input_ALM (USD)'!BI64:BM64)-'Input_ALM (USD)'!BH64-'Input_ALM (USD)'!BN64</f>
        <v>0</v>
      </c>
      <c r="AD70" s="61"/>
      <c r="AE70" s="61"/>
      <c r="AG70" s="603">
        <f>SUM('Input_ALM (USD)'!BQ64:BU64)-'Input_ALM (USD)'!BP64-'Input_ALM (USD)'!BV64</f>
        <v>0</v>
      </c>
      <c r="AH70" s="61"/>
      <c r="AI70" s="61"/>
      <c r="AK70" s="603">
        <f>SUM('Input_ALM (USD)'!BY64:CC64)-'Input_ALM (USD)'!BX64-'Input_ALM (USD)'!CD64</f>
        <v>0</v>
      </c>
      <c r="AL70" s="61"/>
      <c r="AM70" s="61"/>
      <c r="AO70" s="601">
        <f>SUM('Input_ALM (USD)'!CG64:CK64)-'Input_ALM (USD)'!CF64-'Input_ALM (USD)'!CL64</f>
        <v>0</v>
      </c>
      <c r="AP70" s="61"/>
      <c r="AQ70" s="61"/>
    </row>
    <row r="71" spans="2:43">
      <c r="B71" s="459">
        <f>'Input_ALM (USD)'!B65</f>
        <v>39</v>
      </c>
      <c r="C71" s="72">
        <v>4.1120999999999998E-2</v>
      </c>
      <c r="D71" s="602">
        <f t="shared" si="2"/>
        <v>0.21193542180883351</v>
      </c>
      <c r="E71" s="603">
        <f t="shared" si="5"/>
        <v>0</v>
      </c>
      <c r="F71" s="603">
        <f t="shared" si="4"/>
        <v>0</v>
      </c>
      <c r="G71" s="603">
        <f t="shared" si="1"/>
        <v>0</v>
      </c>
      <c r="I71" s="603">
        <f>SUM('Input_ALM (USD)'!U65:Y65)-'Input_ALM (USD)'!T65-'Input_ALM (USD)'!Z65</f>
        <v>0</v>
      </c>
      <c r="J71" s="61"/>
      <c r="K71" s="61"/>
      <c r="L71"/>
      <c r="M71" s="603">
        <f>SUM('Input_ALM (USD)'!AC65:AG65)-'Input_ALM (USD)'!AB65-'Input_ALM (USD)'!AH65</f>
        <v>0</v>
      </c>
      <c r="N71" s="61"/>
      <c r="O71" s="61"/>
      <c r="Q71" s="603">
        <f>SUM('Input_ALM (USD)'!AK65:AO65)-'Input_ALM (USD)'!AJ65-'Input_ALM (USD)'!AP65</f>
        <v>0</v>
      </c>
      <c r="R71" s="61"/>
      <c r="S71" s="61"/>
      <c r="U71" s="603">
        <f>SUM('Input_ALM (USD)'!AS65:AW65)-'Input_ALM (USD)'!AR65-'Input_ALM (USD)'!AX65</f>
        <v>0</v>
      </c>
      <c r="V71" s="61"/>
      <c r="W71" s="61"/>
      <c r="Y71" s="603">
        <f>SUM('Input_ALM (USD)'!BA65:BE65)-'Input_ALM (USD)'!AZ65-'Input_ALM (USD)'!BF65</f>
        <v>0</v>
      </c>
      <c r="Z71" s="61"/>
      <c r="AA71" s="61"/>
      <c r="AC71" s="603">
        <f>SUM('Input_ALM (USD)'!BI65:BM65)-'Input_ALM (USD)'!BH65-'Input_ALM (USD)'!BN65</f>
        <v>0</v>
      </c>
      <c r="AD71" s="61"/>
      <c r="AE71" s="61"/>
      <c r="AG71" s="603">
        <f>SUM('Input_ALM (USD)'!BQ65:BU65)-'Input_ALM (USD)'!BP65-'Input_ALM (USD)'!BV65</f>
        <v>0</v>
      </c>
      <c r="AH71" s="61"/>
      <c r="AI71" s="61"/>
      <c r="AK71" s="603">
        <f>SUM('Input_ALM (USD)'!BY65:CC65)-'Input_ALM (USD)'!BX65-'Input_ALM (USD)'!CD65</f>
        <v>0</v>
      </c>
      <c r="AL71" s="61"/>
      <c r="AM71" s="61"/>
      <c r="AO71" s="601">
        <f>SUM('Input_ALM (USD)'!CG65:CK65)-'Input_ALM (USD)'!CF65-'Input_ALM (USD)'!CL65</f>
        <v>0</v>
      </c>
      <c r="AP71" s="61"/>
      <c r="AQ71" s="61"/>
    </row>
    <row r="72" spans="2:43">
      <c r="B72" s="459">
        <f>'Input_ALM (USD)'!B66</f>
        <v>40</v>
      </c>
      <c r="C72" s="72">
        <v>4.1050999999999997E-2</v>
      </c>
      <c r="D72" s="602">
        <f t="shared" si="2"/>
        <v>0.20410600217319153</v>
      </c>
      <c r="E72" s="603">
        <f t="shared" si="5"/>
        <v>0</v>
      </c>
      <c r="F72" s="603">
        <f t="shared" si="4"/>
        <v>0</v>
      </c>
      <c r="G72" s="603">
        <f t="shared" si="1"/>
        <v>0</v>
      </c>
      <c r="I72" s="603">
        <f>SUM('Input_ALM (USD)'!U66:Y66)-'Input_ALM (USD)'!T66-'Input_ALM (USD)'!Z66</f>
        <v>0</v>
      </c>
      <c r="J72" s="61"/>
      <c r="K72" s="61"/>
      <c r="L72"/>
      <c r="M72" s="603">
        <f>SUM('Input_ALM (USD)'!AC66:AG66)-'Input_ALM (USD)'!AB66-'Input_ALM (USD)'!AH66</f>
        <v>0</v>
      </c>
      <c r="N72" s="61"/>
      <c r="O72" s="61"/>
      <c r="Q72" s="603">
        <f>SUM('Input_ALM (USD)'!AK66:AO66)-'Input_ALM (USD)'!AJ66-'Input_ALM (USD)'!AP66</f>
        <v>0</v>
      </c>
      <c r="R72" s="61"/>
      <c r="S72" s="61"/>
      <c r="U72" s="603">
        <f>SUM('Input_ALM (USD)'!AS66:AW66)-'Input_ALM (USD)'!AR66-'Input_ALM (USD)'!AX66</f>
        <v>0</v>
      </c>
      <c r="V72" s="61"/>
      <c r="W72" s="61"/>
      <c r="Y72" s="603">
        <f>SUM('Input_ALM (USD)'!BA66:BE66)-'Input_ALM (USD)'!AZ66-'Input_ALM (USD)'!BF66</f>
        <v>0</v>
      </c>
      <c r="Z72" s="61"/>
      <c r="AA72" s="61"/>
      <c r="AC72" s="603">
        <f>SUM('Input_ALM (USD)'!BI66:BM66)-'Input_ALM (USD)'!BH66-'Input_ALM (USD)'!BN66</f>
        <v>0</v>
      </c>
      <c r="AD72" s="61"/>
      <c r="AE72" s="61"/>
      <c r="AG72" s="603">
        <f>SUM('Input_ALM (USD)'!BQ66:BU66)-'Input_ALM (USD)'!BP66-'Input_ALM (USD)'!BV66</f>
        <v>0</v>
      </c>
      <c r="AH72" s="61"/>
      <c r="AI72" s="61"/>
      <c r="AK72" s="603">
        <f>SUM('Input_ALM (USD)'!BY66:CC66)-'Input_ALM (USD)'!BX66-'Input_ALM (USD)'!CD66</f>
        <v>0</v>
      </c>
      <c r="AL72" s="61"/>
      <c r="AM72" s="61"/>
      <c r="AO72" s="601">
        <f>SUM('Input_ALM (USD)'!CG66:CK66)-'Input_ALM (USD)'!CF66-'Input_ALM (USD)'!CL66</f>
        <v>0</v>
      </c>
      <c r="AP72" s="61"/>
      <c r="AQ72" s="61"/>
    </row>
    <row r="73" spans="2:43">
      <c r="B73" s="459">
        <f>'Input_ALM (USD)'!B67</f>
        <v>41</v>
      </c>
      <c r="C73" s="72">
        <v>4.0985000000000001E-2</v>
      </c>
      <c r="D73" s="602">
        <f t="shared" si="2"/>
        <v>0.19656169992329489</v>
      </c>
      <c r="E73" s="603">
        <f t="shared" si="5"/>
        <v>0</v>
      </c>
      <c r="F73" s="603">
        <f t="shared" si="4"/>
        <v>0</v>
      </c>
      <c r="G73" s="603">
        <f t="shared" si="1"/>
        <v>0</v>
      </c>
      <c r="I73" s="603">
        <f>SUM('Input_ALM (USD)'!U67:Y67)-'Input_ALM (USD)'!T67-'Input_ALM (USD)'!Z67</f>
        <v>0</v>
      </c>
      <c r="J73" s="61"/>
      <c r="K73" s="61"/>
      <c r="L73"/>
      <c r="M73" s="603">
        <f>SUM('Input_ALM (USD)'!AC67:AG67)-'Input_ALM (USD)'!AB67-'Input_ALM (USD)'!AH67</f>
        <v>0</v>
      </c>
      <c r="N73" s="61"/>
      <c r="O73" s="61"/>
      <c r="Q73" s="603">
        <f>SUM('Input_ALM (USD)'!AK67:AO67)-'Input_ALM (USD)'!AJ67-'Input_ALM (USD)'!AP67</f>
        <v>0</v>
      </c>
      <c r="R73" s="61"/>
      <c r="S73" s="61"/>
      <c r="U73" s="603">
        <f>SUM('Input_ALM (USD)'!AS67:AW67)-'Input_ALM (USD)'!AR67-'Input_ALM (USD)'!AX67</f>
        <v>0</v>
      </c>
      <c r="V73" s="61"/>
      <c r="W73" s="61"/>
      <c r="Y73" s="603">
        <f>SUM('Input_ALM (USD)'!BA67:BE67)-'Input_ALM (USD)'!AZ67-'Input_ALM (USD)'!BF67</f>
        <v>0</v>
      </c>
      <c r="Z73" s="61"/>
      <c r="AA73" s="61"/>
      <c r="AC73" s="603">
        <f>SUM('Input_ALM (USD)'!BI67:BM67)-'Input_ALM (USD)'!BH67-'Input_ALM (USD)'!BN67</f>
        <v>0</v>
      </c>
      <c r="AD73" s="61"/>
      <c r="AE73" s="61"/>
      <c r="AG73" s="603">
        <f>SUM('Input_ALM (USD)'!BQ67:BU67)-'Input_ALM (USD)'!BP67-'Input_ALM (USD)'!BV67</f>
        <v>0</v>
      </c>
      <c r="AH73" s="61"/>
      <c r="AI73" s="61"/>
      <c r="AK73" s="603">
        <f>SUM('Input_ALM (USD)'!BY67:CC67)-'Input_ALM (USD)'!BX67-'Input_ALM (USD)'!CD67</f>
        <v>0</v>
      </c>
      <c r="AL73" s="61"/>
      <c r="AM73" s="61"/>
      <c r="AO73" s="601">
        <f>SUM('Input_ALM (USD)'!CG67:CK67)-'Input_ALM (USD)'!CF67-'Input_ALM (USD)'!CL67</f>
        <v>0</v>
      </c>
      <c r="AP73" s="61"/>
      <c r="AQ73" s="61"/>
    </row>
    <row r="74" spans="2:43">
      <c r="B74" s="459">
        <f>'Input_ALM (USD)'!B68</f>
        <v>42</v>
      </c>
      <c r="C74" s="72">
        <v>4.0922E-2</v>
      </c>
      <c r="D74" s="602">
        <f t="shared" si="2"/>
        <v>0.18929764845262609</v>
      </c>
      <c r="E74" s="603">
        <f t="shared" si="5"/>
        <v>0</v>
      </c>
      <c r="F74" s="603">
        <f t="shared" si="4"/>
        <v>0</v>
      </c>
      <c r="G74" s="603">
        <f t="shared" si="1"/>
        <v>0</v>
      </c>
      <c r="I74" s="603">
        <f>SUM('Input_ALM (USD)'!U68:Y68)-'Input_ALM (USD)'!T68-'Input_ALM (USD)'!Z68</f>
        <v>0</v>
      </c>
      <c r="J74" s="61"/>
      <c r="K74" s="61"/>
      <c r="L74"/>
      <c r="M74" s="603">
        <f>SUM('Input_ALM (USD)'!AC68:AG68)-'Input_ALM (USD)'!AB68-'Input_ALM (USD)'!AH68</f>
        <v>0</v>
      </c>
      <c r="N74" s="61"/>
      <c r="O74" s="61"/>
      <c r="Q74" s="603">
        <f>SUM('Input_ALM (USD)'!AK68:AO68)-'Input_ALM (USD)'!AJ68-'Input_ALM (USD)'!AP68</f>
        <v>0</v>
      </c>
      <c r="R74" s="61"/>
      <c r="S74" s="61"/>
      <c r="U74" s="603">
        <f>SUM('Input_ALM (USD)'!AS68:AW68)-'Input_ALM (USD)'!AR68-'Input_ALM (USD)'!AX68</f>
        <v>0</v>
      </c>
      <c r="V74" s="61"/>
      <c r="W74" s="61"/>
      <c r="Y74" s="603">
        <f>SUM('Input_ALM (USD)'!BA68:BE68)-'Input_ALM (USD)'!AZ68-'Input_ALM (USD)'!BF68</f>
        <v>0</v>
      </c>
      <c r="Z74" s="61"/>
      <c r="AA74" s="61"/>
      <c r="AC74" s="603">
        <f>SUM('Input_ALM (USD)'!BI68:BM68)-'Input_ALM (USD)'!BH68-'Input_ALM (USD)'!BN68</f>
        <v>0</v>
      </c>
      <c r="AD74" s="61"/>
      <c r="AE74" s="61"/>
      <c r="AG74" s="603">
        <f>SUM('Input_ALM (USD)'!BQ68:BU68)-'Input_ALM (USD)'!BP68-'Input_ALM (USD)'!BV68</f>
        <v>0</v>
      </c>
      <c r="AH74" s="61"/>
      <c r="AI74" s="61"/>
      <c r="AK74" s="603">
        <f>SUM('Input_ALM (USD)'!BY68:CC68)-'Input_ALM (USD)'!BX68-'Input_ALM (USD)'!CD68</f>
        <v>0</v>
      </c>
      <c r="AL74" s="61"/>
      <c r="AM74" s="61"/>
      <c r="AO74" s="601">
        <f>SUM('Input_ALM (USD)'!CG68:CK68)-'Input_ALM (USD)'!CF68-'Input_ALM (USD)'!CL68</f>
        <v>0</v>
      </c>
      <c r="AP74" s="61"/>
      <c r="AQ74" s="61"/>
    </row>
    <row r="75" spans="2:43">
      <c r="B75" s="459">
        <f>'Input_ALM (USD)'!B69</f>
        <v>43</v>
      </c>
      <c r="C75" s="72">
        <v>4.086E-2</v>
      </c>
      <c r="D75" s="602">
        <f t="shared" si="2"/>
        <v>0.18231669585244781</v>
      </c>
      <c r="E75" s="603">
        <f t="shared" si="5"/>
        <v>0</v>
      </c>
      <c r="F75" s="603">
        <f t="shared" si="4"/>
        <v>0</v>
      </c>
      <c r="G75" s="603">
        <f t="shared" si="1"/>
        <v>0</v>
      </c>
      <c r="I75" s="603">
        <f>SUM('Input_ALM (USD)'!U69:Y69)-'Input_ALM (USD)'!T69-'Input_ALM (USD)'!Z69</f>
        <v>0</v>
      </c>
      <c r="J75" s="61"/>
      <c r="K75" s="61"/>
      <c r="L75"/>
      <c r="M75" s="603">
        <f>SUM('Input_ALM (USD)'!AC69:AG69)-'Input_ALM (USD)'!AB69-'Input_ALM (USD)'!AH69</f>
        <v>0</v>
      </c>
      <c r="N75" s="61"/>
      <c r="O75" s="61"/>
      <c r="Q75" s="603">
        <f>SUM('Input_ALM (USD)'!AK69:AO69)-'Input_ALM (USD)'!AJ69-'Input_ALM (USD)'!AP69</f>
        <v>0</v>
      </c>
      <c r="R75" s="61"/>
      <c r="S75" s="61"/>
      <c r="U75" s="603">
        <f>SUM('Input_ALM (USD)'!AS69:AW69)-'Input_ALM (USD)'!AR69-'Input_ALM (USD)'!AX69</f>
        <v>0</v>
      </c>
      <c r="V75" s="61"/>
      <c r="W75" s="61"/>
      <c r="Y75" s="603">
        <f>SUM('Input_ALM (USD)'!BA69:BE69)-'Input_ALM (USD)'!AZ69-'Input_ALM (USD)'!BF69</f>
        <v>0</v>
      </c>
      <c r="Z75" s="61"/>
      <c r="AA75" s="61"/>
      <c r="AC75" s="603">
        <f>SUM('Input_ALM (USD)'!BI69:BM69)-'Input_ALM (USD)'!BH69-'Input_ALM (USD)'!BN69</f>
        <v>0</v>
      </c>
      <c r="AD75" s="61"/>
      <c r="AE75" s="61"/>
      <c r="AG75" s="603">
        <f>SUM('Input_ALM (USD)'!BQ69:BU69)-'Input_ALM (USD)'!BP69-'Input_ALM (USD)'!BV69</f>
        <v>0</v>
      </c>
      <c r="AH75" s="61"/>
      <c r="AI75" s="61"/>
      <c r="AK75" s="603">
        <f>SUM('Input_ALM (USD)'!BY69:CC69)-'Input_ALM (USD)'!BX69-'Input_ALM (USD)'!CD69</f>
        <v>0</v>
      </c>
      <c r="AL75" s="61"/>
      <c r="AM75" s="61"/>
      <c r="AO75" s="601">
        <f>SUM('Input_ALM (USD)'!CG69:CK69)-'Input_ALM (USD)'!CF69-'Input_ALM (USD)'!CL69</f>
        <v>0</v>
      </c>
      <c r="AP75" s="61"/>
      <c r="AQ75" s="61"/>
    </row>
    <row r="76" spans="2:43">
      <c r="B76" s="459">
        <f>'Input_ALM (USD)'!B70</f>
        <v>44</v>
      </c>
      <c r="C76" s="72">
        <v>4.0805000000000001E-2</v>
      </c>
      <c r="D76" s="602">
        <f t="shared" si="2"/>
        <v>0.17556276393216683</v>
      </c>
      <c r="E76" s="603">
        <f t="shared" si="5"/>
        <v>0</v>
      </c>
      <c r="F76" s="603">
        <f t="shared" si="4"/>
        <v>0</v>
      </c>
      <c r="G76" s="603">
        <f t="shared" si="1"/>
        <v>0</v>
      </c>
      <c r="I76" s="603">
        <f>SUM('Input_ALM (USD)'!U70:Y70)-'Input_ALM (USD)'!T70-'Input_ALM (USD)'!Z70</f>
        <v>0</v>
      </c>
      <c r="J76" s="61"/>
      <c r="K76" s="61"/>
      <c r="L76"/>
      <c r="M76" s="603">
        <f>SUM('Input_ALM (USD)'!AC70:AG70)-'Input_ALM (USD)'!AB70-'Input_ALM (USD)'!AH70</f>
        <v>0</v>
      </c>
      <c r="N76" s="61"/>
      <c r="O76" s="61"/>
      <c r="Q76" s="603">
        <f>SUM('Input_ALM (USD)'!AK70:AO70)-'Input_ALM (USD)'!AJ70-'Input_ALM (USD)'!AP70</f>
        <v>0</v>
      </c>
      <c r="R76" s="61"/>
      <c r="S76" s="61"/>
      <c r="U76" s="603">
        <f>SUM('Input_ALM (USD)'!AS70:AW70)-'Input_ALM (USD)'!AR70-'Input_ALM (USD)'!AX70</f>
        <v>0</v>
      </c>
      <c r="V76" s="61"/>
      <c r="W76" s="61"/>
      <c r="Y76" s="603">
        <f>SUM('Input_ALM (USD)'!BA70:BE70)-'Input_ALM (USD)'!AZ70-'Input_ALM (USD)'!BF70</f>
        <v>0</v>
      </c>
      <c r="Z76" s="61"/>
      <c r="AA76" s="61"/>
      <c r="AC76" s="603">
        <f>SUM('Input_ALM (USD)'!BI70:BM70)-'Input_ALM (USD)'!BH70-'Input_ALM (USD)'!BN70</f>
        <v>0</v>
      </c>
      <c r="AD76" s="61"/>
      <c r="AE76" s="61"/>
      <c r="AG76" s="603">
        <f>SUM('Input_ALM (USD)'!BQ70:BU70)-'Input_ALM (USD)'!BP70-'Input_ALM (USD)'!BV70</f>
        <v>0</v>
      </c>
      <c r="AH76" s="61"/>
      <c r="AI76" s="61"/>
      <c r="AK76" s="603">
        <f>SUM('Input_ALM (USD)'!BY70:CC70)-'Input_ALM (USD)'!BX70-'Input_ALM (USD)'!CD70</f>
        <v>0</v>
      </c>
      <c r="AL76" s="61"/>
      <c r="AM76" s="61"/>
      <c r="AO76" s="601">
        <f>SUM('Input_ALM (USD)'!CG70:CK70)-'Input_ALM (USD)'!CF70-'Input_ALM (USD)'!CL70</f>
        <v>0</v>
      </c>
      <c r="AP76" s="61"/>
      <c r="AQ76" s="61"/>
    </row>
    <row r="77" spans="2:43">
      <c r="B77" s="459">
        <f>'Input_ALM (USD)'!B71</f>
        <v>45</v>
      </c>
      <c r="C77" s="72">
        <v>4.0751000000000002E-2</v>
      </c>
      <c r="D77" s="602">
        <f t="shared" si="2"/>
        <v>0.16906969151362386</v>
      </c>
      <c r="E77" s="603">
        <f t="shared" si="5"/>
        <v>0</v>
      </c>
      <c r="F77" s="603">
        <f t="shared" si="4"/>
        <v>0</v>
      </c>
      <c r="G77" s="603">
        <f t="shared" si="1"/>
        <v>0</v>
      </c>
      <c r="I77" s="603">
        <f>SUM('Input_ALM (USD)'!U71:Y71)-'Input_ALM (USD)'!T71-'Input_ALM (USD)'!Z71</f>
        <v>0</v>
      </c>
      <c r="J77" s="61"/>
      <c r="K77" s="61"/>
      <c r="L77"/>
      <c r="M77" s="603">
        <f>SUM('Input_ALM (USD)'!AC71:AG71)-'Input_ALM (USD)'!AB71-'Input_ALM (USD)'!AH71</f>
        <v>0</v>
      </c>
      <c r="N77" s="61"/>
      <c r="O77" s="61"/>
      <c r="Q77" s="603">
        <f>SUM('Input_ALM (USD)'!AK71:AO71)-'Input_ALM (USD)'!AJ71-'Input_ALM (USD)'!AP71</f>
        <v>0</v>
      </c>
      <c r="R77" s="61"/>
      <c r="S77" s="61"/>
      <c r="U77" s="603">
        <f>SUM('Input_ALM (USD)'!AS71:AW71)-'Input_ALM (USD)'!AR71-'Input_ALM (USD)'!AX71</f>
        <v>0</v>
      </c>
      <c r="V77" s="61"/>
      <c r="W77" s="61"/>
      <c r="Y77" s="603">
        <f>SUM('Input_ALM (USD)'!BA71:BE71)-'Input_ALM (USD)'!AZ71-'Input_ALM (USD)'!BF71</f>
        <v>0</v>
      </c>
      <c r="Z77" s="61"/>
      <c r="AA77" s="61"/>
      <c r="AC77" s="603">
        <f>SUM('Input_ALM (USD)'!BI71:BM71)-'Input_ALM (USD)'!BH71-'Input_ALM (USD)'!BN71</f>
        <v>0</v>
      </c>
      <c r="AD77" s="61"/>
      <c r="AE77" s="61"/>
      <c r="AG77" s="603">
        <f>SUM('Input_ALM (USD)'!BQ71:BU71)-'Input_ALM (USD)'!BP71-'Input_ALM (USD)'!BV71</f>
        <v>0</v>
      </c>
      <c r="AH77" s="61"/>
      <c r="AI77" s="61"/>
      <c r="AK77" s="603">
        <f>SUM('Input_ALM (USD)'!BY71:CC71)-'Input_ALM (USD)'!BX71-'Input_ALM (USD)'!CD71</f>
        <v>0</v>
      </c>
      <c r="AL77" s="61"/>
      <c r="AM77" s="61"/>
      <c r="AO77" s="601">
        <f>SUM('Input_ALM (USD)'!CG71:CK71)-'Input_ALM (USD)'!CF71-'Input_ALM (USD)'!CL71</f>
        <v>0</v>
      </c>
      <c r="AP77" s="61"/>
      <c r="AQ77" s="61"/>
    </row>
    <row r="78" spans="2:43">
      <c r="B78" s="459">
        <f>'Input_ALM (USD)'!B72</f>
        <v>46</v>
      </c>
      <c r="C78" s="72">
        <v>4.0697999999999998E-2</v>
      </c>
      <c r="D78" s="602">
        <f t="shared" si="2"/>
        <v>0.1628265581080148</v>
      </c>
      <c r="E78" s="603">
        <f t="shared" si="5"/>
        <v>0</v>
      </c>
      <c r="F78" s="603">
        <f t="shared" si="4"/>
        <v>0</v>
      </c>
      <c r="G78" s="603">
        <f t="shared" si="1"/>
        <v>0</v>
      </c>
      <c r="I78" s="603">
        <f>SUM('Input_ALM (USD)'!U72:Y72)-'Input_ALM (USD)'!T72-'Input_ALM (USD)'!Z72</f>
        <v>0</v>
      </c>
      <c r="J78" s="61"/>
      <c r="K78" s="61"/>
      <c r="L78"/>
      <c r="M78" s="603">
        <f>SUM('Input_ALM (USD)'!AC72:AG72)-'Input_ALM (USD)'!AB72-'Input_ALM (USD)'!AH72</f>
        <v>0</v>
      </c>
      <c r="N78" s="61"/>
      <c r="O78" s="61"/>
      <c r="Q78" s="603">
        <f>SUM('Input_ALM (USD)'!AK72:AO72)-'Input_ALM (USD)'!AJ72-'Input_ALM (USD)'!AP72</f>
        <v>0</v>
      </c>
      <c r="R78" s="61"/>
      <c r="S78" s="61"/>
      <c r="U78" s="603">
        <f>SUM('Input_ALM (USD)'!AS72:AW72)-'Input_ALM (USD)'!AR72-'Input_ALM (USD)'!AX72</f>
        <v>0</v>
      </c>
      <c r="V78" s="61"/>
      <c r="W78" s="61"/>
      <c r="Y78" s="603">
        <f>SUM('Input_ALM (USD)'!BA72:BE72)-'Input_ALM (USD)'!AZ72-'Input_ALM (USD)'!BF72</f>
        <v>0</v>
      </c>
      <c r="Z78" s="61"/>
      <c r="AA78" s="61"/>
      <c r="AC78" s="603">
        <f>SUM('Input_ALM (USD)'!BI72:BM72)-'Input_ALM (USD)'!BH72-'Input_ALM (USD)'!BN72</f>
        <v>0</v>
      </c>
      <c r="AD78" s="61"/>
      <c r="AE78" s="61"/>
      <c r="AG78" s="603">
        <f>SUM('Input_ALM (USD)'!BQ72:BU72)-'Input_ALM (USD)'!BP72-'Input_ALM (USD)'!BV72</f>
        <v>0</v>
      </c>
      <c r="AH78" s="61"/>
      <c r="AI78" s="61"/>
      <c r="AK78" s="603">
        <f>SUM('Input_ALM (USD)'!BY72:CC72)-'Input_ALM (USD)'!BX72-'Input_ALM (USD)'!CD72</f>
        <v>0</v>
      </c>
      <c r="AL78" s="61"/>
      <c r="AM78" s="61"/>
      <c r="AO78" s="601">
        <f>SUM('Input_ALM (USD)'!CG72:CK72)-'Input_ALM (USD)'!CF72-'Input_ALM (USD)'!CL72</f>
        <v>0</v>
      </c>
      <c r="AP78" s="61"/>
      <c r="AQ78" s="61"/>
    </row>
    <row r="79" spans="2:43">
      <c r="B79" s="459">
        <f>'Input_ALM (USD)'!B73</f>
        <v>47</v>
      </c>
      <c r="C79" s="72">
        <v>4.0647999999999997E-2</v>
      </c>
      <c r="D79" s="602">
        <f t="shared" si="2"/>
        <v>0.1568089307975995</v>
      </c>
      <c r="E79" s="603">
        <f t="shared" si="5"/>
        <v>0</v>
      </c>
      <c r="F79" s="603">
        <f t="shared" si="4"/>
        <v>0</v>
      </c>
      <c r="G79" s="603">
        <f t="shared" si="1"/>
        <v>0</v>
      </c>
      <c r="I79" s="603">
        <f>SUM('Input_ALM (USD)'!U73:Y73)-'Input_ALM (USD)'!T73-'Input_ALM (USD)'!Z73</f>
        <v>0</v>
      </c>
      <c r="J79" s="61"/>
      <c r="K79" s="61"/>
      <c r="L79"/>
      <c r="M79" s="603">
        <f>SUM('Input_ALM (USD)'!AC73:AG73)-'Input_ALM (USD)'!AB73-'Input_ALM (USD)'!AH73</f>
        <v>0</v>
      </c>
      <c r="N79" s="61"/>
      <c r="O79" s="61"/>
      <c r="Q79" s="603">
        <f>SUM('Input_ALM (USD)'!AK73:AO73)-'Input_ALM (USD)'!AJ73-'Input_ALM (USD)'!AP73</f>
        <v>0</v>
      </c>
      <c r="R79" s="61"/>
      <c r="S79" s="61"/>
      <c r="U79" s="603">
        <f>SUM('Input_ALM (USD)'!AS73:AW73)-'Input_ALM (USD)'!AR73-'Input_ALM (USD)'!AX73</f>
        <v>0</v>
      </c>
      <c r="V79" s="61"/>
      <c r="W79" s="61"/>
      <c r="Y79" s="603">
        <f>SUM('Input_ALM (USD)'!BA73:BE73)-'Input_ALM (USD)'!AZ73-'Input_ALM (USD)'!BF73</f>
        <v>0</v>
      </c>
      <c r="Z79" s="61"/>
      <c r="AA79" s="61"/>
      <c r="AC79" s="603">
        <f>SUM('Input_ALM (USD)'!BI73:BM73)-'Input_ALM (USD)'!BH73-'Input_ALM (USD)'!BN73</f>
        <v>0</v>
      </c>
      <c r="AD79" s="61"/>
      <c r="AE79" s="61"/>
      <c r="AG79" s="603">
        <f>SUM('Input_ALM (USD)'!BQ73:BU73)-'Input_ALM (USD)'!BP73-'Input_ALM (USD)'!BV73</f>
        <v>0</v>
      </c>
      <c r="AH79" s="61"/>
      <c r="AI79" s="61"/>
      <c r="AK79" s="603">
        <f>SUM('Input_ALM (USD)'!BY73:CC73)-'Input_ALM (USD)'!BX73-'Input_ALM (USD)'!CD73</f>
        <v>0</v>
      </c>
      <c r="AL79" s="61"/>
      <c r="AM79" s="61"/>
      <c r="AO79" s="601">
        <f>SUM('Input_ALM (USD)'!CG73:CK73)-'Input_ALM (USD)'!CF73-'Input_ALM (USD)'!CL73</f>
        <v>0</v>
      </c>
      <c r="AP79" s="61"/>
      <c r="AQ79" s="61"/>
    </row>
    <row r="80" spans="2:43">
      <c r="B80" s="459">
        <f>'Input_ALM (USD)'!B74</f>
        <v>48</v>
      </c>
      <c r="C80" s="72">
        <v>4.0599999999999997E-2</v>
      </c>
      <c r="D80" s="602">
        <f t="shared" si="2"/>
        <v>0.15101443978588822</v>
      </c>
      <c r="E80" s="603">
        <f t="shared" si="5"/>
        <v>0</v>
      </c>
      <c r="F80" s="603">
        <f t="shared" si="4"/>
        <v>0</v>
      </c>
      <c r="G80" s="603">
        <f t="shared" si="1"/>
        <v>0</v>
      </c>
      <c r="I80" s="603">
        <f>SUM('Input_ALM (USD)'!U74:Y74)-'Input_ALM (USD)'!T74-'Input_ALM (USD)'!Z74</f>
        <v>0</v>
      </c>
      <c r="J80" s="61"/>
      <c r="K80" s="61"/>
      <c r="L80"/>
      <c r="M80" s="603">
        <f>SUM('Input_ALM (USD)'!AC74:AG74)-'Input_ALM (USD)'!AB74-'Input_ALM (USD)'!AH74</f>
        <v>0</v>
      </c>
      <c r="N80" s="61"/>
      <c r="O80" s="61"/>
      <c r="Q80" s="603">
        <f>SUM('Input_ALM (USD)'!AK74:AO74)-'Input_ALM (USD)'!AJ74-'Input_ALM (USD)'!AP74</f>
        <v>0</v>
      </c>
      <c r="R80" s="61"/>
      <c r="S80" s="61"/>
      <c r="U80" s="603">
        <f>SUM('Input_ALM (USD)'!AS74:AW74)-'Input_ALM (USD)'!AR74-'Input_ALM (USD)'!AX74</f>
        <v>0</v>
      </c>
      <c r="V80" s="61"/>
      <c r="W80" s="61"/>
      <c r="Y80" s="603">
        <f>SUM('Input_ALM (USD)'!BA74:BE74)-'Input_ALM (USD)'!AZ74-'Input_ALM (USD)'!BF74</f>
        <v>0</v>
      </c>
      <c r="Z80" s="61"/>
      <c r="AA80" s="61"/>
      <c r="AC80" s="603">
        <f>SUM('Input_ALM (USD)'!BI74:BM74)-'Input_ALM (USD)'!BH74-'Input_ALM (USD)'!BN74</f>
        <v>0</v>
      </c>
      <c r="AD80" s="61"/>
      <c r="AE80" s="61"/>
      <c r="AG80" s="603">
        <f>SUM('Input_ALM (USD)'!BQ74:BU74)-'Input_ALM (USD)'!BP74-'Input_ALM (USD)'!BV74</f>
        <v>0</v>
      </c>
      <c r="AH80" s="61"/>
      <c r="AI80" s="61"/>
      <c r="AK80" s="603">
        <f>SUM('Input_ALM (USD)'!BY74:CC74)-'Input_ALM (USD)'!BX74-'Input_ALM (USD)'!CD74</f>
        <v>0</v>
      </c>
      <c r="AL80" s="61"/>
      <c r="AM80" s="61"/>
      <c r="AO80" s="601">
        <f>SUM('Input_ALM (USD)'!CG74:CK74)-'Input_ALM (USD)'!CF74-'Input_ALM (USD)'!CL74</f>
        <v>0</v>
      </c>
      <c r="AP80" s="61"/>
      <c r="AQ80" s="61"/>
    </row>
    <row r="81" spans="2:43">
      <c r="B81" s="459">
        <f>'Input_ALM (USD)'!B75</f>
        <v>49</v>
      </c>
      <c r="C81" s="72">
        <v>4.0554E-2</v>
      </c>
      <c r="D81" s="602">
        <f t="shared" si="2"/>
        <v>0.14543394436219034</v>
      </c>
      <c r="E81" s="603">
        <f t="shared" si="5"/>
        <v>0</v>
      </c>
      <c r="F81" s="603">
        <f t="shared" si="4"/>
        <v>0</v>
      </c>
      <c r="G81" s="603">
        <f t="shared" si="1"/>
        <v>0</v>
      </c>
      <c r="I81" s="603">
        <f>SUM('Input_ALM (USD)'!U75:Y75)-'Input_ALM (USD)'!T75-'Input_ALM (USD)'!Z75</f>
        <v>0</v>
      </c>
      <c r="J81" s="61"/>
      <c r="K81" s="61"/>
      <c r="L81"/>
      <c r="M81" s="603">
        <f>SUM('Input_ALM (USD)'!AC75:AG75)-'Input_ALM (USD)'!AB75-'Input_ALM (USD)'!AH75</f>
        <v>0</v>
      </c>
      <c r="N81" s="61"/>
      <c r="O81" s="61"/>
      <c r="Q81" s="603">
        <f>SUM('Input_ALM (USD)'!AK75:AO75)-'Input_ALM (USD)'!AJ75-'Input_ALM (USD)'!AP75</f>
        <v>0</v>
      </c>
      <c r="R81" s="61"/>
      <c r="S81" s="61"/>
      <c r="U81" s="603">
        <f>SUM('Input_ALM (USD)'!AS75:AW75)-'Input_ALM (USD)'!AR75-'Input_ALM (USD)'!AX75</f>
        <v>0</v>
      </c>
      <c r="V81" s="61"/>
      <c r="W81" s="61"/>
      <c r="Y81" s="603">
        <f>SUM('Input_ALM (USD)'!BA75:BE75)-'Input_ALM (USD)'!AZ75-'Input_ALM (USD)'!BF75</f>
        <v>0</v>
      </c>
      <c r="Z81" s="61"/>
      <c r="AA81" s="61"/>
      <c r="AC81" s="603">
        <f>SUM('Input_ALM (USD)'!BI75:BM75)-'Input_ALM (USD)'!BH75-'Input_ALM (USD)'!BN75</f>
        <v>0</v>
      </c>
      <c r="AD81" s="61"/>
      <c r="AE81" s="61"/>
      <c r="AG81" s="603">
        <f>SUM('Input_ALM (USD)'!BQ75:BU75)-'Input_ALM (USD)'!BP75-'Input_ALM (USD)'!BV75</f>
        <v>0</v>
      </c>
      <c r="AH81" s="61"/>
      <c r="AI81" s="61"/>
      <c r="AK81" s="603">
        <f>SUM('Input_ALM (USD)'!BY75:CC75)-'Input_ALM (USD)'!BX75-'Input_ALM (USD)'!CD75</f>
        <v>0</v>
      </c>
      <c r="AL81" s="61"/>
      <c r="AM81" s="61"/>
      <c r="AO81" s="601">
        <f>SUM('Input_ALM (USD)'!CG75:CK75)-'Input_ALM (USD)'!CF75-'Input_ALM (USD)'!CL75</f>
        <v>0</v>
      </c>
      <c r="AP81" s="61"/>
      <c r="AQ81" s="61"/>
    </row>
    <row r="82" spans="2:43">
      <c r="B82" s="459">
        <f>'Input_ALM (USD)'!B76</f>
        <v>50</v>
      </c>
      <c r="C82" s="72">
        <v>4.0509999999999997E-2</v>
      </c>
      <c r="D82" s="602">
        <f t="shared" si="2"/>
        <v>0.14005873765446644</v>
      </c>
      <c r="E82" s="603">
        <f t="shared" si="5"/>
        <v>0</v>
      </c>
      <c r="F82" s="603">
        <f t="shared" si="4"/>
        <v>0</v>
      </c>
      <c r="G82" s="603">
        <f t="shared" si="1"/>
        <v>0</v>
      </c>
      <c r="I82" s="603">
        <f>SUM('Input_ALM (USD)'!U76:Y76)-'Input_ALM (USD)'!T76-'Input_ALM (USD)'!Z76</f>
        <v>0</v>
      </c>
      <c r="J82" s="61"/>
      <c r="K82" s="61"/>
      <c r="L82"/>
      <c r="M82" s="603">
        <f>SUM('Input_ALM (USD)'!AC76:AG76)-'Input_ALM (USD)'!AB76-'Input_ALM (USD)'!AH76</f>
        <v>0</v>
      </c>
      <c r="N82" s="61"/>
      <c r="O82" s="61"/>
      <c r="Q82" s="603">
        <f>SUM('Input_ALM (USD)'!AK76:AO76)-'Input_ALM (USD)'!AJ76-'Input_ALM (USD)'!AP76</f>
        <v>0</v>
      </c>
      <c r="R82" s="61"/>
      <c r="S82" s="61"/>
      <c r="U82" s="603">
        <f>SUM('Input_ALM (USD)'!AS76:AW76)-'Input_ALM (USD)'!AR76-'Input_ALM (USD)'!AX76</f>
        <v>0</v>
      </c>
      <c r="V82" s="61"/>
      <c r="W82" s="61"/>
      <c r="Y82" s="603">
        <f>SUM('Input_ALM (USD)'!BA76:BE76)-'Input_ALM (USD)'!AZ76-'Input_ALM (USD)'!BF76</f>
        <v>0</v>
      </c>
      <c r="Z82" s="61"/>
      <c r="AA82" s="61"/>
      <c r="AC82" s="603">
        <f>SUM('Input_ALM (USD)'!BI76:BM76)-'Input_ALM (USD)'!BH76-'Input_ALM (USD)'!BN76</f>
        <v>0</v>
      </c>
      <c r="AD82" s="61"/>
      <c r="AE82" s="61"/>
      <c r="AG82" s="603">
        <f>SUM('Input_ALM (USD)'!BQ76:BU76)-'Input_ALM (USD)'!BP76-'Input_ALM (USD)'!BV76</f>
        <v>0</v>
      </c>
      <c r="AH82" s="61"/>
      <c r="AI82" s="61"/>
      <c r="AK82" s="603">
        <f>SUM('Input_ALM (USD)'!BY76:CC76)-'Input_ALM (USD)'!BX76-'Input_ALM (USD)'!CD76</f>
        <v>0</v>
      </c>
      <c r="AL82" s="61"/>
      <c r="AM82" s="61"/>
      <c r="AO82" s="601">
        <f>SUM('Input_ALM (USD)'!CG76:CK76)-'Input_ALM (USD)'!CF76-'Input_ALM (USD)'!CL76</f>
        <v>0</v>
      </c>
      <c r="AP82" s="61"/>
      <c r="AQ82" s="61"/>
    </row>
    <row r="83" spans="2:43">
      <c r="B83" s="459">
        <f>'Input_ALM (USD)'!B77</f>
        <v>51</v>
      </c>
      <c r="C83" s="72">
        <v>4.0467999999999997E-2</v>
      </c>
      <c r="D83" s="602">
        <f t="shared" si="2"/>
        <v>0.13488052361589509</v>
      </c>
      <c r="E83" s="603">
        <f t="shared" si="5"/>
        <v>0</v>
      </c>
      <c r="F83" s="603">
        <f t="shared" si="4"/>
        <v>0</v>
      </c>
      <c r="G83" s="603">
        <f t="shared" si="1"/>
        <v>0</v>
      </c>
      <c r="I83" s="603">
        <f>SUM('Input_ALM (USD)'!U77:Y77)-'Input_ALM (USD)'!T77-'Input_ALM (USD)'!Z77</f>
        <v>0</v>
      </c>
      <c r="J83" s="61"/>
      <c r="K83" s="61"/>
      <c r="L83"/>
      <c r="M83" s="603">
        <f>SUM('Input_ALM (USD)'!AC77:AG77)-'Input_ALM (USD)'!AB77-'Input_ALM (USD)'!AH77</f>
        <v>0</v>
      </c>
      <c r="N83" s="61"/>
      <c r="O83" s="61"/>
      <c r="Q83" s="603">
        <f>SUM('Input_ALM (USD)'!AK77:AO77)-'Input_ALM (USD)'!AJ77-'Input_ALM (USD)'!AP77</f>
        <v>0</v>
      </c>
      <c r="R83" s="61"/>
      <c r="S83" s="61"/>
      <c r="U83" s="603">
        <f>SUM('Input_ALM (USD)'!AS77:AW77)-'Input_ALM (USD)'!AR77-'Input_ALM (USD)'!AX77</f>
        <v>0</v>
      </c>
      <c r="V83" s="61"/>
      <c r="W83" s="61"/>
      <c r="Y83" s="603">
        <f>SUM('Input_ALM (USD)'!BA77:BE77)-'Input_ALM (USD)'!AZ77-'Input_ALM (USD)'!BF77</f>
        <v>0</v>
      </c>
      <c r="Z83" s="61"/>
      <c r="AA83" s="61"/>
      <c r="AC83" s="603">
        <f>SUM('Input_ALM (USD)'!BI77:BM77)-'Input_ALM (USD)'!BH77-'Input_ALM (USD)'!BN77</f>
        <v>0</v>
      </c>
      <c r="AD83" s="61"/>
      <c r="AE83" s="61"/>
      <c r="AG83" s="603">
        <f>SUM('Input_ALM (USD)'!BQ77:BU77)-'Input_ALM (USD)'!BP77-'Input_ALM (USD)'!BV77</f>
        <v>0</v>
      </c>
      <c r="AH83" s="61"/>
      <c r="AI83" s="61"/>
      <c r="AK83" s="603">
        <f>SUM('Input_ALM (USD)'!BY77:CC77)-'Input_ALM (USD)'!BX77-'Input_ALM (USD)'!CD77</f>
        <v>0</v>
      </c>
      <c r="AL83" s="61"/>
      <c r="AM83" s="61"/>
      <c r="AO83" s="601">
        <f>SUM('Input_ALM (USD)'!CG77:CK77)-'Input_ALM (USD)'!CF77-'Input_ALM (USD)'!CL77</f>
        <v>0</v>
      </c>
      <c r="AP83" s="61"/>
      <c r="AQ83" s="61"/>
    </row>
    <row r="84" spans="2:43">
      <c r="B84" s="459">
        <f>'Input_ALM (USD)'!B78</f>
        <v>52</v>
      </c>
      <c r="C84" s="72">
        <v>4.0426999999999998E-2</v>
      </c>
      <c r="D84" s="602">
        <f t="shared" si="2"/>
        <v>0.12989782496619984</v>
      </c>
      <c r="E84" s="603">
        <f t="shared" si="5"/>
        <v>0</v>
      </c>
      <c r="F84" s="603">
        <f t="shared" si="4"/>
        <v>0</v>
      </c>
      <c r="G84" s="603">
        <f t="shared" si="1"/>
        <v>0</v>
      </c>
      <c r="I84" s="603">
        <f>SUM('Input_ALM (USD)'!U78:Y78)-'Input_ALM (USD)'!T78-'Input_ALM (USD)'!Z78</f>
        <v>0</v>
      </c>
      <c r="J84" s="61"/>
      <c r="K84" s="61"/>
      <c r="L84"/>
      <c r="M84" s="603">
        <f>SUM('Input_ALM (USD)'!AC78:AG78)-'Input_ALM (USD)'!AB78-'Input_ALM (USD)'!AH78</f>
        <v>0</v>
      </c>
      <c r="N84" s="61"/>
      <c r="O84" s="61"/>
      <c r="Q84" s="603">
        <f>SUM('Input_ALM (USD)'!AK78:AO78)-'Input_ALM (USD)'!AJ78-'Input_ALM (USD)'!AP78</f>
        <v>0</v>
      </c>
      <c r="R84" s="61"/>
      <c r="S84" s="61"/>
      <c r="U84" s="603">
        <f>SUM('Input_ALM (USD)'!AS78:AW78)-'Input_ALM (USD)'!AR78-'Input_ALM (USD)'!AX78</f>
        <v>0</v>
      </c>
      <c r="V84" s="61"/>
      <c r="W84" s="61"/>
      <c r="Y84" s="603">
        <f>SUM('Input_ALM (USD)'!BA78:BE78)-'Input_ALM (USD)'!AZ78-'Input_ALM (USD)'!BF78</f>
        <v>0</v>
      </c>
      <c r="Z84" s="61"/>
      <c r="AA84" s="61"/>
      <c r="AC84" s="603">
        <f>SUM('Input_ALM (USD)'!BI78:BM78)-'Input_ALM (USD)'!BH78-'Input_ALM (USD)'!BN78</f>
        <v>0</v>
      </c>
      <c r="AD84" s="61"/>
      <c r="AE84" s="61"/>
      <c r="AG84" s="603">
        <f>SUM('Input_ALM (USD)'!BQ78:BU78)-'Input_ALM (USD)'!BP78-'Input_ALM (USD)'!BV78</f>
        <v>0</v>
      </c>
      <c r="AH84" s="61"/>
      <c r="AI84" s="61"/>
      <c r="AK84" s="603">
        <f>SUM('Input_ALM (USD)'!BY78:CC78)-'Input_ALM (USD)'!BX78-'Input_ALM (USD)'!CD78</f>
        <v>0</v>
      </c>
      <c r="AL84" s="61"/>
      <c r="AM84" s="61"/>
      <c r="AO84" s="601">
        <f>SUM('Input_ALM (USD)'!CG78:CK78)-'Input_ALM (USD)'!CF78-'Input_ALM (USD)'!CL78</f>
        <v>0</v>
      </c>
      <c r="AP84" s="61"/>
      <c r="AQ84" s="61"/>
    </row>
    <row r="85" spans="2:43">
      <c r="B85" s="459">
        <f>'Input_ALM (USD)'!B79</f>
        <v>53</v>
      </c>
      <c r="C85" s="72">
        <v>4.0388E-2</v>
      </c>
      <c r="D85" s="602">
        <f t="shared" si="2"/>
        <v>0.12509643910854612</v>
      </c>
      <c r="E85" s="603">
        <f t="shared" si="5"/>
        <v>0</v>
      </c>
      <c r="F85" s="603">
        <f t="shared" si="4"/>
        <v>0</v>
      </c>
      <c r="G85" s="603">
        <f t="shared" si="1"/>
        <v>0</v>
      </c>
      <c r="I85" s="603">
        <f>SUM('Input_ALM (USD)'!U79:Y79)-'Input_ALM (USD)'!T79-'Input_ALM (USD)'!Z79</f>
        <v>0</v>
      </c>
      <c r="J85" s="61"/>
      <c r="K85" s="61"/>
      <c r="L85"/>
      <c r="M85" s="603">
        <f>SUM('Input_ALM (USD)'!AC79:AG79)-'Input_ALM (USD)'!AB79-'Input_ALM (USD)'!AH79</f>
        <v>0</v>
      </c>
      <c r="N85" s="61"/>
      <c r="O85" s="61"/>
      <c r="Q85" s="603">
        <f>SUM('Input_ALM (USD)'!AK79:AO79)-'Input_ALM (USD)'!AJ79-'Input_ALM (USD)'!AP79</f>
        <v>0</v>
      </c>
      <c r="R85" s="61"/>
      <c r="S85" s="61"/>
      <c r="U85" s="603">
        <f>SUM('Input_ALM (USD)'!AS79:AW79)-'Input_ALM (USD)'!AR79-'Input_ALM (USD)'!AX79</f>
        <v>0</v>
      </c>
      <c r="V85" s="61"/>
      <c r="W85" s="61"/>
      <c r="Y85" s="603">
        <f>SUM('Input_ALM (USD)'!BA79:BE79)-'Input_ALM (USD)'!AZ79-'Input_ALM (USD)'!BF79</f>
        <v>0</v>
      </c>
      <c r="Z85" s="61"/>
      <c r="AA85" s="61"/>
      <c r="AC85" s="603">
        <f>SUM('Input_ALM (USD)'!BI79:BM79)-'Input_ALM (USD)'!BH79-'Input_ALM (USD)'!BN79</f>
        <v>0</v>
      </c>
      <c r="AD85" s="61"/>
      <c r="AE85" s="61"/>
      <c r="AG85" s="603">
        <f>SUM('Input_ALM (USD)'!BQ79:BU79)-'Input_ALM (USD)'!BP79-'Input_ALM (USD)'!BV79</f>
        <v>0</v>
      </c>
      <c r="AH85" s="61"/>
      <c r="AI85" s="61"/>
      <c r="AK85" s="603">
        <f>SUM('Input_ALM (USD)'!BY79:CC79)-'Input_ALM (USD)'!BX79-'Input_ALM (USD)'!CD79</f>
        <v>0</v>
      </c>
      <c r="AL85" s="61"/>
      <c r="AM85" s="61"/>
      <c r="AO85" s="601">
        <f>SUM('Input_ALM (USD)'!CG79:CK79)-'Input_ALM (USD)'!CF79-'Input_ALM (USD)'!CL79</f>
        <v>0</v>
      </c>
      <c r="AP85" s="61"/>
      <c r="AQ85" s="61"/>
    </row>
    <row r="86" spans="2:43">
      <c r="B86" s="459">
        <f>'Input_ALM (USD)'!B80</f>
        <v>54</v>
      </c>
      <c r="C86" s="72">
        <v>4.0349999999999997E-2</v>
      </c>
      <c r="D86" s="602">
        <f t="shared" si="2"/>
        <v>0.12047537155010636</v>
      </c>
      <c r="E86" s="603">
        <f t="shared" si="5"/>
        <v>0</v>
      </c>
      <c r="F86" s="603">
        <f t="shared" si="4"/>
        <v>0</v>
      </c>
      <c r="G86" s="603">
        <f t="shared" si="1"/>
        <v>0</v>
      </c>
      <c r="I86" s="603">
        <f>SUM('Input_ALM (USD)'!U80:Y80)-'Input_ALM (USD)'!T80-'Input_ALM (USD)'!Z80</f>
        <v>0</v>
      </c>
      <c r="J86" s="61"/>
      <c r="K86" s="61"/>
      <c r="L86"/>
      <c r="M86" s="603">
        <f>SUM('Input_ALM (USD)'!AC80:AG80)-'Input_ALM (USD)'!AB80-'Input_ALM (USD)'!AH80</f>
        <v>0</v>
      </c>
      <c r="N86" s="61"/>
      <c r="O86" s="61"/>
      <c r="Q86" s="603">
        <f>SUM('Input_ALM (USD)'!AK80:AO80)-'Input_ALM (USD)'!AJ80-'Input_ALM (USD)'!AP80</f>
        <v>0</v>
      </c>
      <c r="R86" s="61"/>
      <c r="S86" s="61"/>
      <c r="U86" s="603">
        <f>SUM('Input_ALM (USD)'!AS80:AW80)-'Input_ALM (USD)'!AR80-'Input_ALM (USD)'!AX80</f>
        <v>0</v>
      </c>
      <c r="V86" s="61"/>
      <c r="W86" s="61"/>
      <c r="Y86" s="603">
        <f>SUM('Input_ALM (USD)'!BA80:BE80)-'Input_ALM (USD)'!AZ80-'Input_ALM (USD)'!BF80</f>
        <v>0</v>
      </c>
      <c r="Z86" s="61"/>
      <c r="AA86" s="61"/>
      <c r="AC86" s="603">
        <f>SUM('Input_ALM (USD)'!BI80:BM80)-'Input_ALM (USD)'!BH80-'Input_ALM (USD)'!BN80</f>
        <v>0</v>
      </c>
      <c r="AD86" s="61"/>
      <c r="AE86" s="61"/>
      <c r="AG86" s="603">
        <f>SUM('Input_ALM (USD)'!BQ80:BU80)-'Input_ALM (USD)'!BP80-'Input_ALM (USD)'!BV80</f>
        <v>0</v>
      </c>
      <c r="AH86" s="61"/>
      <c r="AI86" s="61"/>
      <c r="AK86" s="603">
        <f>SUM('Input_ALM (USD)'!BY80:CC80)-'Input_ALM (USD)'!BX80-'Input_ALM (USD)'!CD80</f>
        <v>0</v>
      </c>
      <c r="AL86" s="61"/>
      <c r="AM86" s="61"/>
      <c r="AO86" s="601">
        <f>SUM('Input_ALM (USD)'!CG80:CK80)-'Input_ALM (USD)'!CF80-'Input_ALM (USD)'!CL80</f>
        <v>0</v>
      </c>
      <c r="AP86" s="61"/>
      <c r="AQ86" s="61"/>
    </row>
    <row r="87" spans="2:43">
      <c r="B87" s="459">
        <f>'Input_ALM (USD)'!B81</f>
        <v>55</v>
      </c>
      <c r="C87" s="72">
        <v>4.0313000000000002E-2</v>
      </c>
      <c r="D87" s="602">
        <f t="shared" si="2"/>
        <v>0.11602741228996151</v>
      </c>
      <c r="E87" s="603">
        <f t="shared" si="5"/>
        <v>0</v>
      </c>
      <c r="F87" s="603">
        <f t="shared" si="4"/>
        <v>0</v>
      </c>
      <c r="G87" s="603">
        <f t="shared" si="1"/>
        <v>0</v>
      </c>
      <c r="I87" s="603">
        <f>SUM('Input_ALM (USD)'!U81:Y81)-'Input_ALM (USD)'!T81-'Input_ALM (USD)'!Z81</f>
        <v>0</v>
      </c>
      <c r="J87" s="61"/>
      <c r="K87" s="61"/>
      <c r="L87"/>
      <c r="M87" s="603">
        <f>SUM('Input_ALM (USD)'!AC81:AG81)-'Input_ALM (USD)'!AB81-'Input_ALM (USD)'!AH81</f>
        <v>0</v>
      </c>
      <c r="N87" s="61"/>
      <c r="O87" s="61"/>
      <c r="Q87" s="603">
        <f>SUM('Input_ALM (USD)'!AK81:AO81)-'Input_ALM (USD)'!AJ81-'Input_ALM (USD)'!AP81</f>
        <v>0</v>
      </c>
      <c r="R87" s="61"/>
      <c r="S87" s="61"/>
      <c r="U87" s="603">
        <f>SUM('Input_ALM (USD)'!AS81:AW81)-'Input_ALM (USD)'!AR81-'Input_ALM (USD)'!AX81</f>
        <v>0</v>
      </c>
      <c r="V87" s="61"/>
      <c r="W87" s="61"/>
      <c r="Y87" s="603">
        <f>SUM('Input_ALM (USD)'!BA81:BE81)-'Input_ALM (USD)'!AZ81-'Input_ALM (USD)'!BF81</f>
        <v>0</v>
      </c>
      <c r="Z87" s="61"/>
      <c r="AA87" s="61"/>
      <c r="AC87" s="603">
        <f>SUM('Input_ALM (USD)'!BI81:BM81)-'Input_ALM (USD)'!BH81-'Input_ALM (USD)'!BN81</f>
        <v>0</v>
      </c>
      <c r="AD87" s="61"/>
      <c r="AE87" s="61"/>
      <c r="AG87" s="603">
        <f>SUM('Input_ALM (USD)'!BQ81:BU81)-'Input_ALM (USD)'!BP81-'Input_ALM (USD)'!BV81</f>
        <v>0</v>
      </c>
      <c r="AH87" s="61"/>
      <c r="AI87" s="61"/>
      <c r="AK87" s="603">
        <f>SUM('Input_ALM (USD)'!BY81:CC81)-'Input_ALM (USD)'!BX81-'Input_ALM (USD)'!CD81</f>
        <v>0</v>
      </c>
      <c r="AL87" s="61"/>
      <c r="AM87" s="61"/>
      <c r="AO87" s="601">
        <f>SUM('Input_ALM (USD)'!CG81:CK81)-'Input_ALM (USD)'!CF81-'Input_ALM (USD)'!CL81</f>
        <v>0</v>
      </c>
      <c r="AP87" s="61"/>
      <c r="AQ87" s="61"/>
    </row>
    <row r="88" spans="2:43">
      <c r="B88" s="459">
        <f>'Input_ALM (USD)'!B82</f>
        <v>56</v>
      </c>
      <c r="C88" s="72">
        <v>4.0278000000000001E-2</v>
      </c>
      <c r="D88" s="602">
        <f t="shared" si="2"/>
        <v>0.11173970506261224</v>
      </c>
      <c r="E88" s="603">
        <f t="shared" si="5"/>
        <v>0</v>
      </c>
      <c r="F88" s="603">
        <f t="shared" si="4"/>
        <v>0</v>
      </c>
      <c r="G88" s="603">
        <f t="shared" si="1"/>
        <v>0</v>
      </c>
      <c r="I88" s="603">
        <f>SUM('Input_ALM (USD)'!U82:Y82)-'Input_ALM (USD)'!T82-'Input_ALM (USD)'!Z82</f>
        <v>0</v>
      </c>
      <c r="J88" s="61"/>
      <c r="K88" s="61"/>
      <c r="L88"/>
      <c r="M88" s="603">
        <f>SUM('Input_ALM (USD)'!AC82:AG82)-'Input_ALM (USD)'!AB82-'Input_ALM (USD)'!AH82</f>
        <v>0</v>
      </c>
      <c r="N88" s="61"/>
      <c r="O88" s="61"/>
      <c r="Q88" s="603">
        <f>SUM('Input_ALM (USD)'!AK82:AO82)-'Input_ALM (USD)'!AJ82-'Input_ALM (USD)'!AP82</f>
        <v>0</v>
      </c>
      <c r="R88" s="61"/>
      <c r="S88" s="61"/>
      <c r="U88" s="603">
        <f>SUM('Input_ALM (USD)'!AS82:AW82)-'Input_ALM (USD)'!AR82-'Input_ALM (USD)'!AX82</f>
        <v>0</v>
      </c>
      <c r="V88" s="61"/>
      <c r="W88" s="61"/>
      <c r="Y88" s="603">
        <f>SUM('Input_ALM (USD)'!BA82:BE82)-'Input_ALM (USD)'!AZ82-'Input_ALM (USD)'!BF82</f>
        <v>0</v>
      </c>
      <c r="Z88" s="61"/>
      <c r="AA88" s="61"/>
      <c r="AC88" s="603">
        <f>SUM('Input_ALM (USD)'!BI82:BM82)-'Input_ALM (USD)'!BH82-'Input_ALM (USD)'!BN82</f>
        <v>0</v>
      </c>
      <c r="AD88" s="61"/>
      <c r="AE88" s="61"/>
      <c r="AG88" s="603">
        <f>SUM('Input_ALM (USD)'!BQ82:BU82)-'Input_ALM (USD)'!BP82-'Input_ALM (USD)'!BV82</f>
        <v>0</v>
      </c>
      <c r="AH88" s="61"/>
      <c r="AI88" s="61"/>
      <c r="AK88" s="603">
        <f>SUM('Input_ALM (USD)'!BY82:CC82)-'Input_ALM (USD)'!BX82-'Input_ALM (USD)'!CD82</f>
        <v>0</v>
      </c>
      <c r="AL88" s="61"/>
      <c r="AM88" s="61"/>
      <c r="AO88" s="601">
        <f>SUM('Input_ALM (USD)'!CG82:CK82)-'Input_ALM (USD)'!CF82-'Input_ALM (USD)'!CL82</f>
        <v>0</v>
      </c>
      <c r="AP88" s="61"/>
      <c r="AQ88" s="61"/>
    </row>
    <row r="89" spans="2:43">
      <c r="B89" s="459">
        <f>'Input_ALM (USD)'!B83</f>
        <v>57</v>
      </c>
      <c r="C89" s="72">
        <v>4.0244000000000002E-2</v>
      </c>
      <c r="D89" s="602">
        <f t="shared" si="2"/>
        <v>0.1076118499543906</v>
      </c>
      <c r="E89" s="603">
        <f t="shared" si="5"/>
        <v>0</v>
      </c>
      <c r="F89" s="603">
        <f t="shared" si="4"/>
        <v>0</v>
      </c>
      <c r="G89" s="603">
        <f t="shared" si="1"/>
        <v>0</v>
      </c>
      <c r="I89" s="603">
        <f>SUM('Input_ALM (USD)'!U83:Y83)-'Input_ALM (USD)'!T83-'Input_ALM (USD)'!Z83</f>
        <v>0</v>
      </c>
      <c r="J89" s="61"/>
      <c r="K89" s="61"/>
      <c r="L89"/>
      <c r="M89" s="603">
        <f>SUM('Input_ALM (USD)'!AC83:AG83)-'Input_ALM (USD)'!AB83-'Input_ALM (USD)'!AH83</f>
        <v>0</v>
      </c>
      <c r="N89" s="61"/>
      <c r="O89" s="61"/>
      <c r="Q89" s="603">
        <f>SUM('Input_ALM (USD)'!AK83:AO83)-'Input_ALM (USD)'!AJ83-'Input_ALM (USD)'!AP83</f>
        <v>0</v>
      </c>
      <c r="R89" s="61"/>
      <c r="S89" s="61"/>
      <c r="U89" s="603">
        <f>SUM('Input_ALM (USD)'!AS83:AW83)-'Input_ALM (USD)'!AR83-'Input_ALM (USD)'!AX83</f>
        <v>0</v>
      </c>
      <c r="V89" s="61"/>
      <c r="W89" s="61"/>
      <c r="Y89" s="603">
        <f>SUM('Input_ALM (USD)'!BA83:BE83)-'Input_ALM (USD)'!AZ83-'Input_ALM (USD)'!BF83</f>
        <v>0</v>
      </c>
      <c r="Z89" s="61"/>
      <c r="AA89" s="61"/>
      <c r="AC89" s="603">
        <f>SUM('Input_ALM (USD)'!BI83:BM83)-'Input_ALM (USD)'!BH83-'Input_ALM (USD)'!BN83</f>
        <v>0</v>
      </c>
      <c r="AD89" s="61"/>
      <c r="AE89" s="61"/>
      <c r="AG89" s="603">
        <f>SUM('Input_ALM (USD)'!BQ83:BU83)-'Input_ALM (USD)'!BP83-'Input_ALM (USD)'!BV83</f>
        <v>0</v>
      </c>
      <c r="AH89" s="61"/>
      <c r="AI89" s="61"/>
      <c r="AK89" s="603">
        <f>SUM('Input_ALM (USD)'!BY83:CC83)-'Input_ALM (USD)'!BX83-'Input_ALM (USD)'!CD83</f>
        <v>0</v>
      </c>
      <c r="AL89" s="61"/>
      <c r="AM89" s="61"/>
      <c r="AO89" s="601">
        <f>SUM('Input_ALM (USD)'!CG83:CK83)-'Input_ALM (USD)'!CF83-'Input_ALM (USD)'!CL83</f>
        <v>0</v>
      </c>
      <c r="AP89" s="61"/>
      <c r="AQ89" s="61"/>
    </row>
    <row r="90" spans="2:43" s="8" customFormat="1">
      <c r="B90" s="459">
        <f>'Input_ALM (USD)'!B84</f>
        <v>58</v>
      </c>
      <c r="C90" s="72">
        <v>4.0211999999999998E-2</v>
      </c>
      <c r="D90" s="602">
        <f t="shared" si="2"/>
        <v>0.10363180837170612</v>
      </c>
      <c r="E90" s="603">
        <f t="shared" si="5"/>
        <v>0</v>
      </c>
      <c r="F90" s="603">
        <f t="shared" si="4"/>
        <v>0</v>
      </c>
      <c r="G90" s="603">
        <f t="shared" si="1"/>
        <v>0</v>
      </c>
      <c r="H90" s="219"/>
      <c r="I90" s="603">
        <f>SUM('Input_ALM (USD)'!U84:Y84)-'Input_ALM (USD)'!T84-'Input_ALM (USD)'!Z84</f>
        <v>0</v>
      </c>
      <c r="J90" s="61"/>
      <c r="K90" s="61"/>
      <c r="M90" s="603">
        <f>SUM('Input_ALM (USD)'!AC84:AG84)-'Input_ALM (USD)'!AB84-'Input_ALM (USD)'!AH84</f>
        <v>0</v>
      </c>
      <c r="N90" s="61"/>
      <c r="O90" s="61"/>
      <c r="Q90" s="603">
        <f>SUM('Input_ALM (USD)'!AK84:AO84)-'Input_ALM (USD)'!AJ84-'Input_ALM (USD)'!AP84</f>
        <v>0</v>
      </c>
      <c r="R90" s="61"/>
      <c r="S90" s="61"/>
      <c r="U90" s="603">
        <f>SUM('Input_ALM (USD)'!AS84:AW84)-'Input_ALM (USD)'!AR84-'Input_ALM (USD)'!AX84</f>
        <v>0</v>
      </c>
      <c r="V90" s="61"/>
      <c r="W90" s="61"/>
      <c r="Y90" s="603">
        <f>SUM('Input_ALM (USD)'!BA84:BE84)-'Input_ALM (USD)'!AZ84-'Input_ALM (USD)'!BF84</f>
        <v>0</v>
      </c>
      <c r="Z90" s="61"/>
      <c r="AA90" s="61"/>
      <c r="AC90" s="603">
        <f>SUM('Input_ALM (USD)'!BI84:BM84)-'Input_ALM (USD)'!BH84-'Input_ALM (USD)'!BN84</f>
        <v>0</v>
      </c>
      <c r="AD90" s="61"/>
      <c r="AE90" s="61"/>
      <c r="AG90" s="603">
        <f>SUM('Input_ALM (USD)'!BQ84:BU84)-'Input_ALM (USD)'!BP84-'Input_ALM (USD)'!BV84</f>
        <v>0</v>
      </c>
      <c r="AH90" s="61"/>
      <c r="AI90" s="61"/>
      <c r="AK90" s="603">
        <f>SUM('Input_ALM (USD)'!BY84:CC84)-'Input_ALM (USD)'!BX84-'Input_ALM (USD)'!CD84</f>
        <v>0</v>
      </c>
      <c r="AL90" s="61"/>
      <c r="AM90" s="61"/>
      <c r="AO90" s="601">
        <f>SUM('Input_ALM (USD)'!CG84:CK84)-'Input_ALM (USD)'!CF84-'Input_ALM (USD)'!CL84</f>
        <v>0</v>
      </c>
      <c r="AP90" s="61"/>
      <c r="AQ90" s="61"/>
    </row>
    <row r="91" spans="2:43">
      <c r="B91" s="459">
        <f>'Input_ALM (USD)'!B85</f>
        <v>59</v>
      </c>
      <c r="C91" s="72">
        <v>4.018E-2</v>
      </c>
      <c r="D91" s="602">
        <f t="shared" si="2"/>
        <v>9.9805115110479042E-2</v>
      </c>
      <c r="E91" s="603">
        <f t="shared" si="5"/>
        <v>0</v>
      </c>
      <c r="F91" s="603">
        <f t="shared" si="4"/>
        <v>0</v>
      </c>
      <c r="G91" s="603">
        <f t="shared" si="1"/>
        <v>0</v>
      </c>
      <c r="I91" s="603">
        <f>SUM('Input_ALM (USD)'!U85:Y85)-'Input_ALM (USD)'!T85-'Input_ALM (USD)'!Z85</f>
        <v>0</v>
      </c>
      <c r="J91" s="61"/>
      <c r="K91" s="61"/>
      <c r="L91"/>
      <c r="M91" s="603">
        <f>SUM('Input_ALM (USD)'!AC85:AG85)-'Input_ALM (USD)'!AB85-'Input_ALM (USD)'!AH85</f>
        <v>0</v>
      </c>
      <c r="N91" s="61"/>
      <c r="O91" s="61"/>
      <c r="Q91" s="603">
        <f>SUM('Input_ALM (USD)'!AK85:AO85)-'Input_ALM (USD)'!AJ85-'Input_ALM (USD)'!AP85</f>
        <v>0</v>
      </c>
      <c r="R91" s="61"/>
      <c r="S91" s="61"/>
      <c r="U91" s="603">
        <f>SUM('Input_ALM (USD)'!AS85:AW85)-'Input_ALM (USD)'!AR85-'Input_ALM (USD)'!AX85</f>
        <v>0</v>
      </c>
      <c r="V91" s="61"/>
      <c r="W91" s="61"/>
      <c r="Y91" s="603">
        <f>SUM('Input_ALM (USD)'!BA85:BE85)-'Input_ALM (USD)'!AZ85-'Input_ALM (USD)'!BF85</f>
        <v>0</v>
      </c>
      <c r="Z91" s="61"/>
      <c r="AA91" s="61"/>
      <c r="AC91" s="603">
        <f>SUM('Input_ALM (USD)'!BI85:BM85)-'Input_ALM (USD)'!BH85-'Input_ALM (USD)'!BN85</f>
        <v>0</v>
      </c>
      <c r="AD91" s="61"/>
      <c r="AE91" s="61"/>
      <c r="AG91" s="603">
        <f>SUM('Input_ALM (USD)'!BQ85:BU85)-'Input_ALM (USD)'!BP85-'Input_ALM (USD)'!BV85</f>
        <v>0</v>
      </c>
      <c r="AH91" s="61"/>
      <c r="AI91" s="61"/>
      <c r="AK91" s="603">
        <f>SUM('Input_ALM (USD)'!BY85:CC85)-'Input_ALM (USD)'!BX85-'Input_ALM (USD)'!CD85</f>
        <v>0</v>
      </c>
      <c r="AL91" s="61"/>
      <c r="AM91" s="61"/>
      <c r="AO91" s="601">
        <f>SUM('Input_ALM (USD)'!CG85:CK85)-'Input_ALM (USD)'!CF85-'Input_ALM (USD)'!CL85</f>
        <v>0</v>
      </c>
      <c r="AP91" s="61"/>
      <c r="AQ91" s="61"/>
    </row>
    <row r="92" spans="2:43">
      <c r="B92" s="459">
        <f>'Input_ALM (USD)'!B86</f>
        <v>60</v>
      </c>
      <c r="C92" s="72">
        <v>4.0149999999999998E-2</v>
      </c>
      <c r="D92" s="602">
        <f t="shared" si="2"/>
        <v>9.6114648527614865E-2</v>
      </c>
      <c r="E92" s="603">
        <f t="shared" si="5"/>
        <v>0</v>
      </c>
      <c r="F92" s="603">
        <f t="shared" si="4"/>
        <v>0</v>
      </c>
      <c r="G92" s="603">
        <f t="shared" si="1"/>
        <v>0</v>
      </c>
      <c r="I92" s="603">
        <f>SUM('Input_ALM (USD)'!U86:Y86)-'Input_ALM (USD)'!T86-'Input_ALM (USD)'!Z86</f>
        <v>0</v>
      </c>
      <c r="J92" s="61"/>
      <c r="K92" s="61"/>
      <c r="L92"/>
      <c r="M92" s="603">
        <f>SUM('Input_ALM (USD)'!AC86:AG86)-'Input_ALM (USD)'!AB86-'Input_ALM (USD)'!AH86</f>
        <v>0</v>
      </c>
      <c r="N92" s="61"/>
      <c r="O92" s="61"/>
      <c r="Q92" s="603">
        <f>SUM('Input_ALM (USD)'!AK86:AO86)-'Input_ALM (USD)'!AJ86-'Input_ALM (USD)'!AP86</f>
        <v>0</v>
      </c>
      <c r="R92" s="61"/>
      <c r="S92" s="61"/>
      <c r="U92" s="603">
        <f>SUM('Input_ALM (USD)'!AS86:AW86)-'Input_ALM (USD)'!AR86-'Input_ALM (USD)'!AX86</f>
        <v>0</v>
      </c>
      <c r="V92" s="61"/>
      <c r="W92" s="61"/>
      <c r="Y92" s="603">
        <f>SUM('Input_ALM (USD)'!BA86:BE86)-'Input_ALM (USD)'!AZ86-'Input_ALM (USD)'!BF86</f>
        <v>0</v>
      </c>
      <c r="Z92" s="61"/>
      <c r="AA92" s="61"/>
      <c r="AC92" s="603">
        <f>SUM('Input_ALM (USD)'!BI86:BM86)-'Input_ALM (USD)'!BH86-'Input_ALM (USD)'!BN86</f>
        <v>0</v>
      </c>
      <c r="AD92" s="61"/>
      <c r="AE92" s="61"/>
      <c r="AG92" s="603">
        <f>SUM('Input_ALM (USD)'!BQ86:BU86)-'Input_ALM (USD)'!BP86-'Input_ALM (USD)'!BV86</f>
        <v>0</v>
      </c>
      <c r="AH92" s="61"/>
      <c r="AI92" s="61"/>
      <c r="AK92" s="603">
        <f>SUM('Input_ALM (USD)'!BY86:CC86)-'Input_ALM (USD)'!BX86-'Input_ALM (USD)'!CD86</f>
        <v>0</v>
      </c>
      <c r="AL92" s="61"/>
      <c r="AM92" s="61"/>
      <c r="AO92" s="601">
        <f>SUM('Input_ALM (USD)'!CG86:CK86)-'Input_ALM (USD)'!CF86-'Input_ALM (USD)'!CL86</f>
        <v>0</v>
      </c>
      <c r="AP92" s="61"/>
      <c r="AQ92" s="61"/>
    </row>
    <row r="93" spans="2:43">
      <c r="B93" s="459">
        <f>'Input_ALM (USD)'!B87</f>
        <v>61</v>
      </c>
      <c r="C93" s="72">
        <v>4.0120000000000003E-2</v>
      </c>
      <c r="D93" s="602">
        <f t="shared" si="2"/>
        <v>9.25659873259954E-2</v>
      </c>
      <c r="E93" s="603">
        <f t="shared" si="5"/>
        <v>0</v>
      </c>
      <c r="F93" s="603">
        <f t="shared" si="4"/>
        <v>0</v>
      </c>
      <c r="G93" s="603">
        <f t="shared" si="1"/>
        <v>0</v>
      </c>
      <c r="I93" s="603">
        <f>SUM('Input_ALM (USD)'!U87:Y87)-'Input_ALM (USD)'!T87-'Input_ALM (USD)'!Z87</f>
        <v>0</v>
      </c>
      <c r="J93" s="61"/>
      <c r="K93" s="61"/>
      <c r="L93"/>
      <c r="M93" s="603">
        <f>SUM('Input_ALM (USD)'!AC87:AG87)-'Input_ALM (USD)'!AB87-'Input_ALM (USD)'!AH87</f>
        <v>0</v>
      </c>
      <c r="N93" s="61"/>
      <c r="O93" s="61"/>
      <c r="Q93" s="603">
        <f>SUM('Input_ALM (USD)'!AK87:AO87)-'Input_ALM (USD)'!AJ87-'Input_ALM (USD)'!AP87</f>
        <v>0</v>
      </c>
      <c r="R93" s="61"/>
      <c r="S93" s="61"/>
      <c r="U93" s="603">
        <f>SUM('Input_ALM (USD)'!AS87:AW87)-'Input_ALM (USD)'!AR87-'Input_ALM (USD)'!AX87</f>
        <v>0</v>
      </c>
      <c r="V93" s="61"/>
      <c r="W93" s="61"/>
      <c r="Y93" s="603">
        <f>SUM('Input_ALM (USD)'!BA87:BE87)-'Input_ALM (USD)'!AZ87-'Input_ALM (USD)'!BF87</f>
        <v>0</v>
      </c>
      <c r="Z93" s="61"/>
      <c r="AA93" s="61"/>
      <c r="AC93" s="603">
        <f>SUM('Input_ALM (USD)'!BI87:BM87)-'Input_ALM (USD)'!BH87-'Input_ALM (USD)'!BN87</f>
        <v>0</v>
      </c>
      <c r="AD93" s="61"/>
      <c r="AE93" s="61"/>
      <c r="AG93" s="603">
        <f>SUM('Input_ALM (USD)'!BQ87:BU87)-'Input_ALM (USD)'!BP87-'Input_ALM (USD)'!BV87</f>
        <v>0</v>
      </c>
      <c r="AH93" s="61"/>
      <c r="AI93" s="61"/>
      <c r="AK93" s="603">
        <f>SUM('Input_ALM (USD)'!BY87:CC87)-'Input_ALM (USD)'!BX87-'Input_ALM (USD)'!CD87</f>
        <v>0</v>
      </c>
      <c r="AL93" s="61"/>
      <c r="AM93" s="61"/>
      <c r="AO93" s="601">
        <f>SUM('Input_ALM (USD)'!CG87:CK87)-'Input_ALM (USD)'!CF87-'Input_ALM (USD)'!CL87</f>
        <v>0</v>
      </c>
      <c r="AP93" s="61"/>
      <c r="AQ93" s="61"/>
    </row>
    <row r="94" spans="2:43">
      <c r="B94" s="459">
        <f>'Input_ALM (USD)'!B88</f>
        <v>62</v>
      </c>
      <c r="C94" s="72">
        <v>4.0091000000000002E-2</v>
      </c>
      <c r="D94" s="602">
        <f t="shared" si="2"/>
        <v>8.9148222470325514E-2</v>
      </c>
      <c r="E94" s="603">
        <f t="shared" si="5"/>
        <v>0</v>
      </c>
      <c r="F94" s="603">
        <f t="shared" si="4"/>
        <v>0</v>
      </c>
      <c r="G94" s="603">
        <f t="shared" si="1"/>
        <v>0</v>
      </c>
      <c r="I94" s="603">
        <f>SUM('Input_ALM (USD)'!U88:Y88)-'Input_ALM (USD)'!T88-'Input_ALM (USD)'!Z88</f>
        <v>0</v>
      </c>
      <c r="J94" s="61"/>
      <c r="K94" s="61"/>
      <c r="L94"/>
      <c r="M94" s="603">
        <f>SUM('Input_ALM (USD)'!AC88:AG88)-'Input_ALM (USD)'!AB88-'Input_ALM (USD)'!AH88</f>
        <v>0</v>
      </c>
      <c r="N94" s="61"/>
      <c r="O94" s="61"/>
      <c r="Q94" s="603">
        <f>SUM('Input_ALM (USD)'!AK88:AO88)-'Input_ALM (USD)'!AJ88-'Input_ALM (USD)'!AP88</f>
        <v>0</v>
      </c>
      <c r="R94" s="61"/>
      <c r="S94" s="61"/>
      <c r="U94" s="603">
        <f>SUM('Input_ALM (USD)'!AS88:AW88)-'Input_ALM (USD)'!AR88-'Input_ALM (USD)'!AX88</f>
        <v>0</v>
      </c>
      <c r="V94" s="61"/>
      <c r="W94" s="61"/>
      <c r="Y94" s="603">
        <f>SUM('Input_ALM (USD)'!BA88:BE88)-'Input_ALM (USD)'!AZ88-'Input_ALM (USD)'!BF88</f>
        <v>0</v>
      </c>
      <c r="Z94" s="61"/>
      <c r="AA94" s="61"/>
      <c r="AC94" s="603">
        <f>SUM('Input_ALM (USD)'!BI88:BM88)-'Input_ALM (USD)'!BH88-'Input_ALM (USD)'!BN88</f>
        <v>0</v>
      </c>
      <c r="AD94" s="61"/>
      <c r="AE94" s="61"/>
      <c r="AG94" s="603">
        <f>SUM('Input_ALM (USD)'!BQ88:BU88)-'Input_ALM (USD)'!BP88-'Input_ALM (USD)'!BV88</f>
        <v>0</v>
      </c>
      <c r="AH94" s="61"/>
      <c r="AI94" s="61"/>
      <c r="AK94" s="603">
        <f>SUM('Input_ALM (USD)'!BY88:CC88)-'Input_ALM (USD)'!BX88-'Input_ALM (USD)'!CD88</f>
        <v>0</v>
      </c>
      <c r="AL94" s="61"/>
      <c r="AM94" s="61"/>
      <c r="AO94" s="601">
        <f>SUM('Input_ALM (USD)'!CG88:CK88)-'Input_ALM (USD)'!CF88-'Input_ALM (USD)'!CL88</f>
        <v>0</v>
      </c>
      <c r="AP94" s="61"/>
      <c r="AQ94" s="61"/>
    </row>
    <row r="95" spans="2:43">
      <c r="B95" s="459">
        <f>'Input_ALM (USD)'!B89</f>
        <v>63</v>
      </c>
      <c r="C95" s="72">
        <v>4.0064000000000002E-2</v>
      </c>
      <c r="D95" s="602">
        <f t="shared" si="2"/>
        <v>8.5851123273105512E-2</v>
      </c>
      <c r="E95" s="603">
        <f t="shared" ref="E95:E118" si="6">+I95+M95+Q95+U95+Y95+AC95+AG95+AK95+AO95</f>
        <v>0</v>
      </c>
      <c r="F95" s="603">
        <f t="shared" ref="F95:F118" si="7">+J95+N95+R95+V95+Z95+AD95+AH95+AL95+AP95</f>
        <v>0</v>
      </c>
      <c r="G95" s="603">
        <f t="shared" ref="G95" si="8">+K95+O95+S95+W95+AA95+AE95+AI95+AM95+AQ95</f>
        <v>0</v>
      </c>
      <c r="I95" s="603">
        <f>SUM('Input_ALM (USD)'!U89:Y89)-'Input_ALM (USD)'!T89-'Input_ALM (USD)'!Z89</f>
        <v>0</v>
      </c>
      <c r="J95" s="61"/>
      <c r="K95" s="61"/>
      <c r="L95"/>
      <c r="M95" s="603">
        <f>SUM('Input_ALM (USD)'!AC89:AG89)-'Input_ALM (USD)'!AB89-'Input_ALM (USD)'!AH89</f>
        <v>0</v>
      </c>
      <c r="N95" s="61"/>
      <c r="O95" s="61"/>
      <c r="Q95" s="603">
        <f>SUM('Input_ALM (USD)'!AK89:AO89)-'Input_ALM (USD)'!AJ89-'Input_ALM (USD)'!AP89</f>
        <v>0</v>
      </c>
      <c r="R95" s="61"/>
      <c r="S95" s="61"/>
      <c r="U95" s="603">
        <f>SUM('Input_ALM (USD)'!AS89:AW89)-'Input_ALM (USD)'!AR89-'Input_ALM (USD)'!AX89</f>
        <v>0</v>
      </c>
      <c r="V95" s="61"/>
      <c r="W95" s="61"/>
      <c r="Y95" s="603">
        <f>SUM('Input_ALM (USD)'!BA89:BE89)-'Input_ALM (USD)'!AZ89-'Input_ALM (USD)'!BF89</f>
        <v>0</v>
      </c>
      <c r="Z95" s="61"/>
      <c r="AA95" s="61"/>
      <c r="AC95" s="603">
        <f>SUM('Input_ALM (USD)'!BI89:BM89)-'Input_ALM (USD)'!BH89-'Input_ALM (USD)'!BN89</f>
        <v>0</v>
      </c>
      <c r="AD95" s="61"/>
      <c r="AE95" s="61"/>
      <c r="AG95" s="603">
        <f>SUM('Input_ALM (USD)'!BQ89:BU89)-'Input_ALM (USD)'!BP89-'Input_ALM (USD)'!BV89</f>
        <v>0</v>
      </c>
      <c r="AH95" s="61"/>
      <c r="AI95" s="61"/>
      <c r="AK95" s="603">
        <f>SUM('Input_ALM (USD)'!BY89:CC89)-'Input_ALM (USD)'!BX89-'Input_ALM (USD)'!CD89</f>
        <v>0</v>
      </c>
      <c r="AL95" s="61"/>
      <c r="AM95" s="61"/>
      <c r="AO95" s="601">
        <f>SUM('Input_ALM (USD)'!CG89:CK89)-'Input_ALM (USD)'!CF89-'Input_ALM (USD)'!CL89</f>
        <v>0</v>
      </c>
      <c r="AP95" s="61"/>
      <c r="AQ95" s="61"/>
    </row>
    <row r="96" spans="2:43">
      <c r="B96" s="459">
        <f>'Input_ALM (USD)'!B90</f>
        <v>64</v>
      </c>
      <c r="C96" s="72">
        <v>4.0037000000000003E-2</v>
      </c>
      <c r="D96" s="602">
        <f t="shared" ref="D96:D117" si="9">1/(1+C96)^((B95+B96)/2)</f>
        <v>8.2680261641719821E-2</v>
      </c>
      <c r="E96" s="603">
        <f t="shared" si="6"/>
        <v>0</v>
      </c>
      <c r="F96" s="603">
        <f t="shared" si="7"/>
        <v>0</v>
      </c>
      <c r="G96" s="603">
        <f t="shared" ref="G96:G118" si="10">+K96+O96+S96+W96+AA96+AE96+AI96+AM96+AQ96</f>
        <v>0</v>
      </c>
      <c r="I96" s="603">
        <f>SUM('Input_ALM (USD)'!U90:Y90)-'Input_ALM (USD)'!T90-'Input_ALM (USD)'!Z90</f>
        <v>0</v>
      </c>
      <c r="J96" s="61"/>
      <c r="K96" s="61"/>
      <c r="L96"/>
      <c r="M96" s="603">
        <f>SUM('Input_ALM (USD)'!AC90:AG90)-'Input_ALM (USD)'!AB90-'Input_ALM (USD)'!AH90</f>
        <v>0</v>
      </c>
      <c r="N96" s="61"/>
      <c r="O96" s="61"/>
      <c r="Q96" s="603">
        <f>SUM('Input_ALM (USD)'!AK90:AO90)-'Input_ALM (USD)'!AJ90-'Input_ALM (USD)'!AP90</f>
        <v>0</v>
      </c>
      <c r="R96" s="61"/>
      <c r="S96" s="61"/>
      <c r="U96" s="603">
        <f>SUM('Input_ALM (USD)'!AS90:AW90)-'Input_ALM (USD)'!AR90-'Input_ALM (USD)'!AX90</f>
        <v>0</v>
      </c>
      <c r="V96" s="61"/>
      <c r="W96" s="61"/>
      <c r="Y96" s="603">
        <f>SUM('Input_ALM (USD)'!BA90:BE90)-'Input_ALM (USD)'!AZ90-'Input_ALM (USD)'!BF90</f>
        <v>0</v>
      </c>
      <c r="Z96" s="61"/>
      <c r="AA96" s="61"/>
      <c r="AC96" s="603">
        <f>SUM('Input_ALM (USD)'!BI90:BM90)-'Input_ALM (USD)'!BH90-'Input_ALM (USD)'!BN90</f>
        <v>0</v>
      </c>
      <c r="AD96" s="61"/>
      <c r="AE96" s="61"/>
      <c r="AG96" s="603">
        <f>SUM('Input_ALM (USD)'!BQ90:BU90)-'Input_ALM (USD)'!BP90-'Input_ALM (USD)'!BV90</f>
        <v>0</v>
      </c>
      <c r="AH96" s="61"/>
      <c r="AI96" s="61"/>
      <c r="AK96" s="603">
        <f>SUM('Input_ALM (USD)'!BY90:CC90)-'Input_ALM (USD)'!BX90-'Input_ALM (USD)'!CD90</f>
        <v>0</v>
      </c>
      <c r="AL96" s="61"/>
      <c r="AM96" s="61"/>
      <c r="AO96" s="601">
        <f>SUM('Input_ALM (USD)'!CG90:CK90)-'Input_ALM (USD)'!CF90-'Input_ALM (USD)'!CL90</f>
        <v>0</v>
      </c>
      <c r="AP96" s="61"/>
      <c r="AQ96" s="61"/>
    </row>
    <row r="97" spans="2:43">
      <c r="B97" s="459">
        <f>'Input_ALM (USD)'!B91</f>
        <v>65</v>
      </c>
      <c r="C97" s="72">
        <v>4.0010999999999998E-2</v>
      </c>
      <c r="D97" s="602">
        <f t="shared" si="9"/>
        <v>7.9625713345457858E-2</v>
      </c>
      <c r="E97" s="603">
        <f t="shared" si="6"/>
        <v>0</v>
      </c>
      <c r="F97" s="603">
        <f t="shared" si="7"/>
        <v>0</v>
      </c>
      <c r="G97" s="603">
        <f t="shared" si="10"/>
        <v>0</v>
      </c>
      <c r="I97" s="603">
        <f>SUM('Input_ALM (USD)'!U91:Y91)-'Input_ALM (USD)'!T91-'Input_ALM (USD)'!Z91</f>
        <v>0</v>
      </c>
      <c r="J97" s="61"/>
      <c r="K97" s="61"/>
      <c r="L97"/>
      <c r="M97" s="603">
        <f>SUM('Input_ALM (USD)'!AC91:AG91)-'Input_ALM (USD)'!AB91-'Input_ALM (USD)'!AH91</f>
        <v>0</v>
      </c>
      <c r="N97" s="61"/>
      <c r="O97" s="61"/>
      <c r="Q97" s="603">
        <f>SUM('Input_ALM (USD)'!AK91:AO91)-'Input_ALM (USD)'!AJ91-'Input_ALM (USD)'!AP91</f>
        <v>0</v>
      </c>
      <c r="R97" s="61"/>
      <c r="S97" s="61"/>
      <c r="U97" s="603">
        <f>SUM('Input_ALM (USD)'!AS91:AW91)-'Input_ALM (USD)'!AR91-'Input_ALM (USD)'!AX91</f>
        <v>0</v>
      </c>
      <c r="V97" s="61"/>
      <c r="W97" s="61"/>
      <c r="Y97" s="603">
        <f>SUM('Input_ALM (USD)'!BA91:BE91)-'Input_ALM (USD)'!AZ91-'Input_ALM (USD)'!BF91</f>
        <v>0</v>
      </c>
      <c r="Z97" s="61"/>
      <c r="AA97" s="61"/>
      <c r="AC97" s="603">
        <f>SUM('Input_ALM (USD)'!BI91:BM91)-'Input_ALM (USD)'!BH91-'Input_ALM (USD)'!BN91</f>
        <v>0</v>
      </c>
      <c r="AD97" s="61"/>
      <c r="AE97" s="61"/>
      <c r="AG97" s="603">
        <f>SUM('Input_ALM (USD)'!BQ91:BU91)-'Input_ALM (USD)'!BP91-'Input_ALM (USD)'!BV91</f>
        <v>0</v>
      </c>
      <c r="AH97" s="61"/>
      <c r="AI97" s="61"/>
      <c r="AK97" s="603">
        <f>SUM('Input_ALM (USD)'!BY91:CC91)-'Input_ALM (USD)'!BX91-'Input_ALM (USD)'!CD91</f>
        <v>0</v>
      </c>
      <c r="AL97" s="61"/>
      <c r="AM97" s="61"/>
      <c r="AO97" s="601">
        <f>SUM('Input_ALM (USD)'!CG91:CK91)-'Input_ALM (USD)'!CF91-'Input_ALM (USD)'!CL91</f>
        <v>0</v>
      </c>
      <c r="AP97" s="61"/>
      <c r="AQ97" s="61"/>
    </row>
    <row r="98" spans="2:43">
      <c r="B98" s="459">
        <f>'Input_ALM (USD)'!B92</f>
        <v>66</v>
      </c>
      <c r="C98" s="72">
        <v>3.9986000000000001E-2</v>
      </c>
      <c r="D98" s="602">
        <f t="shared" si="9"/>
        <v>7.6683020175561431E-2</v>
      </c>
      <c r="E98" s="603">
        <f t="shared" si="6"/>
        <v>0</v>
      </c>
      <c r="F98" s="603">
        <f t="shared" si="7"/>
        <v>0</v>
      </c>
      <c r="G98" s="603">
        <f t="shared" si="10"/>
        <v>0</v>
      </c>
      <c r="I98" s="603">
        <f>SUM('Input_ALM (USD)'!U92:Y92)-'Input_ALM (USD)'!T92-'Input_ALM (USD)'!Z92</f>
        <v>0</v>
      </c>
      <c r="J98" s="61"/>
      <c r="K98" s="61"/>
      <c r="L98"/>
      <c r="M98" s="603">
        <f>SUM('Input_ALM (USD)'!AC92:AG92)-'Input_ALM (USD)'!AB92-'Input_ALM (USD)'!AH92</f>
        <v>0</v>
      </c>
      <c r="N98" s="61"/>
      <c r="O98" s="61"/>
      <c r="Q98" s="603">
        <f>SUM('Input_ALM (USD)'!AK92:AO92)-'Input_ALM (USD)'!AJ92-'Input_ALM (USD)'!AP92</f>
        <v>0</v>
      </c>
      <c r="R98" s="61"/>
      <c r="S98" s="61"/>
      <c r="U98" s="603">
        <f>SUM('Input_ALM (USD)'!AS92:AW92)-'Input_ALM (USD)'!AR92-'Input_ALM (USD)'!AX92</f>
        <v>0</v>
      </c>
      <c r="V98" s="61"/>
      <c r="W98" s="61"/>
      <c r="Y98" s="603">
        <f>SUM('Input_ALM (USD)'!BA92:BE92)-'Input_ALM (USD)'!AZ92-'Input_ALM (USD)'!BF92</f>
        <v>0</v>
      </c>
      <c r="Z98" s="61"/>
      <c r="AA98" s="61"/>
      <c r="AC98" s="603">
        <f>SUM('Input_ALM (USD)'!BI92:BM92)-'Input_ALM (USD)'!BH92-'Input_ALM (USD)'!BN92</f>
        <v>0</v>
      </c>
      <c r="AD98" s="61"/>
      <c r="AE98" s="61"/>
      <c r="AG98" s="603">
        <f>SUM('Input_ALM (USD)'!BQ92:BU92)-'Input_ALM (USD)'!BP92-'Input_ALM (USD)'!BV92</f>
        <v>0</v>
      </c>
      <c r="AH98" s="61"/>
      <c r="AI98" s="61"/>
      <c r="AK98" s="603">
        <f>SUM('Input_ALM (USD)'!BY92:CC92)-'Input_ALM (USD)'!BX92-'Input_ALM (USD)'!CD92</f>
        <v>0</v>
      </c>
      <c r="AL98" s="61"/>
      <c r="AM98" s="61"/>
      <c r="AO98" s="601">
        <f>SUM('Input_ALM (USD)'!CG92:CK92)-'Input_ALM (USD)'!CF92-'Input_ALM (USD)'!CL92</f>
        <v>0</v>
      </c>
      <c r="AP98" s="61"/>
      <c r="AQ98" s="61"/>
    </row>
    <row r="99" spans="2:43">
      <c r="B99" s="459">
        <f>'Input_ALM (USD)'!B93</f>
        <v>67</v>
      </c>
      <c r="C99" s="72">
        <v>3.9961000000000003E-2</v>
      </c>
      <c r="D99" s="602">
        <f t="shared" si="9"/>
        <v>7.3852632213817063E-2</v>
      </c>
      <c r="E99" s="603">
        <f t="shared" si="6"/>
        <v>0</v>
      </c>
      <c r="F99" s="603">
        <f t="shared" si="7"/>
        <v>0</v>
      </c>
      <c r="G99" s="603">
        <f t="shared" si="10"/>
        <v>0</v>
      </c>
      <c r="I99" s="603">
        <f>SUM('Input_ALM (USD)'!U93:Y93)-'Input_ALM (USD)'!T93-'Input_ALM (USD)'!Z93</f>
        <v>0</v>
      </c>
      <c r="J99" s="61"/>
      <c r="K99" s="61"/>
      <c r="L99"/>
      <c r="M99" s="603">
        <f>SUM('Input_ALM (USD)'!AC93:AG93)-'Input_ALM (USD)'!AB93-'Input_ALM (USD)'!AH93</f>
        <v>0</v>
      </c>
      <c r="N99" s="61"/>
      <c r="O99" s="61"/>
      <c r="Q99" s="603">
        <f>SUM('Input_ALM (USD)'!AK93:AO93)-'Input_ALM (USD)'!AJ93-'Input_ALM (USD)'!AP93</f>
        <v>0</v>
      </c>
      <c r="R99" s="61"/>
      <c r="S99" s="61"/>
      <c r="U99" s="603">
        <f>SUM('Input_ALM (USD)'!AS93:AW93)-'Input_ALM (USD)'!AR93-'Input_ALM (USD)'!AX93</f>
        <v>0</v>
      </c>
      <c r="V99" s="61"/>
      <c r="W99" s="61"/>
      <c r="Y99" s="603">
        <f>SUM('Input_ALM (USD)'!BA93:BE93)-'Input_ALM (USD)'!AZ93-'Input_ALM (USD)'!BF93</f>
        <v>0</v>
      </c>
      <c r="Z99" s="61"/>
      <c r="AA99" s="61"/>
      <c r="AC99" s="603">
        <f>SUM('Input_ALM (USD)'!BI93:BM93)-'Input_ALM (USD)'!BH93-'Input_ALM (USD)'!BN93</f>
        <v>0</v>
      </c>
      <c r="AD99" s="61"/>
      <c r="AE99" s="61"/>
      <c r="AG99" s="603">
        <f>SUM('Input_ALM (USD)'!BQ93:BU93)-'Input_ALM (USD)'!BP93-'Input_ALM (USD)'!BV93</f>
        <v>0</v>
      </c>
      <c r="AH99" s="61"/>
      <c r="AI99" s="61"/>
      <c r="AK99" s="603">
        <f>SUM('Input_ALM (USD)'!BY93:CC93)-'Input_ALM (USD)'!BX93-'Input_ALM (USD)'!CD93</f>
        <v>0</v>
      </c>
      <c r="AL99" s="61"/>
      <c r="AM99" s="61"/>
      <c r="AO99" s="601">
        <f>SUM('Input_ALM (USD)'!CG93:CK93)-'Input_ALM (USD)'!CF93-'Input_ALM (USD)'!CL93</f>
        <v>0</v>
      </c>
      <c r="AP99" s="61"/>
      <c r="AQ99" s="61"/>
    </row>
    <row r="100" spans="2:43">
      <c r="B100" s="459">
        <f>'Input_ALM (USD)'!B94</f>
        <v>68</v>
      </c>
      <c r="C100" s="72">
        <v>3.9938000000000001E-2</v>
      </c>
      <c r="D100" s="602">
        <f t="shared" si="9"/>
        <v>7.1120903823140208E-2</v>
      </c>
      <c r="E100" s="603">
        <f t="shared" si="6"/>
        <v>0</v>
      </c>
      <c r="F100" s="603">
        <f t="shared" si="7"/>
        <v>0</v>
      </c>
      <c r="G100" s="603">
        <f t="shared" si="10"/>
        <v>0</v>
      </c>
      <c r="I100" s="603">
        <f>SUM('Input_ALM (USD)'!U94:Y94)-'Input_ALM (USD)'!T94-'Input_ALM (USD)'!Z94</f>
        <v>0</v>
      </c>
      <c r="J100" s="61"/>
      <c r="K100" s="61"/>
      <c r="L100"/>
      <c r="M100" s="603">
        <f>SUM('Input_ALM (USD)'!AC94:AG94)-'Input_ALM (USD)'!AB94-'Input_ALM (USD)'!AH94</f>
        <v>0</v>
      </c>
      <c r="N100" s="61"/>
      <c r="O100" s="61"/>
      <c r="Q100" s="603">
        <f>SUM('Input_ALM (USD)'!AK94:AO94)-'Input_ALM (USD)'!AJ94-'Input_ALM (USD)'!AP94</f>
        <v>0</v>
      </c>
      <c r="R100" s="61"/>
      <c r="S100" s="61"/>
      <c r="U100" s="603">
        <f>SUM('Input_ALM (USD)'!AS94:AW94)-'Input_ALM (USD)'!AR94-'Input_ALM (USD)'!AX94</f>
        <v>0</v>
      </c>
      <c r="V100" s="61"/>
      <c r="W100" s="61"/>
      <c r="Y100" s="603">
        <f>SUM('Input_ALM (USD)'!BA94:BE94)-'Input_ALM (USD)'!AZ94-'Input_ALM (USD)'!BF94</f>
        <v>0</v>
      </c>
      <c r="Z100" s="61"/>
      <c r="AA100" s="61"/>
      <c r="AC100" s="603">
        <f>SUM('Input_ALM (USD)'!BI94:BM94)-'Input_ALM (USD)'!BH94-'Input_ALM (USD)'!BN94</f>
        <v>0</v>
      </c>
      <c r="AD100" s="61"/>
      <c r="AE100" s="61"/>
      <c r="AG100" s="603">
        <f>SUM('Input_ALM (USD)'!BQ94:BU94)-'Input_ALM (USD)'!BP94-'Input_ALM (USD)'!BV94</f>
        <v>0</v>
      </c>
      <c r="AH100" s="61"/>
      <c r="AI100" s="61"/>
      <c r="AK100" s="603">
        <f>SUM('Input_ALM (USD)'!BY94:CC94)-'Input_ALM (USD)'!BX94-'Input_ALM (USD)'!CD94</f>
        <v>0</v>
      </c>
      <c r="AL100" s="61"/>
      <c r="AM100" s="61"/>
      <c r="AO100" s="601">
        <f>SUM('Input_ALM (USD)'!CG94:CK94)-'Input_ALM (USD)'!CF94-'Input_ALM (USD)'!CL94</f>
        <v>0</v>
      </c>
      <c r="AP100" s="61"/>
      <c r="AQ100" s="61"/>
    </row>
    <row r="101" spans="2:43">
      <c r="B101" s="459">
        <f>'Input_ALM (USD)'!B95</f>
        <v>69</v>
      </c>
      <c r="C101" s="72">
        <v>3.9961000000000003E-2</v>
      </c>
      <c r="D101" s="602">
        <f t="shared" si="9"/>
        <v>6.8286031317321055E-2</v>
      </c>
      <c r="E101" s="603">
        <f t="shared" si="6"/>
        <v>0</v>
      </c>
      <c r="F101" s="603">
        <f t="shared" si="7"/>
        <v>0</v>
      </c>
      <c r="G101" s="603">
        <f t="shared" si="10"/>
        <v>0</v>
      </c>
      <c r="I101" s="603">
        <f>SUM('Input_ALM (USD)'!U95:Y95)-'Input_ALM (USD)'!T95-'Input_ALM (USD)'!Z95</f>
        <v>0</v>
      </c>
      <c r="J101" s="61"/>
      <c r="K101" s="61"/>
      <c r="L101"/>
      <c r="M101" s="603">
        <f>SUM('Input_ALM (USD)'!AC95:AG95)-'Input_ALM (USD)'!AB95-'Input_ALM (USD)'!AH95</f>
        <v>0</v>
      </c>
      <c r="N101" s="61"/>
      <c r="O101" s="61"/>
      <c r="Q101" s="603">
        <f>SUM('Input_ALM (USD)'!AK95:AO95)-'Input_ALM (USD)'!AJ95-'Input_ALM (USD)'!AP95</f>
        <v>0</v>
      </c>
      <c r="R101" s="61"/>
      <c r="S101" s="61"/>
      <c r="U101" s="603">
        <f>SUM('Input_ALM (USD)'!AS95:AW95)-'Input_ALM (USD)'!AR95-'Input_ALM (USD)'!AX95</f>
        <v>0</v>
      </c>
      <c r="V101" s="61"/>
      <c r="W101" s="61"/>
      <c r="Y101" s="603">
        <f>SUM('Input_ALM (USD)'!BA95:BE95)-'Input_ALM (USD)'!AZ95-'Input_ALM (USD)'!BF95</f>
        <v>0</v>
      </c>
      <c r="Z101" s="61"/>
      <c r="AA101" s="61"/>
      <c r="AC101" s="603">
        <f>SUM('Input_ALM (USD)'!BI95:BM95)-'Input_ALM (USD)'!BH95-'Input_ALM (USD)'!BN95</f>
        <v>0</v>
      </c>
      <c r="AD101" s="61"/>
      <c r="AE101" s="61"/>
      <c r="AG101" s="603">
        <f>SUM('Input_ALM (USD)'!BQ95:BU95)-'Input_ALM (USD)'!BP95-'Input_ALM (USD)'!BV95</f>
        <v>0</v>
      </c>
      <c r="AH101" s="61"/>
      <c r="AI101" s="61"/>
      <c r="AK101" s="603">
        <f>SUM('Input_ALM (USD)'!BY95:CC95)-'Input_ALM (USD)'!BX95-'Input_ALM (USD)'!CD95</f>
        <v>0</v>
      </c>
      <c r="AL101" s="61"/>
      <c r="AM101" s="61"/>
      <c r="AO101" s="601">
        <f>SUM('Input_ALM (USD)'!CG95:CK95)-'Input_ALM (USD)'!CF95-'Input_ALM (USD)'!CL95</f>
        <v>0</v>
      </c>
      <c r="AP101" s="61"/>
      <c r="AQ101" s="61"/>
    </row>
    <row r="102" spans="2:43">
      <c r="B102" s="459">
        <f>'Input_ALM (USD)'!B96</f>
        <v>70</v>
      </c>
      <c r="C102" s="72">
        <v>3.9891999999999997E-2</v>
      </c>
      <c r="D102" s="602">
        <f t="shared" si="9"/>
        <v>6.596560021539094E-2</v>
      </c>
      <c r="E102" s="603">
        <f t="shared" si="6"/>
        <v>0</v>
      </c>
      <c r="F102" s="603">
        <f t="shared" si="7"/>
        <v>0</v>
      </c>
      <c r="G102" s="603">
        <f t="shared" si="10"/>
        <v>0</v>
      </c>
      <c r="I102" s="603">
        <f>SUM('Input_ALM (USD)'!U96:Y96)-'Input_ALM (USD)'!T96-'Input_ALM (USD)'!Z96</f>
        <v>0</v>
      </c>
      <c r="J102" s="61"/>
      <c r="K102" s="61"/>
      <c r="L102"/>
      <c r="M102" s="603">
        <f>SUM('Input_ALM (USD)'!AC96:AG96)-'Input_ALM (USD)'!AB96-'Input_ALM (USD)'!AH96</f>
        <v>0</v>
      </c>
      <c r="N102" s="61"/>
      <c r="O102" s="61"/>
      <c r="Q102" s="603">
        <f>SUM('Input_ALM (USD)'!AK96:AO96)-'Input_ALM (USD)'!AJ96-'Input_ALM (USD)'!AP96</f>
        <v>0</v>
      </c>
      <c r="R102" s="61"/>
      <c r="S102" s="61"/>
      <c r="U102" s="603">
        <f>SUM('Input_ALM (USD)'!AS96:AW96)-'Input_ALM (USD)'!AR96-'Input_ALM (USD)'!AX96</f>
        <v>0</v>
      </c>
      <c r="V102" s="61"/>
      <c r="W102" s="61"/>
      <c r="Y102" s="603">
        <f>SUM('Input_ALM (USD)'!BA96:BE96)-'Input_ALM (USD)'!AZ96-'Input_ALM (USD)'!BF96</f>
        <v>0</v>
      </c>
      <c r="Z102" s="61"/>
      <c r="AA102" s="61"/>
      <c r="AC102" s="603">
        <f>SUM('Input_ALM (USD)'!BI96:BM96)-'Input_ALM (USD)'!BH96-'Input_ALM (USD)'!BN96</f>
        <v>0</v>
      </c>
      <c r="AD102" s="61"/>
      <c r="AE102" s="61"/>
      <c r="AG102" s="603">
        <f>SUM('Input_ALM (USD)'!BQ96:BU96)-'Input_ALM (USD)'!BP96-'Input_ALM (USD)'!BV96</f>
        <v>0</v>
      </c>
      <c r="AH102" s="61"/>
      <c r="AI102" s="61"/>
      <c r="AK102" s="603">
        <f>SUM('Input_ALM (USD)'!BY96:CC96)-'Input_ALM (USD)'!BX96-'Input_ALM (USD)'!CD96</f>
        <v>0</v>
      </c>
      <c r="AL102" s="61"/>
      <c r="AM102" s="61"/>
      <c r="AO102" s="601">
        <f>SUM('Input_ALM (USD)'!CG96:CK96)-'Input_ALM (USD)'!CF96-'Input_ALM (USD)'!CL96</f>
        <v>0</v>
      </c>
      <c r="AP102" s="61"/>
      <c r="AQ102" s="61"/>
    </row>
    <row r="103" spans="2:43">
      <c r="B103" s="459">
        <f>'Input_ALM (USD)'!B97</f>
        <v>71</v>
      </c>
      <c r="C103" s="72">
        <v>3.9870000000000003E-2</v>
      </c>
      <c r="D103" s="602">
        <f t="shared" si="9"/>
        <v>6.3529734268828963E-2</v>
      </c>
      <c r="E103" s="603">
        <f t="shared" si="6"/>
        <v>0</v>
      </c>
      <c r="F103" s="603">
        <f t="shared" si="7"/>
        <v>0</v>
      </c>
      <c r="G103" s="603">
        <f t="shared" si="10"/>
        <v>0</v>
      </c>
      <c r="I103" s="603">
        <f>SUM('Input_ALM (USD)'!U97:Y97)-'Input_ALM (USD)'!T97-'Input_ALM (USD)'!Z97</f>
        <v>0</v>
      </c>
      <c r="J103" s="61"/>
      <c r="K103" s="61"/>
      <c r="L103"/>
      <c r="M103" s="603">
        <f>SUM('Input_ALM (USD)'!AC97:AG97)-'Input_ALM (USD)'!AB97-'Input_ALM (USD)'!AH97</f>
        <v>0</v>
      </c>
      <c r="N103" s="61"/>
      <c r="O103" s="61"/>
      <c r="Q103" s="603">
        <f>SUM('Input_ALM (USD)'!AK97:AO97)-'Input_ALM (USD)'!AJ97-'Input_ALM (USD)'!AP97</f>
        <v>0</v>
      </c>
      <c r="R103" s="61"/>
      <c r="S103" s="61"/>
      <c r="U103" s="603">
        <f>SUM('Input_ALM (USD)'!AS97:AW97)-'Input_ALM (USD)'!AR97-'Input_ALM (USD)'!AX97</f>
        <v>0</v>
      </c>
      <c r="V103" s="61"/>
      <c r="W103" s="61"/>
      <c r="Y103" s="603">
        <f>SUM('Input_ALM (USD)'!BA97:BE97)-'Input_ALM (USD)'!AZ97-'Input_ALM (USD)'!BF97</f>
        <v>0</v>
      </c>
      <c r="Z103" s="61"/>
      <c r="AA103" s="61"/>
      <c r="AC103" s="603">
        <f>SUM('Input_ALM (USD)'!BI97:BM97)-'Input_ALM (USD)'!BH97-'Input_ALM (USD)'!BN97</f>
        <v>0</v>
      </c>
      <c r="AD103" s="61"/>
      <c r="AE103" s="61"/>
      <c r="AG103" s="603">
        <f>SUM('Input_ALM (USD)'!BQ97:BU97)-'Input_ALM (USD)'!BP97-'Input_ALM (USD)'!BV97</f>
        <v>0</v>
      </c>
      <c r="AH103" s="61"/>
      <c r="AI103" s="61"/>
      <c r="AK103" s="603">
        <f>SUM('Input_ALM (USD)'!BY97:CC97)-'Input_ALM (USD)'!BX97-'Input_ALM (USD)'!CD97</f>
        <v>0</v>
      </c>
      <c r="AL103" s="61"/>
      <c r="AM103" s="61"/>
      <c r="AO103" s="601">
        <f>SUM('Input_ALM (USD)'!CG97:CK97)-'Input_ALM (USD)'!CF97-'Input_ALM (USD)'!CL97</f>
        <v>0</v>
      </c>
      <c r="AP103" s="61"/>
      <c r="AQ103" s="61"/>
    </row>
    <row r="104" spans="2:43">
      <c r="B104" s="459">
        <f>'Input_ALM (USD)'!B98</f>
        <v>72</v>
      </c>
      <c r="C104" s="72">
        <v>3.9849000000000002E-2</v>
      </c>
      <c r="D104" s="602">
        <f t="shared" si="9"/>
        <v>6.1182199675379037E-2</v>
      </c>
      <c r="E104" s="603">
        <f t="shared" si="6"/>
        <v>0</v>
      </c>
      <c r="F104" s="603">
        <f t="shared" si="7"/>
        <v>0</v>
      </c>
      <c r="G104" s="603">
        <f t="shared" si="10"/>
        <v>0</v>
      </c>
      <c r="I104" s="603">
        <f>SUM('Input_ALM (USD)'!U98:Y98)-'Input_ALM (USD)'!T98-'Input_ALM (USD)'!Z98</f>
        <v>0</v>
      </c>
      <c r="J104" s="61"/>
      <c r="K104" s="61"/>
      <c r="L104"/>
      <c r="M104" s="603">
        <f>SUM('Input_ALM (USD)'!AC98:AG98)-'Input_ALM (USD)'!AB98-'Input_ALM (USD)'!AH98</f>
        <v>0</v>
      </c>
      <c r="N104" s="61"/>
      <c r="O104" s="61"/>
      <c r="Q104" s="603">
        <f>SUM('Input_ALM (USD)'!AK98:AO98)-'Input_ALM (USD)'!AJ98-'Input_ALM (USD)'!AP98</f>
        <v>0</v>
      </c>
      <c r="R104" s="61"/>
      <c r="S104" s="61"/>
      <c r="U104" s="603">
        <f>SUM('Input_ALM (USD)'!AS98:AW98)-'Input_ALM (USD)'!AR98-'Input_ALM (USD)'!AX98</f>
        <v>0</v>
      </c>
      <c r="V104" s="61"/>
      <c r="W104" s="61"/>
      <c r="Y104" s="603">
        <f>SUM('Input_ALM (USD)'!BA98:BE98)-'Input_ALM (USD)'!AZ98-'Input_ALM (USD)'!BF98</f>
        <v>0</v>
      </c>
      <c r="Z104" s="61"/>
      <c r="AA104" s="61"/>
      <c r="AC104" s="603">
        <f>SUM('Input_ALM (USD)'!BI98:BM98)-'Input_ALM (USD)'!BH98-'Input_ALM (USD)'!BN98</f>
        <v>0</v>
      </c>
      <c r="AD104" s="61"/>
      <c r="AE104" s="61"/>
      <c r="AG104" s="603">
        <f>SUM('Input_ALM (USD)'!BQ98:BU98)-'Input_ALM (USD)'!BP98-'Input_ALM (USD)'!BV98</f>
        <v>0</v>
      </c>
      <c r="AH104" s="61"/>
      <c r="AI104" s="61"/>
      <c r="AK104" s="603">
        <f>SUM('Input_ALM (USD)'!BY98:CC98)-'Input_ALM (USD)'!BX98-'Input_ALM (USD)'!CD98</f>
        <v>0</v>
      </c>
      <c r="AL104" s="61"/>
      <c r="AM104" s="61"/>
      <c r="AO104" s="601">
        <f>SUM('Input_ALM (USD)'!CG98:CK98)-'Input_ALM (USD)'!CF98-'Input_ALM (USD)'!CL98</f>
        <v>0</v>
      </c>
      <c r="AP104" s="61"/>
      <c r="AQ104" s="61"/>
    </row>
    <row r="105" spans="2:43">
      <c r="B105" s="459">
        <f>'Input_ALM (USD)'!B99</f>
        <v>73</v>
      </c>
      <c r="C105" s="72">
        <v>3.9829000000000003E-2</v>
      </c>
      <c r="D105" s="602">
        <f t="shared" si="9"/>
        <v>5.8919684011475612E-2</v>
      </c>
      <c r="E105" s="603">
        <f t="shared" si="6"/>
        <v>0</v>
      </c>
      <c r="F105" s="603">
        <f t="shared" si="7"/>
        <v>0</v>
      </c>
      <c r="G105" s="603">
        <f t="shared" si="10"/>
        <v>0</v>
      </c>
      <c r="I105" s="603">
        <f>SUM('Input_ALM (USD)'!U99:Y99)-'Input_ALM (USD)'!T99-'Input_ALM (USD)'!Z99</f>
        <v>0</v>
      </c>
      <c r="J105" s="61"/>
      <c r="K105" s="61"/>
      <c r="L105"/>
      <c r="M105" s="603">
        <f>SUM('Input_ALM (USD)'!AC99:AG99)-'Input_ALM (USD)'!AB99-'Input_ALM (USD)'!AH99</f>
        <v>0</v>
      </c>
      <c r="N105" s="61"/>
      <c r="O105" s="61"/>
      <c r="Q105" s="603">
        <f>SUM('Input_ALM (USD)'!AK99:AO99)-'Input_ALM (USD)'!AJ99-'Input_ALM (USD)'!AP99</f>
        <v>0</v>
      </c>
      <c r="R105" s="61"/>
      <c r="S105" s="61"/>
      <c r="U105" s="603">
        <f>SUM('Input_ALM (USD)'!AS99:AW99)-'Input_ALM (USD)'!AR99-'Input_ALM (USD)'!AX99</f>
        <v>0</v>
      </c>
      <c r="V105" s="61"/>
      <c r="W105" s="61"/>
      <c r="Y105" s="603">
        <f>SUM('Input_ALM (USD)'!BA99:BE99)-'Input_ALM (USD)'!AZ99-'Input_ALM (USD)'!BF99</f>
        <v>0</v>
      </c>
      <c r="Z105" s="61"/>
      <c r="AA105" s="61"/>
      <c r="AC105" s="603">
        <f>SUM('Input_ALM (USD)'!BI99:BM99)-'Input_ALM (USD)'!BH99-'Input_ALM (USD)'!BN99</f>
        <v>0</v>
      </c>
      <c r="AD105" s="61"/>
      <c r="AE105" s="61"/>
      <c r="AG105" s="603">
        <f>SUM('Input_ALM (USD)'!BQ99:BU99)-'Input_ALM (USD)'!BP99-'Input_ALM (USD)'!BV99</f>
        <v>0</v>
      </c>
      <c r="AH105" s="61"/>
      <c r="AI105" s="61"/>
      <c r="AK105" s="603">
        <f>SUM('Input_ALM (USD)'!BY99:CC99)-'Input_ALM (USD)'!BX99-'Input_ALM (USD)'!CD99</f>
        <v>0</v>
      </c>
      <c r="AL105" s="61"/>
      <c r="AM105" s="61"/>
      <c r="AO105" s="601">
        <f>SUM('Input_ALM (USD)'!CG99:CK99)-'Input_ALM (USD)'!CF99-'Input_ALM (USD)'!CL99</f>
        <v>0</v>
      </c>
      <c r="AP105" s="61"/>
      <c r="AQ105" s="61"/>
    </row>
    <row r="106" spans="2:43">
      <c r="B106" s="459">
        <f>'Input_ALM (USD)'!B100</f>
        <v>74</v>
      </c>
      <c r="C106" s="72">
        <v>3.9808999999999997E-2</v>
      </c>
      <c r="D106" s="602">
        <f t="shared" si="9"/>
        <v>5.674302036252285E-2</v>
      </c>
      <c r="E106" s="603">
        <f t="shared" si="6"/>
        <v>0</v>
      </c>
      <c r="F106" s="603">
        <f t="shared" si="7"/>
        <v>0</v>
      </c>
      <c r="G106" s="603">
        <f t="shared" si="10"/>
        <v>0</v>
      </c>
      <c r="I106" s="603">
        <f>SUM('Input_ALM (USD)'!U100:Y100)-'Input_ALM (USD)'!T100-'Input_ALM (USD)'!Z100</f>
        <v>0</v>
      </c>
      <c r="J106" s="61"/>
      <c r="K106" s="61"/>
      <c r="L106"/>
      <c r="M106" s="603">
        <f>SUM('Input_ALM (USD)'!AC100:AG100)-'Input_ALM (USD)'!AB100-'Input_ALM (USD)'!AH100</f>
        <v>0</v>
      </c>
      <c r="N106" s="61"/>
      <c r="O106" s="61"/>
      <c r="Q106" s="603">
        <f>SUM('Input_ALM (USD)'!AK100:AO100)-'Input_ALM (USD)'!AJ100-'Input_ALM (USD)'!AP100</f>
        <v>0</v>
      </c>
      <c r="R106" s="61"/>
      <c r="S106" s="61"/>
      <c r="U106" s="603">
        <f>SUM('Input_ALM (USD)'!AS100:AW100)-'Input_ALM (USD)'!AR100-'Input_ALM (USD)'!AX100</f>
        <v>0</v>
      </c>
      <c r="V106" s="61"/>
      <c r="W106" s="61"/>
      <c r="Y106" s="603">
        <f>SUM('Input_ALM (USD)'!BA100:BE100)-'Input_ALM (USD)'!AZ100-'Input_ALM (USD)'!BF100</f>
        <v>0</v>
      </c>
      <c r="Z106" s="61"/>
      <c r="AA106" s="61"/>
      <c r="AC106" s="603">
        <f>SUM('Input_ALM (USD)'!BI100:BM100)-'Input_ALM (USD)'!BH100-'Input_ALM (USD)'!BN100</f>
        <v>0</v>
      </c>
      <c r="AD106" s="61"/>
      <c r="AE106" s="61"/>
      <c r="AG106" s="603">
        <f>SUM('Input_ALM (USD)'!BQ100:BU100)-'Input_ALM (USD)'!BP100-'Input_ALM (USD)'!BV100</f>
        <v>0</v>
      </c>
      <c r="AH106" s="61"/>
      <c r="AI106" s="61"/>
      <c r="AK106" s="603">
        <f>SUM('Input_ALM (USD)'!BY100:CC100)-'Input_ALM (USD)'!BX100-'Input_ALM (USD)'!CD100</f>
        <v>0</v>
      </c>
      <c r="AL106" s="61"/>
      <c r="AM106" s="61"/>
      <c r="AO106" s="601">
        <f>SUM('Input_ALM (USD)'!CG100:CK100)-'Input_ALM (USD)'!CF100-'Input_ALM (USD)'!CL100</f>
        <v>0</v>
      </c>
      <c r="AP106" s="61"/>
      <c r="AQ106" s="61"/>
    </row>
    <row r="107" spans="2:43">
      <c r="B107" s="459">
        <f>'Input_ALM (USD)'!B101</f>
        <v>75</v>
      </c>
      <c r="C107" s="72">
        <v>3.9788999999999998E-2</v>
      </c>
      <c r="D107" s="602">
        <f t="shared" si="9"/>
        <v>5.4648872679646292E-2</v>
      </c>
      <c r="E107" s="603">
        <f t="shared" si="6"/>
        <v>0</v>
      </c>
      <c r="F107" s="603">
        <f t="shared" si="7"/>
        <v>0</v>
      </c>
      <c r="G107" s="603">
        <f t="shared" si="10"/>
        <v>0</v>
      </c>
      <c r="I107" s="603">
        <f>SUM('Input_ALM (USD)'!U101:Y101)-'Input_ALM (USD)'!T101-'Input_ALM (USD)'!Z101</f>
        <v>0</v>
      </c>
      <c r="J107" s="61"/>
      <c r="K107" s="61"/>
      <c r="L107"/>
      <c r="M107" s="603">
        <f>SUM('Input_ALM (USD)'!AC101:AG101)-'Input_ALM (USD)'!AB101-'Input_ALM (USD)'!AH101</f>
        <v>0</v>
      </c>
      <c r="N107" s="61"/>
      <c r="O107" s="61"/>
      <c r="Q107" s="603">
        <f>SUM('Input_ALM (USD)'!AK101:AO101)-'Input_ALM (USD)'!AJ101-'Input_ALM (USD)'!AP101</f>
        <v>0</v>
      </c>
      <c r="R107" s="61"/>
      <c r="S107" s="61"/>
      <c r="U107" s="603">
        <f>SUM('Input_ALM (USD)'!AS101:AW101)-'Input_ALM (USD)'!AR101-'Input_ALM (USD)'!AX101</f>
        <v>0</v>
      </c>
      <c r="V107" s="61"/>
      <c r="W107" s="61"/>
      <c r="Y107" s="603">
        <f>SUM('Input_ALM (USD)'!BA101:BE101)-'Input_ALM (USD)'!AZ101-'Input_ALM (USD)'!BF101</f>
        <v>0</v>
      </c>
      <c r="Z107" s="61"/>
      <c r="AA107" s="61"/>
      <c r="AC107" s="603">
        <f>SUM('Input_ALM (USD)'!BI101:BM101)-'Input_ALM (USD)'!BH101-'Input_ALM (USD)'!BN101</f>
        <v>0</v>
      </c>
      <c r="AD107" s="61"/>
      <c r="AE107" s="61"/>
      <c r="AG107" s="603">
        <f>SUM('Input_ALM (USD)'!BQ101:BU101)-'Input_ALM (USD)'!BP101-'Input_ALM (USD)'!BV101</f>
        <v>0</v>
      </c>
      <c r="AH107" s="61"/>
      <c r="AI107" s="61"/>
      <c r="AK107" s="603">
        <f>SUM('Input_ALM (USD)'!BY101:CC101)-'Input_ALM (USD)'!BX101-'Input_ALM (USD)'!CD101</f>
        <v>0</v>
      </c>
      <c r="AL107" s="61"/>
      <c r="AM107" s="61"/>
      <c r="AO107" s="601">
        <f>SUM('Input_ALM (USD)'!CG101:CK101)-'Input_ALM (USD)'!CF101-'Input_ALM (USD)'!CL101</f>
        <v>0</v>
      </c>
      <c r="AP107" s="61"/>
      <c r="AQ107" s="61"/>
    </row>
    <row r="108" spans="2:43">
      <c r="B108" s="459">
        <f>'Input_ALM (USD)'!B102</f>
        <v>76</v>
      </c>
      <c r="C108" s="72">
        <v>3.977E-2</v>
      </c>
      <c r="D108" s="602">
        <f t="shared" si="9"/>
        <v>5.2630215705350848E-2</v>
      </c>
      <c r="E108" s="603">
        <f t="shared" si="6"/>
        <v>0</v>
      </c>
      <c r="F108" s="603">
        <f t="shared" si="7"/>
        <v>0</v>
      </c>
      <c r="G108" s="603">
        <f t="shared" si="10"/>
        <v>0</v>
      </c>
      <c r="I108" s="603">
        <f>SUM('Input_ALM (USD)'!U102:Y102)-'Input_ALM (USD)'!T102-'Input_ALM (USD)'!Z102</f>
        <v>0</v>
      </c>
      <c r="J108" s="61"/>
      <c r="K108" s="61"/>
      <c r="L108"/>
      <c r="M108" s="603">
        <f>SUM('Input_ALM (USD)'!AC102:AG102)-'Input_ALM (USD)'!AB102-'Input_ALM (USD)'!AH102</f>
        <v>0</v>
      </c>
      <c r="N108" s="61"/>
      <c r="O108" s="61"/>
      <c r="Q108" s="603">
        <f>SUM('Input_ALM (USD)'!AK102:AO102)-'Input_ALM (USD)'!AJ102-'Input_ALM (USD)'!AP102</f>
        <v>0</v>
      </c>
      <c r="R108" s="61"/>
      <c r="S108" s="61"/>
      <c r="U108" s="603">
        <f>SUM('Input_ALM (USD)'!AS102:AW102)-'Input_ALM (USD)'!AR102-'Input_ALM (USD)'!AX102</f>
        <v>0</v>
      </c>
      <c r="V108" s="61"/>
      <c r="W108" s="61"/>
      <c r="Y108" s="603">
        <f>SUM('Input_ALM (USD)'!BA102:BE102)-'Input_ALM (USD)'!AZ102-'Input_ALM (USD)'!BF102</f>
        <v>0</v>
      </c>
      <c r="Z108" s="61"/>
      <c r="AA108" s="61"/>
      <c r="AC108" s="603">
        <f>SUM('Input_ALM (USD)'!BI102:BM102)-'Input_ALM (USD)'!BH102-'Input_ALM (USD)'!BN102</f>
        <v>0</v>
      </c>
      <c r="AD108" s="61"/>
      <c r="AE108" s="61"/>
      <c r="AG108" s="603">
        <f>SUM('Input_ALM (USD)'!BQ102:BU102)-'Input_ALM (USD)'!BP102-'Input_ALM (USD)'!BV102</f>
        <v>0</v>
      </c>
      <c r="AH108" s="61"/>
      <c r="AI108" s="61"/>
      <c r="AK108" s="603">
        <f>SUM('Input_ALM (USD)'!BY102:CC102)-'Input_ALM (USD)'!BX102-'Input_ALM (USD)'!CD102</f>
        <v>0</v>
      </c>
      <c r="AL108" s="61"/>
      <c r="AM108" s="61"/>
      <c r="AO108" s="601">
        <f>SUM('Input_ALM (USD)'!CG102:CK102)-'Input_ALM (USD)'!CF102-'Input_ALM (USD)'!CL102</f>
        <v>0</v>
      </c>
      <c r="AP108" s="61"/>
      <c r="AQ108" s="61"/>
    </row>
    <row r="109" spans="2:43">
      <c r="B109" s="459">
        <f>'Input_ALM (USD)'!B103</f>
        <v>77</v>
      </c>
      <c r="C109" s="72">
        <v>3.9752000000000003E-2</v>
      </c>
      <c r="D109" s="602">
        <f t="shared" si="9"/>
        <v>5.0684249715715127E-2</v>
      </c>
      <c r="E109" s="603">
        <f t="shared" si="6"/>
        <v>0</v>
      </c>
      <c r="F109" s="603">
        <f t="shared" si="7"/>
        <v>0</v>
      </c>
      <c r="G109" s="603">
        <f t="shared" si="10"/>
        <v>0</v>
      </c>
      <c r="I109" s="603">
        <f>SUM('Input_ALM (USD)'!U103:Y103)-'Input_ALM (USD)'!T103-'Input_ALM (USD)'!Z103</f>
        <v>0</v>
      </c>
      <c r="J109" s="61"/>
      <c r="K109" s="61"/>
      <c r="L109"/>
      <c r="M109" s="603">
        <f>SUM('Input_ALM (USD)'!AC103:AG103)-'Input_ALM (USD)'!AB103-'Input_ALM (USD)'!AH103</f>
        <v>0</v>
      </c>
      <c r="N109" s="61"/>
      <c r="O109" s="61"/>
      <c r="Q109" s="603">
        <f>SUM('Input_ALM (USD)'!AK103:AO103)-'Input_ALM (USD)'!AJ103-'Input_ALM (USD)'!AP103</f>
        <v>0</v>
      </c>
      <c r="R109" s="61"/>
      <c r="S109" s="61"/>
      <c r="U109" s="603">
        <f>SUM('Input_ALM (USD)'!AS103:AW103)-'Input_ALM (USD)'!AR103-'Input_ALM (USD)'!AX103</f>
        <v>0</v>
      </c>
      <c r="V109" s="61"/>
      <c r="W109" s="61"/>
      <c r="Y109" s="603">
        <f>SUM('Input_ALM (USD)'!BA103:BE103)-'Input_ALM (USD)'!AZ103-'Input_ALM (USD)'!BF103</f>
        <v>0</v>
      </c>
      <c r="Z109" s="61"/>
      <c r="AA109" s="61"/>
      <c r="AC109" s="603">
        <f>SUM('Input_ALM (USD)'!BI103:BM103)-'Input_ALM (USD)'!BH103-'Input_ALM (USD)'!BN103</f>
        <v>0</v>
      </c>
      <c r="AD109" s="61"/>
      <c r="AE109" s="61"/>
      <c r="AG109" s="603">
        <f>SUM('Input_ALM (USD)'!BQ103:BU103)-'Input_ALM (USD)'!BP103-'Input_ALM (USD)'!BV103</f>
        <v>0</v>
      </c>
      <c r="AH109" s="61"/>
      <c r="AI109" s="61"/>
      <c r="AK109" s="603">
        <f>SUM('Input_ALM (USD)'!BY103:CC103)-'Input_ALM (USD)'!BX103-'Input_ALM (USD)'!CD103</f>
        <v>0</v>
      </c>
      <c r="AL109" s="61"/>
      <c r="AM109" s="61"/>
      <c r="AO109" s="601">
        <f>SUM('Input_ALM (USD)'!CG103:CK103)-'Input_ALM (USD)'!CF103-'Input_ALM (USD)'!CL103</f>
        <v>0</v>
      </c>
      <c r="AP109" s="61"/>
      <c r="AQ109" s="61"/>
    </row>
    <row r="110" spans="2:43">
      <c r="B110" s="459">
        <f>'Input_ALM (USD)'!B104</f>
        <v>78</v>
      </c>
      <c r="C110" s="72">
        <v>3.9733999999999998E-2</v>
      </c>
      <c r="D110" s="602">
        <f t="shared" si="9"/>
        <v>4.8811925615146717E-2</v>
      </c>
      <c r="E110" s="603">
        <f t="shared" si="6"/>
        <v>0</v>
      </c>
      <c r="F110" s="603">
        <f t="shared" si="7"/>
        <v>0</v>
      </c>
      <c r="G110" s="603">
        <f t="shared" si="10"/>
        <v>0</v>
      </c>
      <c r="I110" s="603">
        <f>SUM('Input_ALM (USD)'!U104:Y104)-'Input_ALM (USD)'!T104-'Input_ALM (USD)'!Z104</f>
        <v>0</v>
      </c>
      <c r="J110" s="61"/>
      <c r="K110" s="61"/>
      <c r="L110"/>
      <c r="M110" s="603">
        <f>SUM('Input_ALM (USD)'!AC104:AG104)-'Input_ALM (USD)'!AB104-'Input_ALM (USD)'!AH104</f>
        <v>0</v>
      </c>
      <c r="N110" s="61"/>
      <c r="O110" s="61"/>
      <c r="Q110" s="603">
        <f>SUM('Input_ALM (USD)'!AK104:AO104)-'Input_ALM (USD)'!AJ104-'Input_ALM (USD)'!AP104</f>
        <v>0</v>
      </c>
      <c r="R110" s="61"/>
      <c r="S110" s="61"/>
      <c r="U110" s="603">
        <f>SUM('Input_ALM (USD)'!AS104:AW104)-'Input_ALM (USD)'!AR104-'Input_ALM (USD)'!AX104</f>
        <v>0</v>
      </c>
      <c r="V110" s="61"/>
      <c r="W110" s="61"/>
      <c r="Y110" s="603">
        <f>SUM('Input_ALM (USD)'!BA104:BE104)-'Input_ALM (USD)'!AZ104-'Input_ALM (USD)'!BF104</f>
        <v>0</v>
      </c>
      <c r="Z110" s="61"/>
      <c r="AA110" s="61"/>
      <c r="AC110" s="603">
        <f>SUM('Input_ALM (USD)'!BI104:BM104)-'Input_ALM (USD)'!BH104-'Input_ALM (USD)'!BN104</f>
        <v>0</v>
      </c>
      <c r="AD110" s="61"/>
      <c r="AE110" s="61"/>
      <c r="AG110" s="603">
        <f>SUM('Input_ALM (USD)'!BQ104:BU104)-'Input_ALM (USD)'!BP104-'Input_ALM (USD)'!BV104</f>
        <v>0</v>
      </c>
      <c r="AH110" s="61"/>
      <c r="AI110" s="61"/>
      <c r="AK110" s="603">
        <f>SUM('Input_ALM (USD)'!BY104:CC104)-'Input_ALM (USD)'!BX104-'Input_ALM (USD)'!CD104</f>
        <v>0</v>
      </c>
      <c r="AL110" s="61"/>
      <c r="AM110" s="61"/>
      <c r="AO110" s="601">
        <f>SUM('Input_ALM (USD)'!CG104:CK104)-'Input_ALM (USD)'!CF104-'Input_ALM (USD)'!CL104</f>
        <v>0</v>
      </c>
      <c r="AP110" s="61"/>
      <c r="AQ110" s="61"/>
    </row>
    <row r="111" spans="2:43">
      <c r="B111" s="459">
        <f>'Input_ALM (USD)'!B105</f>
        <v>79</v>
      </c>
      <c r="C111" s="72">
        <v>3.9716000000000001E-2</v>
      </c>
      <c r="D111" s="602">
        <f t="shared" si="9"/>
        <v>4.7010395699877972E-2</v>
      </c>
      <c r="E111" s="603">
        <f t="shared" si="6"/>
        <v>0</v>
      </c>
      <c r="F111" s="603">
        <f t="shared" si="7"/>
        <v>0</v>
      </c>
      <c r="G111" s="603">
        <f t="shared" si="10"/>
        <v>0</v>
      </c>
      <c r="I111" s="603">
        <f>SUM('Input_ALM (USD)'!U105:Y105)-'Input_ALM (USD)'!T105-'Input_ALM (USD)'!Z105</f>
        <v>0</v>
      </c>
      <c r="J111" s="61"/>
      <c r="K111" s="61"/>
      <c r="L111"/>
      <c r="M111" s="603">
        <f>SUM('Input_ALM (USD)'!AC105:AG105)-'Input_ALM (USD)'!AB105-'Input_ALM (USD)'!AH105</f>
        <v>0</v>
      </c>
      <c r="N111" s="61"/>
      <c r="O111" s="61"/>
      <c r="Q111" s="603">
        <f>SUM('Input_ALM (USD)'!AK105:AO105)-'Input_ALM (USD)'!AJ105-'Input_ALM (USD)'!AP105</f>
        <v>0</v>
      </c>
      <c r="R111" s="61"/>
      <c r="S111" s="61"/>
      <c r="U111" s="603">
        <f>SUM('Input_ALM (USD)'!AS105:AW105)-'Input_ALM (USD)'!AR105-'Input_ALM (USD)'!AX105</f>
        <v>0</v>
      </c>
      <c r="V111" s="61"/>
      <c r="W111" s="61"/>
      <c r="Y111" s="603">
        <f>SUM('Input_ALM (USD)'!BA105:BE105)-'Input_ALM (USD)'!AZ105-'Input_ALM (USD)'!BF105</f>
        <v>0</v>
      </c>
      <c r="Z111" s="61"/>
      <c r="AA111" s="61"/>
      <c r="AC111" s="603">
        <f>SUM('Input_ALM (USD)'!BI105:BM105)-'Input_ALM (USD)'!BH105-'Input_ALM (USD)'!BN105</f>
        <v>0</v>
      </c>
      <c r="AD111" s="61"/>
      <c r="AE111" s="61"/>
      <c r="AG111" s="603">
        <f>SUM('Input_ALM (USD)'!BQ105:BU105)-'Input_ALM (USD)'!BP105-'Input_ALM (USD)'!BV105</f>
        <v>0</v>
      </c>
      <c r="AH111" s="61"/>
      <c r="AI111" s="61"/>
      <c r="AK111" s="603">
        <f>SUM('Input_ALM (USD)'!BY105:CC105)-'Input_ALM (USD)'!BX105-'Input_ALM (USD)'!CD105</f>
        <v>0</v>
      </c>
      <c r="AL111" s="61"/>
      <c r="AM111" s="61"/>
      <c r="AO111" s="601">
        <f>SUM('Input_ALM (USD)'!CG105:CK105)-'Input_ALM (USD)'!CF105-'Input_ALM (USD)'!CL105</f>
        <v>0</v>
      </c>
      <c r="AP111" s="61"/>
      <c r="AQ111" s="61"/>
    </row>
    <row r="112" spans="2:43">
      <c r="B112" s="459">
        <f>'Input_ALM (USD)'!B106</f>
        <v>80</v>
      </c>
      <c r="C112" s="72">
        <v>3.9698999999999998E-2</v>
      </c>
      <c r="D112" s="602">
        <f t="shared" si="9"/>
        <v>4.5273462689572497E-2</v>
      </c>
      <c r="E112" s="603">
        <f t="shared" si="6"/>
        <v>0</v>
      </c>
      <c r="F112" s="603">
        <f t="shared" si="7"/>
        <v>0</v>
      </c>
      <c r="G112" s="603">
        <f t="shared" si="10"/>
        <v>0</v>
      </c>
      <c r="I112" s="603">
        <f>SUM('Input_ALM (USD)'!U106:Y106)-'Input_ALM (USD)'!T106-'Input_ALM (USD)'!Z106</f>
        <v>0</v>
      </c>
      <c r="J112" s="61"/>
      <c r="K112" s="61"/>
      <c r="L112"/>
      <c r="M112" s="603">
        <f>SUM('Input_ALM (USD)'!AC106:AG106)-'Input_ALM (USD)'!AB106-'Input_ALM (USD)'!AH106</f>
        <v>0</v>
      </c>
      <c r="N112" s="61"/>
      <c r="O112" s="61"/>
      <c r="Q112" s="603">
        <f>SUM('Input_ALM (USD)'!AK106:AO106)-'Input_ALM (USD)'!AJ106-'Input_ALM (USD)'!AP106</f>
        <v>0</v>
      </c>
      <c r="R112" s="61"/>
      <c r="S112" s="61"/>
      <c r="U112" s="603">
        <f>SUM('Input_ALM (USD)'!AS106:AW106)-'Input_ALM (USD)'!AR106-'Input_ALM (USD)'!AX106</f>
        <v>0</v>
      </c>
      <c r="V112" s="61"/>
      <c r="W112" s="61"/>
      <c r="Y112" s="603">
        <f>SUM('Input_ALM (USD)'!BA106:BE106)-'Input_ALM (USD)'!AZ106-'Input_ALM (USD)'!BF106</f>
        <v>0</v>
      </c>
      <c r="Z112" s="61"/>
      <c r="AA112" s="61"/>
      <c r="AC112" s="603">
        <f>SUM('Input_ALM (USD)'!BI106:BM106)-'Input_ALM (USD)'!BH106-'Input_ALM (USD)'!BN106</f>
        <v>0</v>
      </c>
      <c r="AD112" s="61"/>
      <c r="AE112" s="61"/>
      <c r="AG112" s="603">
        <f>SUM('Input_ALM (USD)'!BQ106:BU106)-'Input_ALM (USD)'!BP106-'Input_ALM (USD)'!BV106</f>
        <v>0</v>
      </c>
      <c r="AH112" s="61"/>
      <c r="AI112" s="61"/>
      <c r="AK112" s="603">
        <f>SUM('Input_ALM (USD)'!BY106:CC106)-'Input_ALM (USD)'!BX106-'Input_ALM (USD)'!CD106</f>
        <v>0</v>
      </c>
      <c r="AL112" s="61"/>
      <c r="AM112" s="61"/>
      <c r="AO112" s="601">
        <f>SUM('Input_ALM (USD)'!CG106:CK106)-'Input_ALM (USD)'!CF106-'Input_ALM (USD)'!CL106</f>
        <v>0</v>
      </c>
      <c r="AP112" s="61"/>
      <c r="AQ112" s="61"/>
    </row>
    <row r="113" spans="2:43">
      <c r="B113" s="459">
        <f>'Input_ALM (USD)'!B107</f>
        <v>81</v>
      </c>
      <c r="C113" s="72">
        <v>3.9682000000000002E-2</v>
      </c>
      <c r="D113" s="602">
        <f t="shared" si="9"/>
        <v>4.3602132388572086E-2</v>
      </c>
      <c r="E113" s="603">
        <f t="shared" si="6"/>
        <v>0</v>
      </c>
      <c r="F113" s="603">
        <f t="shared" si="7"/>
        <v>0</v>
      </c>
      <c r="G113" s="603">
        <f t="shared" si="10"/>
        <v>0</v>
      </c>
      <c r="I113" s="603">
        <f>SUM('Input_ALM (USD)'!U107:Y107)-'Input_ALM (USD)'!T107-'Input_ALM (USD)'!Z107</f>
        <v>0</v>
      </c>
      <c r="J113" s="61"/>
      <c r="K113" s="61"/>
      <c r="L113"/>
      <c r="M113" s="603">
        <f>SUM('Input_ALM (USD)'!AC107:AG107)-'Input_ALM (USD)'!AB107-'Input_ALM (USD)'!AH107</f>
        <v>0</v>
      </c>
      <c r="N113" s="61"/>
      <c r="O113" s="61"/>
      <c r="Q113" s="603">
        <f>SUM('Input_ALM (USD)'!AK107:AO107)-'Input_ALM (USD)'!AJ107-'Input_ALM (USD)'!AP107</f>
        <v>0</v>
      </c>
      <c r="R113" s="61"/>
      <c r="S113" s="61"/>
      <c r="U113" s="603">
        <f>SUM('Input_ALM (USD)'!AS107:AW107)-'Input_ALM (USD)'!AR107-'Input_ALM (USD)'!AX107</f>
        <v>0</v>
      </c>
      <c r="V113" s="61"/>
      <c r="W113" s="61"/>
      <c r="Y113" s="603">
        <f>SUM('Input_ALM (USD)'!BA107:BE107)-'Input_ALM (USD)'!AZ107-'Input_ALM (USD)'!BF107</f>
        <v>0</v>
      </c>
      <c r="Z113" s="61"/>
      <c r="AA113" s="61"/>
      <c r="AC113" s="603">
        <f>SUM('Input_ALM (USD)'!BI107:BM107)-'Input_ALM (USD)'!BH107-'Input_ALM (USD)'!BN107</f>
        <v>0</v>
      </c>
      <c r="AD113" s="61"/>
      <c r="AE113" s="61"/>
      <c r="AG113" s="603">
        <f>SUM('Input_ALM (USD)'!BQ107:BU107)-'Input_ALM (USD)'!BP107-'Input_ALM (USD)'!BV107</f>
        <v>0</v>
      </c>
      <c r="AH113" s="61"/>
      <c r="AI113" s="61"/>
      <c r="AK113" s="603">
        <f>SUM('Input_ALM (USD)'!BY107:CC107)-'Input_ALM (USD)'!BX107-'Input_ALM (USD)'!CD107</f>
        <v>0</v>
      </c>
      <c r="AL113" s="61"/>
      <c r="AM113" s="61"/>
      <c r="AO113" s="601">
        <f>SUM('Input_ALM (USD)'!CG107:CK107)-'Input_ALM (USD)'!CF107-'Input_ALM (USD)'!CL107</f>
        <v>0</v>
      </c>
      <c r="AP113" s="61"/>
      <c r="AQ113" s="61"/>
    </row>
    <row r="114" spans="2:43">
      <c r="B114" s="459">
        <f>'Input_ALM (USD)'!B108</f>
        <v>82</v>
      </c>
      <c r="C114" s="72">
        <v>3.9666E-2</v>
      </c>
      <c r="D114" s="602">
        <f t="shared" si="9"/>
        <v>4.1990583858288237E-2</v>
      </c>
      <c r="E114" s="603">
        <f t="shared" si="6"/>
        <v>0</v>
      </c>
      <c r="F114" s="603">
        <f t="shared" si="7"/>
        <v>0</v>
      </c>
      <c r="G114" s="603">
        <f t="shared" si="10"/>
        <v>0</v>
      </c>
      <c r="I114" s="603">
        <f>SUM('Input_ALM (USD)'!U108:Y108)-'Input_ALM (USD)'!T108-'Input_ALM (USD)'!Z108</f>
        <v>0</v>
      </c>
      <c r="J114" s="61"/>
      <c r="K114" s="61"/>
      <c r="L114"/>
      <c r="M114" s="603">
        <f>SUM('Input_ALM (USD)'!AC108:AG108)-'Input_ALM (USD)'!AB108-'Input_ALM (USD)'!AH108</f>
        <v>0</v>
      </c>
      <c r="N114" s="61"/>
      <c r="O114" s="61"/>
      <c r="Q114" s="603">
        <f>SUM('Input_ALM (USD)'!AK108:AO108)-'Input_ALM (USD)'!AJ108-'Input_ALM (USD)'!AP108</f>
        <v>0</v>
      </c>
      <c r="R114" s="61"/>
      <c r="S114" s="61"/>
      <c r="U114" s="603">
        <f>SUM('Input_ALM (USD)'!AS108:AW108)-'Input_ALM (USD)'!AR108-'Input_ALM (USD)'!AX108</f>
        <v>0</v>
      </c>
      <c r="V114" s="61"/>
      <c r="W114" s="61"/>
      <c r="Y114" s="603">
        <f>SUM('Input_ALM (USD)'!BA108:BE108)-'Input_ALM (USD)'!AZ108-'Input_ALM (USD)'!BF108</f>
        <v>0</v>
      </c>
      <c r="Z114" s="61"/>
      <c r="AA114" s="61"/>
      <c r="AC114" s="603">
        <f>SUM('Input_ALM (USD)'!BI108:BM108)-'Input_ALM (USD)'!BH108-'Input_ALM (USD)'!BN108</f>
        <v>0</v>
      </c>
      <c r="AD114" s="61"/>
      <c r="AE114" s="61"/>
      <c r="AG114" s="603">
        <f>SUM('Input_ALM (USD)'!BQ108:BU108)-'Input_ALM (USD)'!BP108-'Input_ALM (USD)'!BV108</f>
        <v>0</v>
      </c>
      <c r="AH114" s="61"/>
      <c r="AI114" s="61"/>
      <c r="AK114" s="603">
        <f>SUM('Input_ALM (USD)'!BY108:CC108)-'Input_ALM (USD)'!BX108-'Input_ALM (USD)'!CD108</f>
        <v>0</v>
      </c>
      <c r="AL114" s="61"/>
      <c r="AM114" s="61"/>
      <c r="AO114" s="601">
        <f>SUM('Input_ALM (USD)'!CG108:CK108)-'Input_ALM (USD)'!CF108-'Input_ALM (USD)'!CL108</f>
        <v>0</v>
      </c>
      <c r="AP114" s="61"/>
      <c r="AQ114" s="61"/>
    </row>
    <row r="115" spans="2:43">
      <c r="B115" s="459">
        <f>'Input_ALM (USD)'!B109</f>
        <v>83</v>
      </c>
      <c r="C115" s="72">
        <v>3.9649999999999998E-2</v>
      </c>
      <c r="D115" s="602">
        <f t="shared" si="9"/>
        <v>4.0439844132717596E-2</v>
      </c>
      <c r="E115" s="603">
        <f t="shared" si="6"/>
        <v>0</v>
      </c>
      <c r="F115" s="603">
        <f t="shared" si="7"/>
        <v>0</v>
      </c>
      <c r="G115" s="603">
        <f t="shared" si="10"/>
        <v>0</v>
      </c>
      <c r="I115" s="603">
        <f>SUM('Input_ALM (USD)'!U109:Y109)-'Input_ALM (USD)'!T109-'Input_ALM (USD)'!Z109</f>
        <v>0</v>
      </c>
      <c r="J115" s="61"/>
      <c r="K115" s="61"/>
      <c r="L115"/>
      <c r="M115" s="603">
        <f>SUM('Input_ALM (USD)'!AC109:AG109)-'Input_ALM (USD)'!AB109-'Input_ALM (USD)'!AH109</f>
        <v>0</v>
      </c>
      <c r="N115" s="61"/>
      <c r="O115" s="61"/>
      <c r="Q115" s="603">
        <f>SUM('Input_ALM (USD)'!AK109:AO109)-'Input_ALM (USD)'!AJ109-'Input_ALM (USD)'!AP109</f>
        <v>0</v>
      </c>
      <c r="R115" s="61"/>
      <c r="S115" s="61"/>
      <c r="U115" s="603">
        <f>SUM('Input_ALM (USD)'!AS109:AW109)-'Input_ALM (USD)'!AR109-'Input_ALM (USD)'!AX109</f>
        <v>0</v>
      </c>
      <c r="V115" s="61"/>
      <c r="W115" s="61"/>
      <c r="Y115" s="603">
        <f>SUM('Input_ALM (USD)'!BA109:BE109)-'Input_ALM (USD)'!AZ109-'Input_ALM (USD)'!BF109</f>
        <v>0</v>
      </c>
      <c r="Z115" s="61"/>
      <c r="AA115" s="61"/>
      <c r="AC115" s="603">
        <f>SUM('Input_ALM (USD)'!BI109:BM109)-'Input_ALM (USD)'!BH109-'Input_ALM (USD)'!BN109</f>
        <v>0</v>
      </c>
      <c r="AD115" s="61"/>
      <c r="AE115" s="61"/>
      <c r="AG115" s="603">
        <f>SUM('Input_ALM (USD)'!BQ109:BU109)-'Input_ALM (USD)'!BP109-'Input_ALM (USD)'!BV109</f>
        <v>0</v>
      </c>
      <c r="AH115" s="61"/>
      <c r="AI115" s="61"/>
      <c r="AK115" s="603">
        <f>SUM('Input_ALM (USD)'!BY109:CC109)-'Input_ALM (USD)'!BX109-'Input_ALM (USD)'!CD109</f>
        <v>0</v>
      </c>
      <c r="AL115" s="61"/>
      <c r="AM115" s="61"/>
      <c r="AO115" s="601">
        <f>SUM('Input_ALM (USD)'!CG109:CK109)-'Input_ALM (USD)'!CF109-'Input_ALM (USD)'!CL109</f>
        <v>0</v>
      </c>
      <c r="AP115" s="61"/>
      <c r="AQ115" s="61"/>
    </row>
    <row r="116" spans="2:43">
      <c r="B116" s="459">
        <f>'Input_ALM (USD)'!B110</f>
        <v>84</v>
      </c>
      <c r="C116" s="72">
        <v>3.9634999999999997E-2</v>
      </c>
      <c r="D116" s="602">
        <f t="shared" si="9"/>
        <v>3.8944445757820544E-2</v>
      </c>
      <c r="E116" s="603">
        <f t="shared" si="6"/>
        <v>0</v>
      </c>
      <c r="F116" s="603">
        <f t="shared" si="7"/>
        <v>0</v>
      </c>
      <c r="G116" s="603">
        <f t="shared" si="10"/>
        <v>0</v>
      </c>
      <c r="I116" s="603">
        <f>SUM('Input_ALM (USD)'!U110:Y110)-'Input_ALM (USD)'!T110-'Input_ALM (USD)'!Z110</f>
        <v>0</v>
      </c>
      <c r="J116" s="61"/>
      <c r="K116" s="61"/>
      <c r="L116"/>
      <c r="M116" s="603">
        <f>SUM('Input_ALM (USD)'!AC110:AG110)-'Input_ALM (USD)'!AB110-'Input_ALM (USD)'!AH110</f>
        <v>0</v>
      </c>
      <c r="N116" s="61"/>
      <c r="O116" s="61"/>
      <c r="Q116" s="603">
        <f>SUM('Input_ALM (USD)'!AK110:AO110)-'Input_ALM (USD)'!AJ110-'Input_ALM (USD)'!AP110</f>
        <v>0</v>
      </c>
      <c r="R116" s="61"/>
      <c r="S116" s="61"/>
      <c r="U116" s="603">
        <f>SUM('Input_ALM (USD)'!AS110:AW110)-'Input_ALM (USD)'!AR110-'Input_ALM (USD)'!AX110</f>
        <v>0</v>
      </c>
      <c r="V116" s="61"/>
      <c r="W116" s="61"/>
      <c r="Y116" s="603">
        <f>SUM('Input_ALM (USD)'!BA110:BE110)-'Input_ALM (USD)'!AZ110-'Input_ALM (USD)'!BF110</f>
        <v>0</v>
      </c>
      <c r="Z116" s="61"/>
      <c r="AA116" s="61"/>
      <c r="AC116" s="603">
        <f>SUM('Input_ALM (USD)'!BI110:BM110)-'Input_ALM (USD)'!BH110-'Input_ALM (USD)'!BN110</f>
        <v>0</v>
      </c>
      <c r="AD116" s="61"/>
      <c r="AE116" s="61"/>
      <c r="AG116" s="603">
        <f>SUM('Input_ALM (USD)'!BQ110:BU110)-'Input_ALM (USD)'!BP110-'Input_ALM (USD)'!BV110</f>
        <v>0</v>
      </c>
      <c r="AH116" s="61"/>
      <c r="AI116" s="61"/>
      <c r="AK116" s="603">
        <f>SUM('Input_ALM (USD)'!BY110:CC110)-'Input_ALM (USD)'!BX110-'Input_ALM (USD)'!CD110</f>
        <v>0</v>
      </c>
      <c r="AL116" s="61"/>
      <c r="AM116" s="61"/>
      <c r="AO116" s="601">
        <f>SUM('Input_ALM (USD)'!CG110:CK110)-'Input_ALM (USD)'!CF110-'Input_ALM (USD)'!CL110</f>
        <v>0</v>
      </c>
      <c r="AP116" s="61"/>
      <c r="AQ116" s="61"/>
    </row>
    <row r="117" spans="2:43">
      <c r="B117" s="459">
        <f>'Input_ALM (USD)'!B111</f>
        <v>85</v>
      </c>
      <c r="C117" s="72">
        <v>3.9620000000000002E-2</v>
      </c>
      <c r="D117" s="602">
        <f t="shared" si="9"/>
        <v>3.7505427638485182E-2</v>
      </c>
      <c r="E117" s="603">
        <f t="shared" si="6"/>
        <v>0</v>
      </c>
      <c r="F117" s="603">
        <f t="shared" si="7"/>
        <v>0</v>
      </c>
      <c r="G117" s="603">
        <f t="shared" si="10"/>
        <v>0</v>
      </c>
      <c r="I117" s="603">
        <f>SUM('Input_ALM (USD)'!U111:Y111)-'Input_ALM (USD)'!T111-'Input_ALM (USD)'!Z111</f>
        <v>0</v>
      </c>
      <c r="J117" s="61"/>
      <c r="K117" s="61"/>
      <c r="L117"/>
      <c r="M117" s="603">
        <f>SUM('Input_ALM (USD)'!AC111:AG111)-'Input_ALM (USD)'!AB111-'Input_ALM (USD)'!AH111</f>
        <v>0</v>
      </c>
      <c r="N117" s="61"/>
      <c r="O117" s="61"/>
      <c r="Q117" s="603">
        <f>SUM('Input_ALM (USD)'!AK111:AO111)-'Input_ALM (USD)'!AJ111-'Input_ALM (USD)'!AP111</f>
        <v>0</v>
      </c>
      <c r="R117" s="61"/>
      <c r="S117" s="61"/>
      <c r="U117" s="603">
        <f>SUM('Input_ALM (USD)'!AS111:AW111)-'Input_ALM (USD)'!AR111-'Input_ALM (USD)'!AX111</f>
        <v>0</v>
      </c>
      <c r="V117" s="61"/>
      <c r="W117" s="61"/>
      <c r="Y117" s="603">
        <f>SUM('Input_ALM (USD)'!BA111:BE111)-'Input_ALM (USD)'!AZ111-'Input_ALM (USD)'!BF111</f>
        <v>0</v>
      </c>
      <c r="Z117" s="61"/>
      <c r="AA117" s="61"/>
      <c r="AC117" s="603">
        <f>SUM('Input_ALM (USD)'!BI111:BM111)-'Input_ALM (USD)'!BH111-'Input_ALM (USD)'!BN111</f>
        <v>0</v>
      </c>
      <c r="AD117" s="61"/>
      <c r="AE117" s="61"/>
      <c r="AG117" s="603">
        <f>SUM('Input_ALM (USD)'!BQ111:BU111)-'Input_ALM (USD)'!BP111-'Input_ALM (USD)'!BV111</f>
        <v>0</v>
      </c>
      <c r="AH117" s="61"/>
      <c r="AI117" s="61"/>
      <c r="AK117" s="603">
        <f>SUM('Input_ALM (USD)'!BY111:CC111)-'Input_ALM (USD)'!BX111-'Input_ALM (USD)'!CD111</f>
        <v>0</v>
      </c>
      <c r="AL117" s="61"/>
      <c r="AM117" s="61"/>
      <c r="AO117" s="601">
        <f>SUM('Input_ALM (USD)'!CG111:CK111)-'Input_ALM (USD)'!CF111-'Input_ALM (USD)'!CL111</f>
        <v>0</v>
      </c>
      <c r="AP117" s="61"/>
      <c r="AQ117" s="61"/>
    </row>
    <row r="118" spans="2:43">
      <c r="B118" s="463">
        <f>'Input_ALM (USD)'!B112</f>
        <v>86</v>
      </c>
      <c r="C118" s="73">
        <v>3.9605000000000001E-2</v>
      </c>
      <c r="D118" s="604">
        <f>1/(1+C118)^((B117+B118)/2)</f>
        <v>3.6120624951318341E-2</v>
      </c>
      <c r="E118" s="605">
        <f t="shared" si="6"/>
        <v>0</v>
      </c>
      <c r="F118" s="605">
        <f t="shared" si="7"/>
        <v>0</v>
      </c>
      <c r="G118" s="605">
        <f t="shared" si="10"/>
        <v>0</v>
      </c>
      <c r="I118" s="605">
        <f>SUM('Input_ALM (USD)'!U112:Y112)-'Input_ALM (USD)'!T112-'Input_ALM (USD)'!Z112</f>
        <v>0</v>
      </c>
      <c r="J118" s="62"/>
      <c r="K118" s="62"/>
      <c r="L118"/>
      <c r="M118" s="605">
        <f>SUM('Input_ALM (USD)'!AC112:AG112)-'Input_ALM (USD)'!AB112-'Input_ALM (USD)'!AH112</f>
        <v>0</v>
      </c>
      <c r="N118" s="62"/>
      <c r="O118" s="62"/>
      <c r="Q118" s="605">
        <f>SUM('Input_ALM (USD)'!AK112:AO112)-'Input_ALM (USD)'!AJ112-'Input_ALM (USD)'!AP112</f>
        <v>0</v>
      </c>
      <c r="R118" s="62"/>
      <c r="S118" s="62"/>
      <c r="U118" s="605">
        <f>SUM('Input_ALM (USD)'!AS112:AW112)-'Input_ALM (USD)'!AR112-'Input_ALM (USD)'!AX112</f>
        <v>0</v>
      </c>
      <c r="V118" s="62"/>
      <c r="W118" s="62"/>
      <c r="Y118" s="605">
        <f>SUM('Input_ALM (USD)'!BA112:BE112)-'Input_ALM (USD)'!AZ112-'Input_ALM (USD)'!BF112</f>
        <v>0</v>
      </c>
      <c r="Z118" s="62"/>
      <c r="AA118" s="62"/>
      <c r="AC118" s="605">
        <f>SUM('Input_ALM (USD)'!BI112:BM112)-'Input_ALM (USD)'!BH112-'Input_ALM (USD)'!BN112</f>
        <v>0</v>
      </c>
      <c r="AD118" s="62"/>
      <c r="AE118" s="62"/>
      <c r="AG118" s="605">
        <f>SUM('Input_ALM (USD)'!BQ112:BU112)-'Input_ALM (USD)'!BP112-'Input_ALM (USD)'!BV112</f>
        <v>0</v>
      </c>
      <c r="AH118" s="62"/>
      <c r="AI118" s="62"/>
      <c r="AK118" s="605">
        <f>SUM('Input_ALM (USD)'!BY112:CC112)-'Input_ALM (USD)'!BX112-'Input_ALM (USD)'!CD112</f>
        <v>0</v>
      </c>
      <c r="AL118" s="62"/>
      <c r="AM118" s="62"/>
      <c r="AO118" s="601">
        <f>SUM('Input_ALM (USD)'!CG112:CK112)-'Input_ALM (USD)'!CF112-'Input_ALM (USD)'!CL112</f>
        <v>0</v>
      </c>
      <c r="AP118" s="62"/>
      <c r="AQ118" s="62"/>
    </row>
    <row r="119" spans="2:43">
      <c r="G119" s="428"/>
      <c r="H119"/>
      <c r="I119" s="219"/>
      <c r="J119" s="219"/>
      <c r="K119" s="219"/>
      <c r="M119" s="219"/>
      <c r="N119" s="219"/>
    </row>
    <row r="120" spans="2:43">
      <c r="G120"/>
      <c r="H120"/>
    </row>
  </sheetData>
  <sheetProtection algorithmName="SHA-512" hashValue="s0sqwwXQecfxYu7cwa2aiaOnz8Y28M5cL+vPidpaCWnJrKG2zzPfmTZ7NtpF9uvAxmzxBz4yyRPWW/83k5QLUA==" saltValue="9yR8KVlY2dsKcL8hXeVi/g==" spinCount="100000" sheet="1" objects="1" scenarios="1" formatCells="0" formatColumns="0" insertHyperlinks="0" sort="0" autoFilter="0" pivotTables="0"/>
  <mergeCells count="26">
    <mergeCell ref="D2:E2"/>
    <mergeCell ref="D3:E3"/>
    <mergeCell ref="D4:E4"/>
    <mergeCell ref="E27:G27"/>
    <mergeCell ref="I27:K27"/>
    <mergeCell ref="M27:O27"/>
    <mergeCell ref="Q27:S27"/>
    <mergeCell ref="U27:W27"/>
    <mergeCell ref="AK27:AM27"/>
    <mergeCell ref="AO27:AQ27"/>
    <mergeCell ref="AG27:AI27"/>
    <mergeCell ref="Y27:AA27"/>
    <mergeCell ref="AC27:AE27"/>
    <mergeCell ref="AG26:AI26"/>
    <mergeCell ref="AK26:AM26"/>
    <mergeCell ref="AO26:AQ26"/>
    <mergeCell ref="I11:N11"/>
    <mergeCell ref="I12:N13"/>
    <mergeCell ref="I16:N16"/>
    <mergeCell ref="I26:K26"/>
    <mergeCell ref="M26:O26"/>
    <mergeCell ref="Q26:S26"/>
    <mergeCell ref="U26:W26"/>
    <mergeCell ref="Y26:AA26"/>
    <mergeCell ref="AC26:AE26"/>
    <mergeCell ref="I14:N14"/>
  </mergeCells>
  <pageMargins left="0.7" right="0.7" top="0.75" bottom="0.75" header="0.3" footer="0.3"/>
  <pageSetup orientation="portrait" horizontalDpi="300" verticalDpi="300" r:id="rId1"/>
  <ignoredErrors>
    <ignoredError sqref="E30:G118 I30:I118 M30:M118 I28 K28 M28 O28 D30:D118 B30:B118 F17:F18 F21:F24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lcf76f155ced4ddcb4097134ff3c332f xmlns="f79bc100-d68f-46a9-8db5-b172db4a66c6">
      <Terms xmlns="http://schemas.microsoft.com/office/infopath/2007/PartnerControls"/>
    </lcf76f155ced4ddcb4097134ff3c332f>
    <SharedWithUsers xmlns="7fca9307-7fe5-4797-a098-57bd1eb437a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40ACFD-4643-471B-B3E3-C6D111D533EA}"/>
</file>

<file path=customXml/itemProps2.xml><?xml version="1.0" encoding="utf-8"?>
<ds:datastoreItem xmlns:ds="http://schemas.openxmlformats.org/officeDocument/2006/customXml" ds:itemID="{5C1F6370-6A31-4EE3-ABC4-85381D7E04D7}"/>
</file>

<file path=customXml/itemProps3.xml><?xml version="1.0" encoding="utf-8"?>
<ds:datastoreItem xmlns:ds="http://schemas.openxmlformats.org/officeDocument/2006/customXml" ds:itemID="{AD6D4B67-A4B8-41DA-841B-F523681D15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Wong</dc:creator>
  <cp:keywords/>
  <dc:description/>
  <cp:lastModifiedBy>Ma. Donabelle H. Inandan</cp:lastModifiedBy>
  <cp:revision/>
  <dcterms:created xsi:type="dcterms:W3CDTF">2006-09-16T00:00:00Z</dcterms:created>
  <dcterms:modified xsi:type="dcterms:W3CDTF">2025-03-25T01:43:49Z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Order">
    <vt:r8>15547400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