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nsurancegovph-my.sharepoint.com/personal/jmb_sy_insurance_gov_ph/Documents/Desktop/New folder (3)/"/>
    </mc:Choice>
  </mc:AlternateContent>
  <xr:revisionPtr revIDLastSave="0" documentId="8_{3A9536E6-2FC9-4434-90D9-68C5E7ACE290}" xr6:coauthVersionLast="47" xr6:coauthVersionMax="47" xr10:uidLastSave="{00000000-0000-0000-0000-000000000000}"/>
  <bookViews>
    <workbookView xWindow="-120" yWindow="-120" windowWidth="29040" windowHeight="15840" activeTab="2" xr2:uid="{25D3C609-3F7B-47AA-A5AC-CEB1380CF36E}"/>
  </bookViews>
  <sheets>
    <sheet name="PN Industry Performance" sheetId="1" r:id="rId1"/>
    <sheet name="PN SDtab1" sheetId="2" r:id="rId2"/>
    <sheet name="PN SDtab2" sheetId="3" r:id="rId3"/>
  </sheets>
  <externalReferences>
    <externalReference r:id="rId4"/>
  </externalReferences>
  <definedNames>
    <definedName name="_xlnm.Print_Area" localSheetId="0">'PN Industry Performance'!$A$1:$K$47</definedName>
    <definedName name="_xlnm.Print_Area" localSheetId="1">'PN SDtab1'!$C$1:$Q$44</definedName>
    <definedName name="_xlnm.Print_Area" localSheetId="2">'PN SDtab2'!$C$1:$N$44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3" l="1"/>
  <c r="R38" i="3" s="1"/>
  <c r="Q35" i="3"/>
  <c r="P35" i="3"/>
  <c r="N34" i="3"/>
  <c r="M34" i="3"/>
  <c r="L34" i="3"/>
  <c r="K34" i="3"/>
  <c r="J34" i="3"/>
  <c r="I34" i="3"/>
  <c r="H34" i="3"/>
  <c r="G34" i="3"/>
  <c r="F34" i="3"/>
  <c r="E34" i="3"/>
  <c r="N33" i="3"/>
  <c r="M33" i="3"/>
  <c r="L33" i="3"/>
  <c r="K33" i="3"/>
  <c r="J33" i="3"/>
  <c r="I33" i="3"/>
  <c r="H33" i="3"/>
  <c r="G33" i="3"/>
  <c r="F33" i="3"/>
  <c r="E33" i="3"/>
  <c r="N32" i="3"/>
  <c r="M32" i="3"/>
  <c r="L32" i="3"/>
  <c r="K32" i="3"/>
  <c r="J32" i="3"/>
  <c r="I32" i="3"/>
  <c r="H32" i="3"/>
  <c r="G32" i="3"/>
  <c r="F32" i="3"/>
  <c r="E32" i="3"/>
  <c r="N31" i="3"/>
  <c r="N35" i="3" s="1"/>
  <c r="M31" i="3"/>
  <c r="M35" i="3" s="1"/>
  <c r="L31" i="3"/>
  <c r="L35" i="3" s="1"/>
  <c r="K31" i="3"/>
  <c r="K35" i="3" s="1"/>
  <c r="J31" i="3"/>
  <c r="J35" i="3" s="1"/>
  <c r="I31" i="3"/>
  <c r="I35" i="3" s="1"/>
  <c r="H31" i="3"/>
  <c r="H35" i="3" s="1"/>
  <c r="G31" i="3"/>
  <c r="G35" i="3" s="1"/>
  <c r="F31" i="3"/>
  <c r="F35" i="3" s="1"/>
  <c r="E31" i="3"/>
  <c r="E35" i="3" s="1"/>
  <c r="R29" i="3"/>
  <c r="Q29" i="3"/>
  <c r="P29" i="3"/>
  <c r="N28" i="3"/>
  <c r="M28" i="3"/>
  <c r="L28" i="3"/>
  <c r="K28" i="3"/>
  <c r="J28" i="3"/>
  <c r="I28" i="3"/>
  <c r="H28" i="3"/>
  <c r="G28" i="3"/>
  <c r="F28" i="3"/>
  <c r="F29" i="3" s="1"/>
  <c r="E28" i="3"/>
  <c r="N27" i="3"/>
  <c r="N29" i="3" s="1"/>
  <c r="M27" i="3"/>
  <c r="M29" i="3" s="1"/>
  <c r="L27" i="3"/>
  <c r="L29" i="3" s="1"/>
  <c r="K27" i="3"/>
  <c r="K29" i="3" s="1"/>
  <c r="J27" i="3"/>
  <c r="J29" i="3" s="1"/>
  <c r="I27" i="3"/>
  <c r="I29" i="3" s="1"/>
  <c r="H27" i="3"/>
  <c r="H29" i="3" s="1"/>
  <c r="G27" i="3"/>
  <c r="G29" i="3" s="1"/>
  <c r="F27" i="3"/>
  <c r="E27" i="3"/>
  <c r="E29" i="3" s="1"/>
  <c r="R25" i="3"/>
  <c r="Q25" i="3"/>
  <c r="Q38" i="3" s="1"/>
  <c r="P25" i="3"/>
  <c r="P38" i="3" s="1"/>
  <c r="N24" i="3"/>
  <c r="M24" i="3"/>
  <c r="L24" i="3"/>
  <c r="K24" i="3"/>
  <c r="J24" i="3"/>
  <c r="I24" i="3"/>
  <c r="H24" i="3"/>
  <c r="G24" i="3"/>
  <c r="F24" i="3"/>
  <c r="E24" i="3"/>
  <c r="N23" i="3"/>
  <c r="M23" i="3"/>
  <c r="L23" i="3"/>
  <c r="K23" i="3"/>
  <c r="J23" i="3"/>
  <c r="I23" i="3"/>
  <c r="H23" i="3"/>
  <c r="G23" i="3"/>
  <c r="F23" i="3"/>
  <c r="E23" i="3"/>
  <c r="N22" i="3"/>
  <c r="M22" i="3"/>
  <c r="L22" i="3"/>
  <c r="K22" i="3"/>
  <c r="J22" i="3"/>
  <c r="I22" i="3"/>
  <c r="H22" i="3"/>
  <c r="G22" i="3"/>
  <c r="F22" i="3"/>
  <c r="E22" i="3"/>
  <c r="N21" i="3"/>
  <c r="M21" i="3"/>
  <c r="L21" i="3"/>
  <c r="K21" i="3"/>
  <c r="J21" i="3"/>
  <c r="I21" i="3"/>
  <c r="H21" i="3"/>
  <c r="G21" i="3"/>
  <c r="F21" i="3"/>
  <c r="E21" i="3"/>
  <c r="N20" i="3"/>
  <c r="M20" i="3"/>
  <c r="L20" i="3"/>
  <c r="K20" i="3"/>
  <c r="J20" i="3"/>
  <c r="I20" i="3"/>
  <c r="H20" i="3"/>
  <c r="G20" i="3"/>
  <c r="F20" i="3"/>
  <c r="E20" i="3"/>
  <c r="N19" i="3"/>
  <c r="M19" i="3"/>
  <c r="L19" i="3"/>
  <c r="K19" i="3"/>
  <c r="J19" i="3"/>
  <c r="I19" i="3"/>
  <c r="H19" i="3"/>
  <c r="G19" i="3"/>
  <c r="F19" i="3"/>
  <c r="E19" i="3"/>
  <c r="N18" i="3"/>
  <c r="M18" i="3"/>
  <c r="L18" i="3"/>
  <c r="K18" i="3"/>
  <c r="J18" i="3"/>
  <c r="I18" i="3"/>
  <c r="H18" i="3"/>
  <c r="G18" i="3"/>
  <c r="F18" i="3"/>
  <c r="E18" i="3"/>
  <c r="N17" i="3"/>
  <c r="M17" i="3"/>
  <c r="L17" i="3"/>
  <c r="K17" i="3"/>
  <c r="J17" i="3"/>
  <c r="I17" i="3"/>
  <c r="H17" i="3"/>
  <c r="G17" i="3"/>
  <c r="F17" i="3"/>
  <c r="E17" i="3"/>
  <c r="N16" i="3"/>
  <c r="M16" i="3"/>
  <c r="L16" i="3"/>
  <c r="K16" i="3"/>
  <c r="J16" i="3"/>
  <c r="I16" i="3"/>
  <c r="H16" i="3"/>
  <c r="G16" i="3"/>
  <c r="F16" i="3"/>
  <c r="E16" i="3"/>
  <c r="N15" i="3"/>
  <c r="M15" i="3"/>
  <c r="L15" i="3"/>
  <c r="K15" i="3"/>
  <c r="J15" i="3"/>
  <c r="I15" i="3"/>
  <c r="H15" i="3"/>
  <c r="G15" i="3"/>
  <c r="F15" i="3"/>
  <c r="E15" i="3"/>
  <c r="N14" i="3"/>
  <c r="M14" i="3"/>
  <c r="L14" i="3"/>
  <c r="K14" i="3"/>
  <c r="J14" i="3"/>
  <c r="I14" i="3"/>
  <c r="H14" i="3"/>
  <c r="G14" i="3"/>
  <c r="F14" i="3"/>
  <c r="E14" i="3"/>
  <c r="N13" i="3"/>
  <c r="N25" i="3" s="1"/>
  <c r="M13" i="3"/>
  <c r="M25" i="3" s="1"/>
  <c r="L13" i="3"/>
  <c r="L25" i="3" s="1"/>
  <c r="L38" i="3" s="1"/>
  <c r="K13" i="3"/>
  <c r="K25" i="3" s="1"/>
  <c r="K38" i="3" s="1"/>
  <c r="J13" i="3"/>
  <c r="J25" i="3" s="1"/>
  <c r="I13" i="3"/>
  <c r="I25" i="3" s="1"/>
  <c r="H13" i="3"/>
  <c r="H25" i="3" s="1"/>
  <c r="G13" i="3"/>
  <c r="G25" i="3" s="1"/>
  <c r="F13" i="3"/>
  <c r="F25" i="3" s="1"/>
  <c r="F38" i="3" s="1"/>
  <c r="E13" i="3"/>
  <c r="E25" i="3" s="1"/>
  <c r="E38" i="3" s="1"/>
  <c r="C5" i="3"/>
  <c r="U37" i="2"/>
  <c r="U40" i="2" s="1"/>
  <c r="T37" i="2"/>
  <c r="S37" i="2"/>
  <c r="O35" i="2"/>
  <c r="D35" i="2"/>
  <c r="P34" i="2"/>
  <c r="O34" i="2"/>
  <c r="N34" i="2"/>
  <c r="L34" i="2"/>
  <c r="K34" i="2"/>
  <c r="J34" i="2"/>
  <c r="H34" i="2"/>
  <c r="G34" i="2"/>
  <c r="F34" i="2"/>
  <c r="P33" i="2"/>
  <c r="O33" i="2"/>
  <c r="N33" i="2"/>
  <c r="L33" i="2"/>
  <c r="K33" i="2"/>
  <c r="J33" i="2"/>
  <c r="H33" i="2"/>
  <c r="G33" i="2"/>
  <c r="F33" i="2"/>
  <c r="P32" i="2"/>
  <c r="O32" i="2"/>
  <c r="N32" i="2"/>
  <c r="L32" i="2"/>
  <c r="K32" i="2"/>
  <c r="J32" i="2"/>
  <c r="H32" i="2"/>
  <c r="G32" i="2"/>
  <c r="F32" i="2"/>
  <c r="P31" i="2"/>
  <c r="P35" i="2" s="1"/>
  <c r="P38" i="2" s="1"/>
  <c r="O31" i="2"/>
  <c r="N31" i="2"/>
  <c r="N35" i="2" s="1"/>
  <c r="L31" i="2"/>
  <c r="L35" i="2" s="1"/>
  <c r="L38" i="2" s="1"/>
  <c r="K31" i="2"/>
  <c r="K35" i="2" s="1"/>
  <c r="J31" i="2"/>
  <c r="J35" i="2" s="1"/>
  <c r="H31" i="2"/>
  <c r="G31" i="2"/>
  <c r="F31" i="2"/>
  <c r="P29" i="2"/>
  <c r="D29" i="2"/>
  <c r="P28" i="2"/>
  <c r="O28" i="2"/>
  <c r="N28" i="2"/>
  <c r="L28" i="2"/>
  <c r="K28" i="2"/>
  <c r="J28" i="2"/>
  <c r="H28" i="2"/>
  <c r="G28" i="2"/>
  <c r="F28" i="2"/>
  <c r="U27" i="2"/>
  <c r="T27" i="2"/>
  <c r="T40" i="2" s="1"/>
  <c r="S27" i="2"/>
  <c r="S40" i="2" s="1"/>
  <c r="P27" i="2"/>
  <c r="O27" i="2"/>
  <c r="O29" i="2" s="1"/>
  <c r="N27" i="2"/>
  <c r="N29" i="2" s="1"/>
  <c r="L27" i="2"/>
  <c r="L29" i="2" s="1"/>
  <c r="K27" i="2"/>
  <c r="K29" i="2" s="1"/>
  <c r="J27" i="2"/>
  <c r="J29" i="2" s="1"/>
  <c r="H27" i="2"/>
  <c r="G27" i="2"/>
  <c r="F27" i="2"/>
  <c r="D25" i="2"/>
  <c r="D38" i="2" s="1"/>
  <c r="P24" i="2"/>
  <c r="O24" i="2"/>
  <c r="N24" i="2"/>
  <c r="L24" i="2"/>
  <c r="K24" i="2"/>
  <c r="J24" i="2"/>
  <c r="H24" i="2"/>
  <c r="G24" i="2"/>
  <c r="F24" i="2"/>
  <c r="P23" i="2"/>
  <c r="O23" i="2"/>
  <c r="N23" i="2"/>
  <c r="L23" i="2"/>
  <c r="K23" i="2"/>
  <c r="J23" i="2"/>
  <c r="H23" i="2"/>
  <c r="G23" i="2"/>
  <c r="F23" i="2"/>
  <c r="P22" i="2"/>
  <c r="O22" i="2"/>
  <c r="N22" i="2"/>
  <c r="L22" i="2"/>
  <c r="K22" i="2"/>
  <c r="J22" i="2"/>
  <c r="H22" i="2"/>
  <c r="G22" i="2"/>
  <c r="F22" i="2"/>
  <c r="P21" i="2"/>
  <c r="O21" i="2"/>
  <c r="N21" i="2"/>
  <c r="L21" i="2"/>
  <c r="K21" i="2"/>
  <c r="J21" i="2"/>
  <c r="H21" i="2"/>
  <c r="G21" i="2"/>
  <c r="F21" i="2"/>
  <c r="P20" i="2"/>
  <c r="O20" i="2"/>
  <c r="N20" i="2"/>
  <c r="L20" i="2"/>
  <c r="K20" i="2"/>
  <c r="J20" i="2"/>
  <c r="H20" i="2"/>
  <c r="G20" i="2"/>
  <c r="F20" i="2"/>
  <c r="P19" i="2"/>
  <c r="O19" i="2"/>
  <c r="N19" i="2"/>
  <c r="L19" i="2"/>
  <c r="K19" i="2"/>
  <c r="J19" i="2"/>
  <c r="H19" i="2"/>
  <c r="G19" i="2"/>
  <c r="F19" i="2"/>
  <c r="P18" i="2"/>
  <c r="O18" i="2"/>
  <c r="N18" i="2"/>
  <c r="L18" i="2"/>
  <c r="K18" i="2"/>
  <c r="J18" i="2"/>
  <c r="H18" i="2"/>
  <c r="G18" i="2"/>
  <c r="F18" i="2"/>
  <c r="P17" i="2"/>
  <c r="O17" i="2"/>
  <c r="N17" i="2"/>
  <c r="L17" i="2"/>
  <c r="K17" i="2"/>
  <c r="J17" i="2"/>
  <c r="H17" i="2"/>
  <c r="G17" i="2"/>
  <c r="F17" i="2"/>
  <c r="P16" i="2"/>
  <c r="O16" i="2"/>
  <c r="N16" i="2"/>
  <c r="L16" i="2"/>
  <c r="K16" i="2"/>
  <c r="J16" i="2"/>
  <c r="H16" i="2"/>
  <c r="G16" i="2"/>
  <c r="F16" i="2"/>
  <c r="P15" i="2"/>
  <c r="O15" i="2"/>
  <c r="N15" i="2"/>
  <c r="L15" i="2"/>
  <c r="K15" i="2"/>
  <c r="J15" i="2"/>
  <c r="H15" i="2"/>
  <c r="G15" i="2"/>
  <c r="F15" i="2"/>
  <c r="P14" i="2"/>
  <c r="P25" i="2" s="1"/>
  <c r="O14" i="2"/>
  <c r="N14" i="2"/>
  <c r="N25" i="2" s="1"/>
  <c r="L14" i="2"/>
  <c r="K14" i="2"/>
  <c r="J14" i="2"/>
  <c r="H14" i="2"/>
  <c r="G14" i="2"/>
  <c r="F14" i="2"/>
  <c r="F38" i="2" s="1"/>
  <c r="P13" i="2"/>
  <c r="O13" i="2"/>
  <c r="O25" i="2" s="1"/>
  <c r="O38" i="2" s="1"/>
  <c r="N13" i="2"/>
  <c r="L13" i="2"/>
  <c r="K13" i="2"/>
  <c r="K25" i="2" s="1"/>
  <c r="J13" i="2"/>
  <c r="J25" i="2" s="1"/>
  <c r="H13" i="2"/>
  <c r="H38" i="2" s="1"/>
  <c r="G13" i="2"/>
  <c r="G38" i="2" s="1"/>
  <c r="F13" i="2"/>
  <c r="C5" i="2"/>
  <c r="H41" i="1"/>
  <c r="F41" i="1"/>
  <c r="J41" i="1" s="1"/>
  <c r="H40" i="1"/>
  <c r="F40" i="1"/>
  <c r="J40" i="1" s="1"/>
  <c r="H39" i="1"/>
  <c r="F39" i="1"/>
  <c r="J39" i="1" s="1"/>
  <c r="J38" i="1"/>
  <c r="H38" i="1"/>
  <c r="F38" i="1"/>
  <c r="H36" i="1"/>
  <c r="F36" i="1"/>
  <c r="H35" i="1"/>
  <c r="F35" i="1"/>
  <c r="H34" i="1"/>
  <c r="J34" i="1" s="1"/>
  <c r="F34" i="1"/>
  <c r="J32" i="1"/>
  <c r="H32" i="1"/>
  <c r="F32" i="1"/>
  <c r="H30" i="1"/>
  <c r="F30" i="1"/>
  <c r="H29" i="1"/>
  <c r="F29" i="1"/>
  <c r="J29" i="1" s="1"/>
  <c r="H28" i="1"/>
  <c r="H26" i="1"/>
  <c r="F26" i="1"/>
  <c r="J26" i="1" s="1"/>
  <c r="H24" i="1"/>
  <c r="F24" i="1"/>
  <c r="J24" i="1" s="1"/>
  <c r="J23" i="1"/>
  <c r="H23" i="1"/>
  <c r="F23" i="1"/>
  <c r="H22" i="1"/>
  <c r="F22" i="1"/>
  <c r="H20" i="1"/>
  <c r="H19" i="1"/>
  <c r="F19" i="1"/>
  <c r="H18" i="1"/>
  <c r="F18" i="1"/>
  <c r="J18" i="1" s="1"/>
  <c r="H17" i="1"/>
  <c r="F17" i="1"/>
  <c r="H16" i="1"/>
  <c r="F16" i="1"/>
  <c r="H15" i="1"/>
  <c r="F15" i="1"/>
  <c r="J13" i="1"/>
  <c r="H13" i="1"/>
  <c r="F13" i="1"/>
  <c r="H11" i="1"/>
  <c r="J11" i="1" s="1"/>
  <c r="F11" i="1"/>
  <c r="B3" i="1"/>
  <c r="N38" i="2" l="1"/>
  <c r="J38" i="2"/>
  <c r="H38" i="3"/>
  <c r="N38" i="3"/>
  <c r="K38" i="2"/>
  <c r="I38" i="3"/>
  <c r="J38" i="3"/>
  <c r="G38" i="3"/>
  <c r="M38" i="3"/>
  <c r="J15" i="1"/>
  <c r="J22" i="1"/>
  <c r="J16" i="1"/>
  <c r="J30" i="1"/>
  <c r="J36" i="1"/>
  <c r="J35" i="1"/>
  <c r="J17" i="1"/>
  <c r="J19" i="1"/>
  <c r="F28" i="1"/>
  <c r="F20" i="1"/>
  <c r="J28" i="1" l="1"/>
  <c r="J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tc={53944DE1-4051-4AB5-B0A6-6D9207AFBC5A}</author>
  </authors>
  <commentList>
    <comment ref="C31" authorId="0" shapeId="0" xr:uid="{53944DE1-4051-4AB5-B0A6-6D9207AFBC5A}">
      <text>
        <t>[Threaded comment]
Your version of Excel allows you to read this threaded comment; however, any edits to it will get removed if the file is opened in a newer version of Excel. Learn more: https://go.microsoft.com/fwlink/?linkid=870924
Comment:
    @Frances Anne A. Castillo didn’t we remove cocoplans?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tc={6569840C-464C-46B5-BFA7-8623BA3FD481}</author>
  </authors>
  <commentList>
    <comment ref="C16" authorId="0" shapeId="0" xr:uid="{6569840C-464C-46B5-BFA7-8623BA3FD481}">
      <text>
        <t>[Threaded comment]
Your version of Excel allows you to read this threaded comment; however, any edits to it will get removed if the file is opened in a newer version of Excel. Learn more: https://go.microsoft.com/fwlink/?linkid=870924
Comment:
    @Frances Anne A. Castillo still no submission?</t>
      </text>
    </comment>
  </commentList>
</comments>
</file>

<file path=xl/sharedStrings.xml><?xml version="1.0" encoding="utf-8"?>
<sst xmlns="http://schemas.openxmlformats.org/spreadsheetml/2006/main" count="155" uniqueCount="85">
  <si>
    <t xml:space="preserve">PRE-NEED INDUSTRY PERFORMANCE </t>
  </si>
  <si>
    <r>
      <t>2024</t>
    </r>
    <r>
      <rPr>
        <vertAlign val="superscript"/>
        <sz val="12"/>
        <rFont val="Arial"/>
        <family val="2"/>
      </rPr>
      <t>1/</t>
    </r>
  </si>
  <si>
    <r>
      <t>2023</t>
    </r>
    <r>
      <rPr>
        <b/>
        <vertAlign val="superscript"/>
        <sz val="12"/>
        <rFont val="Arial"/>
        <family val="2"/>
      </rPr>
      <t>1/</t>
    </r>
  </si>
  <si>
    <t>% Increase/ Decrease</t>
  </si>
  <si>
    <t>(Amount in Million Pesos)</t>
  </si>
  <si>
    <t>.</t>
  </si>
  <si>
    <t xml:space="preserve">Number of Licensed Companies </t>
  </si>
  <si>
    <r>
      <t>17</t>
    </r>
    <r>
      <rPr>
        <vertAlign val="superscript"/>
        <sz val="12"/>
        <rFont val="Arial"/>
        <family val="2"/>
      </rPr>
      <t>2/</t>
    </r>
  </si>
  <si>
    <t>Total Assets</t>
  </si>
  <si>
    <t>₱</t>
  </si>
  <si>
    <t>Total Liabilities</t>
  </si>
  <si>
    <t>Total Net Worth</t>
  </si>
  <si>
    <t>Capital Stock</t>
  </si>
  <si>
    <t>Retained Earnings/(Deficit)</t>
  </si>
  <si>
    <t>Surplus</t>
  </si>
  <si>
    <t>Deficit</t>
  </si>
  <si>
    <t>Other Net Worth Accounts</t>
  </si>
  <si>
    <r>
      <t>Pre-Need Reserves</t>
    </r>
    <r>
      <rPr>
        <vertAlign val="superscript"/>
        <sz val="12"/>
        <rFont val="Arial"/>
        <family val="2"/>
      </rPr>
      <t>3/</t>
    </r>
  </si>
  <si>
    <t>Pre-Need Reserves</t>
  </si>
  <si>
    <t>Benefit Payable</t>
  </si>
  <si>
    <t>Investment in Trust Funds</t>
  </si>
  <si>
    <r>
      <t>Trust Fund vs Reserves</t>
    </r>
    <r>
      <rPr>
        <vertAlign val="superscript"/>
        <sz val="12"/>
        <rFont val="Arial"/>
        <family val="2"/>
      </rPr>
      <t>4/</t>
    </r>
  </si>
  <si>
    <t>Total Premium Income</t>
  </si>
  <si>
    <t xml:space="preserve">Total Net Income/(Loss) </t>
  </si>
  <si>
    <t>Net Income</t>
  </si>
  <si>
    <t>Net Loss</t>
  </si>
  <si>
    <r>
      <t xml:space="preserve">Number of Plans Sold from January 1 </t>
    </r>
    <r>
      <rPr>
        <sz val="12"/>
        <rFont val="Arial Narrow"/>
        <family val="2"/>
      </rPr>
      <t>(in actual numbers)</t>
    </r>
  </si>
  <si>
    <t>Life Plan</t>
  </si>
  <si>
    <t>Pension Plan</t>
  </si>
  <si>
    <t>Education Plan</t>
  </si>
  <si>
    <t>1/ Based on Interim Financial Statements submitted by the pre-need companies.</t>
  </si>
  <si>
    <t>2/ Includes thirteen (13) licensed companies, and two (2) servicing companies for 2024, and two companies with pending license application. One company was not included in the summary as it was issued CDO last 25 July 2023, while another company was not included as its license as of LY 2023 was no longer issued due to deficiencies.</t>
  </si>
  <si>
    <t>3/ Pre-Need Reserves include Benefit Obligations/Payables as mandated by Pre-Need Code</t>
  </si>
  <si>
    <t>4/ Reflects the difference between Investment in Trust Funds and Pre-Need Reserves per Company</t>
  </si>
  <si>
    <t>License Status and Sales Report of Pre-Need Companies</t>
  </si>
  <si>
    <t>(Based on the Submitted Interim Financial Statements)</t>
  </si>
  <si>
    <t>No. of Type of Plans</t>
  </si>
  <si>
    <r>
      <t xml:space="preserve">License Status </t>
    </r>
    <r>
      <rPr>
        <b/>
        <vertAlign val="superscript"/>
        <sz val="12"/>
        <rFont val="Arial"/>
        <family val="2"/>
      </rPr>
      <t>1</t>
    </r>
  </si>
  <si>
    <r>
      <t xml:space="preserve">Number of Plans Sold </t>
    </r>
    <r>
      <rPr>
        <b/>
        <vertAlign val="superscript"/>
        <sz val="12"/>
        <rFont val="Arial"/>
        <family val="2"/>
      </rPr>
      <t>2</t>
    </r>
  </si>
  <si>
    <r>
      <t xml:space="preserve">Total Contract Price
</t>
    </r>
    <r>
      <rPr>
        <b/>
        <sz val="11"/>
        <rFont val="Arial"/>
        <family val="2"/>
      </rPr>
      <t>(in ₱ Million)</t>
    </r>
  </si>
  <si>
    <t>Total Contract Price</t>
  </si>
  <si>
    <t>Active</t>
  </si>
  <si>
    <t>Pending</t>
  </si>
  <si>
    <t>Servicing</t>
  </si>
  <si>
    <t>Life</t>
  </si>
  <si>
    <t xml:space="preserve">Pension </t>
  </si>
  <si>
    <t>Education</t>
  </si>
  <si>
    <t>AMA Plans, Inc.</t>
  </si>
  <si>
    <t>Cityplans Inc.</t>
  </si>
  <si>
    <t xml:space="preserve"> nil </t>
  </si>
  <si>
    <t>Cosmopolitan CLIMBS Life Plan, Inc.</t>
  </si>
  <si>
    <t>Diamond Memorial Care Plans, Inc.</t>
  </si>
  <si>
    <t>Eternal Plans, Inc.</t>
  </si>
  <si>
    <t>Evergreen Lifeplans Services Inc.</t>
  </si>
  <si>
    <t>First Union Plans, Inc.</t>
  </si>
  <si>
    <r>
      <t>Freedomlife Plan Corporation</t>
    </r>
    <r>
      <rPr>
        <b/>
        <vertAlign val="superscript"/>
        <sz val="11"/>
        <rFont val="Arial"/>
        <family val="2"/>
      </rPr>
      <t>3</t>
    </r>
  </si>
  <si>
    <t>Golden Future Life Plan</t>
  </si>
  <si>
    <t>Goodlife Plans, Inc.</t>
  </si>
  <si>
    <t>Manulife Financial Plans, Inc.</t>
  </si>
  <si>
    <t xml:space="preserve">St. Peter Life Plan, Inc. </t>
  </si>
  <si>
    <t>nil</t>
  </si>
  <si>
    <t>Sub-total</t>
  </si>
  <si>
    <t>Ayala Plans, Inc.</t>
  </si>
  <si>
    <t>Sunlife Financial Plans</t>
  </si>
  <si>
    <t>Cocoplans, Inc.</t>
  </si>
  <si>
    <t>Mercantile Care Plans, Inc.</t>
  </si>
  <si>
    <t>Philplans First, Inc.</t>
  </si>
  <si>
    <t>Trusteeship Plans, Inc.</t>
  </si>
  <si>
    <t>TOTAL</t>
  </si>
  <si>
    <t>1 License status is based on list published in IC website.</t>
  </si>
  <si>
    <t xml:space="preserve">2 Based on pre-need sales report submitted to the Insurance Commission </t>
  </si>
  <si>
    <t>3 Newly licensed pre-need company</t>
  </si>
  <si>
    <t>Performance for Pre-Need Companies</t>
  </si>
  <si>
    <t xml:space="preserve">Total Investments in Trust Fund </t>
  </si>
  <si>
    <r>
      <t>Pre-Need Reserves</t>
    </r>
    <r>
      <rPr>
        <vertAlign val="superscript"/>
        <sz val="12"/>
        <rFont val="Arial"/>
        <family val="2"/>
      </rPr>
      <t>1</t>
    </r>
  </si>
  <si>
    <r>
      <t>Trust Fund Surplus/
(Deficiency)</t>
    </r>
    <r>
      <rPr>
        <vertAlign val="superscript"/>
        <sz val="12"/>
        <rFont val="Arial"/>
        <family val="2"/>
      </rPr>
      <t>2</t>
    </r>
  </si>
  <si>
    <t>Total Paid-Up Capital</t>
  </si>
  <si>
    <t>Retained Earnings</t>
  </si>
  <si>
    <t>Total Premiums</t>
  </si>
  <si>
    <t>Total Net Income / (Loss)</t>
  </si>
  <si>
    <t>(in ₱ Million)</t>
  </si>
  <si>
    <t>Freedomlife Plan Corporation</t>
  </si>
  <si>
    <t>Golden Future Life Plans, Inc.</t>
  </si>
  <si>
    <t>1 Pre-Need Reserves include Benefit Obligations/Payables as mandated by Pre-Need Code</t>
  </si>
  <si>
    <t>2 Reflects the difference between Investment in Trust Funds and Pre-Need Reserves per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</si>
</sst>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0_);_(* \(#,##0.0\);_(* &quot;-&quot;??_);_(@_)"/>
    <numFmt numFmtId="166" formatCode="##,###.0,,"/>
    <numFmt numFmtId="167" formatCode="_(* #,##0_);_(* \(#,##0\);_(* &quot;-&quot;??_);_(@_)"/>
    <numFmt numFmtId="168" formatCode="[$-409]mmmm\ d\,\ yyyy;@"/>
  </numFmts>
  <fonts count="19" x14ac:knownFonts="1">
    <font>
      <sz val="10"/>
      <name val="Arial"/>
      <family val="2"/>
    </font>
    <font>
      <sz val="10"/>
      <name val="Arial"/>
      <family val="2"/>
    </font>
    <font>
      <sz val="12"/>
      <name val="Arial"/>
      <family val="2"/>
    </font>
    <font>
      <sz val="11"/>
      <color theme="1" tint="0.249977111117893"/>
      <name val="Arial"/>
      <family val="2"/>
    </font>
    <font>
      <b/>
      <sz val="16"/>
      <name val="Arial"/>
      <family val="2"/>
    </font>
    <font>
      <sz val="14"/>
      <name val="Arial"/>
      <family val="2"/>
    </font>
    <font>
      <b/>
      <sz val="12"/>
      <name val="Arial"/>
      <family val="2"/>
    </font>
    <font>
      <vertAlign val="superscript"/>
      <sz val="12"/>
      <name val="Arial"/>
      <family val="2"/>
    </font>
    <font>
      <b/>
      <vertAlign val="superscript"/>
      <sz val="12"/>
      <name val="Arial"/>
      <family val="2"/>
    </font>
    <font>
      <b/>
      <sz val="11"/>
      <name val="Arial"/>
      <family val="2"/>
    </font>
    <font>
      <b/>
      <sz val="14"/>
      <name val="Arial"/>
      <family val="2"/>
    </font>
    <font>
      <sz val="11"/>
      <name val="Arial"/>
      <family val="2"/>
    </font>
    <font>
      <b/>
      <sz val="11"/>
      <color theme="1" tint="0.249977111117893"/>
      <name val="Arial"/>
      <family val="2"/>
    </font>
    <font>
      <sz val="12"/>
      <name val="Arial Narrow"/>
      <family val="2"/>
    </font>
    <font>
      <i/>
      <sz val="10"/>
      <name val="Arial"/>
      <family val="2"/>
    </font>
    <font>
      <i/>
      <sz val="11"/>
      <name val="Arial"/>
      <family val="2"/>
    </font>
    <font>
      <b/>
      <sz val="10"/>
      <name val="Arial"/>
      <family val="2"/>
    </font>
    <font>
      <b/>
      <vertAlign val="superscript"/>
      <sz val="11"/>
      <name val="Arial"/>
      <family val="2"/>
    </font>
    <font>
      <sz val="9"/>
      <color indexed="81"/>
      <name val="Tahoma"/>
      <charset val="1"/>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diagonal/>
    </border>
    <border>
      <left/>
      <right style="thin">
        <color auto="1"/>
      </right>
      <top/>
      <bottom/>
      <diagonal/>
    </border>
    <border>
      <left style="thin">
        <color auto="1"/>
      </left>
      <right/>
      <top/>
      <bottom/>
      <diagonal/>
    </border>
    <border>
      <left/>
      <right/>
      <top style="double">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97">
    <xf numFmtId="0" fontId="0" fillId="0" borderId="0" xfId="0"/>
    <xf numFmtId="0" fontId="2" fillId="0" borderId="0" xfId="0" applyFont="1"/>
    <xf numFmtId="0" fontId="3" fillId="0" borderId="0" xfId="0" applyFont="1"/>
    <xf numFmtId="164" fontId="3" fillId="0" borderId="0" xfId="1" applyFont="1"/>
    <xf numFmtId="0" fontId="4" fillId="0" borderId="0" xfId="0" applyFont="1" applyAlignment="1">
      <alignment horizontal="center"/>
    </xf>
    <xf numFmtId="0" fontId="5" fillId="0" borderId="0" xfId="0" applyFont="1"/>
    <xf numFmtId="0" fontId="6" fillId="0" borderId="0" xfId="0" applyFont="1" applyAlignment="1">
      <alignment horizontal="center"/>
    </xf>
    <xf numFmtId="0" fontId="2" fillId="0" borderId="1" xfId="0" applyFont="1" applyBorder="1"/>
    <xf numFmtId="0" fontId="2" fillId="0" borderId="2" xfId="0" applyFont="1" applyBorder="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9" fillId="0" borderId="5" xfId="0" applyFont="1" applyBorder="1" applyAlignment="1">
      <alignment horizontal="center" vertical="center" wrapText="1"/>
    </xf>
    <xf numFmtId="0" fontId="10" fillId="0" borderId="6" xfId="0" applyFont="1" applyBorder="1"/>
    <xf numFmtId="0" fontId="10"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1" fillId="0" borderId="10" xfId="0" applyFont="1" applyBorder="1" applyAlignment="1">
      <alignment vertical="center" wrapText="1"/>
    </xf>
    <xf numFmtId="0" fontId="2" fillId="0" borderId="11" xfId="0" applyFont="1" applyBorder="1"/>
    <xf numFmtId="0" fontId="2" fillId="0" borderId="12" xfId="0" applyFont="1" applyBorder="1"/>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11" fillId="0" borderId="15" xfId="0" applyFont="1" applyBorder="1" applyAlignment="1">
      <alignment vertical="center" wrapText="1"/>
    </xf>
    <xf numFmtId="0" fontId="2" fillId="0" borderId="6"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10" xfId="0" applyFont="1" applyBorder="1"/>
    <xf numFmtId="0" fontId="6" fillId="0" borderId="20" xfId="0" applyFont="1" applyBorder="1"/>
    <xf numFmtId="0" fontId="6" fillId="0" borderId="21" xfId="0" applyFont="1" applyBorder="1"/>
    <xf numFmtId="0" fontId="2" fillId="0" borderId="22" xfId="0" applyFont="1" applyBorder="1"/>
    <xf numFmtId="0" fontId="6" fillId="0" borderId="23" xfId="0" applyFont="1" applyBorder="1" applyAlignment="1">
      <alignment horizontal="center"/>
    </xf>
    <xf numFmtId="0" fontId="6" fillId="0" borderId="22" xfId="0" applyFont="1" applyBorder="1" applyAlignment="1">
      <alignment horizontal="center"/>
    </xf>
    <xf numFmtId="165" fontId="8" fillId="0" borderId="21" xfId="1" applyNumberFormat="1" applyFont="1" applyFill="1" applyBorder="1"/>
    <xf numFmtId="164" fontId="6" fillId="0" borderId="24" xfId="1" applyFont="1" applyBorder="1"/>
    <xf numFmtId="0" fontId="12" fillId="0" borderId="0" xfId="0" applyFont="1" applyAlignment="1">
      <alignment horizontal="center"/>
    </xf>
    <xf numFmtId="0" fontId="7" fillId="0" borderId="0" xfId="0" applyFont="1"/>
    <xf numFmtId="0" fontId="3" fillId="0" borderId="0" xfId="0" applyFont="1" applyAlignment="1">
      <alignment horizontal="center"/>
    </xf>
    <xf numFmtId="0" fontId="2" fillId="0" borderId="21" xfId="0" applyFont="1" applyBorder="1"/>
    <xf numFmtId="0" fontId="6" fillId="0" borderId="22" xfId="0" applyFont="1" applyBorder="1"/>
    <xf numFmtId="165" fontId="6" fillId="0" borderId="23" xfId="1" applyNumberFormat="1" applyFont="1" applyBorder="1"/>
    <xf numFmtId="165" fontId="6" fillId="0" borderId="21" xfId="1" applyNumberFormat="1" applyFont="1" applyFill="1" applyBorder="1"/>
    <xf numFmtId="164" fontId="3" fillId="0" borderId="0" xfId="0" applyNumberFormat="1" applyFont="1"/>
    <xf numFmtId="2" fontId="3" fillId="0" borderId="0" xfId="0" applyNumberFormat="1" applyFont="1"/>
    <xf numFmtId="166" fontId="3" fillId="0" borderId="0" xfId="0" applyNumberFormat="1" applyFont="1"/>
    <xf numFmtId="164" fontId="6" fillId="0" borderId="23" xfId="1" applyFont="1" applyBorder="1"/>
    <xf numFmtId="165" fontId="6" fillId="0" borderId="22" xfId="1" applyNumberFormat="1" applyFont="1" applyBorder="1"/>
    <xf numFmtId="164" fontId="6" fillId="0" borderId="21" xfId="1" applyFont="1" applyFill="1" applyBorder="1"/>
    <xf numFmtId="164" fontId="8" fillId="0" borderId="21" xfId="1" applyFont="1" applyFill="1" applyBorder="1"/>
    <xf numFmtId="0" fontId="2" fillId="0" borderId="21" xfId="0" applyFont="1" applyBorder="1" applyAlignment="1">
      <alignment horizontal="left" indent="1"/>
    </xf>
    <xf numFmtId="165" fontId="2" fillId="0" borderId="23" xfId="1" applyNumberFormat="1" applyFont="1" applyBorder="1"/>
    <xf numFmtId="165" fontId="2" fillId="0" borderId="22" xfId="1" applyNumberFormat="1" applyFont="1" applyBorder="1"/>
    <xf numFmtId="165" fontId="2" fillId="0" borderId="21" xfId="1" applyNumberFormat="1" applyFont="1" applyFill="1" applyBorder="1"/>
    <xf numFmtId="165" fontId="7" fillId="0" borderId="21" xfId="1" applyNumberFormat="1" applyFont="1" applyFill="1" applyBorder="1"/>
    <xf numFmtId="164" fontId="2" fillId="0" borderId="24" xfId="1" applyFont="1" applyBorder="1"/>
    <xf numFmtId="0" fontId="2" fillId="0" borderId="21" xfId="0" applyFont="1" applyBorder="1" applyAlignment="1">
      <alignment horizontal="left" indent="3"/>
    </xf>
    <xf numFmtId="164" fontId="6" fillId="0" borderId="24" xfId="1" applyFont="1" applyFill="1" applyBorder="1"/>
    <xf numFmtId="0" fontId="6" fillId="0" borderId="21" xfId="0" applyFont="1" applyBorder="1" applyAlignment="1">
      <alignment horizontal="left" indent="1"/>
    </xf>
    <xf numFmtId="0" fontId="6" fillId="0" borderId="21" xfId="0" applyFont="1" applyBorder="1" applyAlignment="1">
      <alignment horizontal="left"/>
    </xf>
    <xf numFmtId="165" fontId="6" fillId="0" borderId="23" xfId="1" applyNumberFormat="1" applyFont="1" applyFill="1" applyBorder="1"/>
    <xf numFmtId="165" fontId="6" fillId="0" borderId="22" xfId="1" applyNumberFormat="1" applyFont="1" applyFill="1" applyBorder="1"/>
    <xf numFmtId="0" fontId="2" fillId="0" borderId="20" xfId="0" applyFont="1" applyBorder="1"/>
    <xf numFmtId="165" fontId="2" fillId="0" borderId="23" xfId="1" applyNumberFormat="1" applyFont="1" applyFill="1" applyBorder="1"/>
    <xf numFmtId="165" fontId="2" fillId="0" borderId="22" xfId="1" applyNumberFormat="1" applyFont="1" applyFill="1" applyBorder="1"/>
    <xf numFmtId="43" fontId="2" fillId="0" borderId="0" xfId="0" applyNumberFormat="1" applyFont="1"/>
    <xf numFmtId="164" fontId="2" fillId="0" borderId="0" xfId="0" applyNumberFormat="1" applyFont="1"/>
    <xf numFmtId="0" fontId="2" fillId="0" borderId="21" xfId="0" applyFont="1" applyBorder="1" applyAlignment="1">
      <alignment horizontal="left" indent="2"/>
    </xf>
    <xf numFmtId="0" fontId="6" fillId="0" borderId="25" xfId="0" applyFont="1" applyBorder="1"/>
    <xf numFmtId="0" fontId="2" fillId="0" borderId="26" xfId="0" applyFont="1" applyBorder="1"/>
    <xf numFmtId="0" fontId="6" fillId="0" borderId="26" xfId="0" applyFont="1" applyBorder="1"/>
    <xf numFmtId="0" fontId="6" fillId="0" borderId="27" xfId="0" applyFont="1" applyBorder="1"/>
    <xf numFmtId="165" fontId="6" fillId="0" borderId="28" xfId="1" applyNumberFormat="1" applyFont="1" applyBorder="1"/>
    <xf numFmtId="165" fontId="6" fillId="0" borderId="27" xfId="1" applyNumberFormat="1" applyFont="1" applyBorder="1"/>
    <xf numFmtId="165" fontId="6" fillId="0" borderId="26" xfId="1" applyNumberFormat="1" applyFont="1" applyFill="1" applyBorder="1"/>
    <xf numFmtId="165" fontId="8" fillId="0" borderId="26" xfId="1" applyNumberFormat="1" applyFont="1" applyFill="1" applyBorder="1"/>
    <xf numFmtId="164" fontId="6" fillId="0" borderId="29" xfId="1" applyFont="1" applyBorder="1"/>
    <xf numFmtId="0" fontId="6" fillId="0" borderId="30" xfId="0" applyFont="1" applyBorder="1"/>
    <xf numFmtId="0" fontId="2" fillId="0" borderId="9" xfId="0" applyFont="1" applyBorder="1"/>
    <xf numFmtId="0" fontId="6" fillId="0" borderId="7" xfId="0" applyFont="1" applyBorder="1"/>
    <xf numFmtId="167" fontId="6" fillId="0" borderId="8" xfId="1" applyNumberFormat="1" applyFont="1" applyBorder="1"/>
    <xf numFmtId="167" fontId="6" fillId="0" borderId="7" xfId="1" applyNumberFormat="1" applyFont="1" applyBorder="1"/>
    <xf numFmtId="167" fontId="6" fillId="0" borderId="21" xfId="1" applyNumberFormat="1" applyFont="1" applyBorder="1"/>
    <xf numFmtId="167" fontId="8" fillId="0" borderId="21" xfId="1" applyNumberFormat="1" applyFont="1" applyBorder="1"/>
    <xf numFmtId="167" fontId="2" fillId="0" borderId="0" xfId="1" applyNumberFormat="1" applyFont="1"/>
    <xf numFmtId="167" fontId="2" fillId="0" borderId="21" xfId="1" applyNumberFormat="1" applyFont="1" applyBorder="1"/>
    <xf numFmtId="167" fontId="2" fillId="0" borderId="22" xfId="1" applyNumberFormat="1" applyFont="1" applyBorder="1" applyAlignment="1">
      <alignment horizontal="left" indent="1"/>
    </xf>
    <xf numFmtId="167" fontId="7" fillId="0" borderId="21" xfId="1" applyNumberFormat="1" applyFont="1" applyBorder="1"/>
    <xf numFmtId="10" fontId="2" fillId="0" borderId="0" xfId="2" applyNumberFormat="1" applyFont="1"/>
    <xf numFmtId="10" fontId="3" fillId="0" borderId="0" xfId="0" applyNumberFormat="1" applyFont="1"/>
    <xf numFmtId="0" fontId="6" fillId="0" borderId="31" xfId="0" applyFont="1" applyBorder="1"/>
    <xf numFmtId="0" fontId="2" fillId="0" borderId="32" xfId="0" applyFont="1" applyBorder="1"/>
    <xf numFmtId="0" fontId="2" fillId="0" borderId="33" xfId="0" applyFont="1" applyBorder="1"/>
    <xf numFmtId="167" fontId="2" fillId="0" borderId="34" xfId="0" applyNumberFormat="1" applyFont="1" applyBorder="1"/>
    <xf numFmtId="0" fontId="2" fillId="0" borderId="35" xfId="0" applyFont="1" applyBorder="1"/>
    <xf numFmtId="0" fontId="14" fillId="0" borderId="0" xfId="0" applyFont="1" applyAlignment="1">
      <alignment horizontal="left" vertical="top" wrapText="1"/>
    </xf>
    <xf numFmtId="0" fontId="2" fillId="0" borderId="0" xfId="0" applyFont="1" applyAlignment="1">
      <alignment horizontal="right"/>
    </xf>
    <xf numFmtId="0" fontId="15" fillId="0" borderId="0" xfId="0" applyFont="1" applyAlignment="1">
      <alignment horizontal="justify" vertical="top" wrapText="1"/>
    </xf>
    <xf numFmtId="0" fontId="11" fillId="0" borderId="0" xfId="0" applyFont="1" applyAlignment="1">
      <alignment horizontal="justify" vertical="top" wrapText="1"/>
    </xf>
    <xf numFmtId="0" fontId="4" fillId="0" borderId="0" xfId="3" applyFont="1" applyAlignment="1">
      <alignment horizontal="center"/>
    </xf>
    <xf numFmtId="0" fontId="0" fillId="0" borderId="0" xfId="3" applyFont="1"/>
    <xf numFmtId="168" fontId="14" fillId="0" borderId="0" xfId="4" applyNumberFormat="1" applyFont="1" applyAlignment="1">
      <alignment horizontal="left"/>
    </xf>
    <xf numFmtId="0" fontId="16" fillId="0" borderId="36" xfId="3" applyFont="1" applyBorder="1" applyAlignment="1">
      <alignment horizontal="center" vertical="center"/>
    </xf>
    <xf numFmtId="0" fontId="6" fillId="0" borderId="37" xfId="4" applyFont="1" applyBorder="1" applyAlignment="1">
      <alignment horizontal="center" vertical="center" wrapText="1"/>
    </xf>
    <xf numFmtId="0" fontId="16" fillId="0" borderId="36" xfId="4" applyFont="1" applyBorder="1" applyAlignment="1">
      <alignment horizontal="center" vertical="top" wrapText="1"/>
    </xf>
    <xf numFmtId="0" fontId="6" fillId="0" borderId="38" xfId="4" applyFont="1" applyBorder="1" applyAlignment="1">
      <alignment horizontal="center" vertical="center" wrapText="1"/>
    </xf>
    <xf numFmtId="0" fontId="6" fillId="0" borderId="39" xfId="4" applyFont="1" applyBorder="1" applyAlignment="1">
      <alignment horizontal="center" vertical="center" wrapText="1"/>
    </xf>
    <xf numFmtId="0" fontId="6" fillId="0" borderId="37" xfId="4" applyFont="1" applyBorder="1" applyAlignment="1">
      <alignment horizontal="center" vertical="center" wrapText="1"/>
    </xf>
    <xf numFmtId="0" fontId="6" fillId="0" borderId="40" xfId="4" applyFont="1" applyBorder="1" applyAlignment="1">
      <alignment horizontal="center" vertical="center" wrapText="1"/>
    </xf>
    <xf numFmtId="0" fontId="6" fillId="0" borderId="36" xfId="4" applyFont="1" applyBorder="1" applyAlignment="1">
      <alignment horizontal="center" vertical="center"/>
    </xf>
    <xf numFmtId="0" fontId="6" fillId="0" borderId="37" xfId="3" applyFont="1" applyBorder="1" applyAlignment="1">
      <alignment horizontal="center" vertical="center" wrapText="1"/>
    </xf>
    <xf numFmtId="0" fontId="2" fillId="0" borderId="37" xfId="3" applyFont="1" applyBorder="1" applyAlignment="1">
      <alignment vertical="center" wrapText="1"/>
    </xf>
    <xf numFmtId="0" fontId="16" fillId="0" borderId="41" xfId="3" applyFont="1" applyBorder="1" applyAlignment="1">
      <alignment horizontal="center" vertical="center"/>
    </xf>
    <xf numFmtId="0" fontId="16" fillId="0" borderId="41" xfId="4" applyFont="1" applyBorder="1" applyAlignment="1">
      <alignment horizontal="center" vertical="top" wrapText="1"/>
    </xf>
    <xf numFmtId="0" fontId="9" fillId="0" borderId="37" xfId="3" applyFont="1" applyBorder="1" applyAlignment="1">
      <alignment horizontal="center" vertical="center"/>
    </xf>
    <xf numFmtId="0" fontId="9" fillId="0" borderId="37" xfId="3" applyFont="1" applyBorder="1" applyAlignment="1">
      <alignment horizontal="center"/>
    </xf>
    <xf numFmtId="0" fontId="9" fillId="0" borderId="41" xfId="4" applyFont="1" applyBorder="1" applyAlignment="1">
      <alignment horizontal="center" vertical="center"/>
    </xf>
    <xf numFmtId="0" fontId="0" fillId="0" borderId="36" xfId="3" applyFont="1" applyBorder="1"/>
    <xf numFmtId="0" fontId="0" fillId="0" borderId="37" xfId="3" applyFont="1" applyBorder="1"/>
    <xf numFmtId="0" fontId="16" fillId="0" borderId="37" xfId="3" applyFont="1" applyBorder="1"/>
    <xf numFmtId="0" fontId="0" fillId="0" borderId="42" xfId="3" applyFont="1" applyBorder="1"/>
    <xf numFmtId="0" fontId="9" fillId="0" borderId="37" xfId="0" applyFont="1" applyBorder="1"/>
    <xf numFmtId="0" fontId="11" fillId="0" borderId="23" xfId="3" applyFont="1" applyBorder="1" applyAlignment="1">
      <alignment horizontal="center" vertical="center"/>
    </xf>
    <xf numFmtId="167" fontId="11" fillId="0" borderId="23" xfId="1" applyNumberFormat="1" applyFont="1" applyBorder="1" applyAlignment="1">
      <alignment horizontal="center" vertical="center"/>
    </xf>
    <xf numFmtId="167" fontId="11" fillId="2" borderId="23" xfId="1" applyNumberFormat="1" applyFont="1" applyFill="1" applyBorder="1" applyAlignment="1">
      <alignment horizontal="center" vertical="center"/>
    </xf>
    <xf numFmtId="0" fontId="11" fillId="0" borderId="37" xfId="3" applyFont="1" applyBorder="1" applyAlignment="1">
      <alignment horizontal="center" vertical="center"/>
    </xf>
    <xf numFmtId="164" fontId="11" fillId="0" borderId="23" xfId="1" applyFont="1" applyBorder="1" applyAlignment="1">
      <alignment horizontal="center" vertical="center"/>
    </xf>
    <xf numFmtId="164" fontId="11" fillId="2" borderId="23" xfId="1" applyFont="1" applyFill="1" applyBorder="1" applyAlignment="1">
      <alignment horizontal="center" vertical="center"/>
    </xf>
    <xf numFmtId="0" fontId="16" fillId="0" borderId="23" xfId="3" applyFont="1" applyBorder="1"/>
    <xf numFmtId="167" fontId="11" fillId="0" borderId="37" xfId="1" applyNumberFormat="1" applyFont="1" applyBorder="1" applyAlignment="1">
      <alignment horizontal="center" vertical="center"/>
    </xf>
    <xf numFmtId="164" fontId="11" fillId="0" borderId="37" xfId="1" applyFont="1" applyBorder="1" applyAlignment="1">
      <alignment horizontal="center" vertical="center"/>
    </xf>
    <xf numFmtId="0" fontId="11" fillId="0" borderId="42" xfId="3" applyFont="1" applyBorder="1" applyAlignment="1">
      <alignment horizontal="center" vertical="center"/>
    </xf>
    <xf numFmtId="0" fontId="9" fillId="2" borderId="37" xfId="0" applyFont="1" applyFill="1" applyBorder="1"/>
    <xf numFmtId="0" fontId="9" fillId="0" borderId="37" xfId="0" applyFont="1" applyBorder="1" applyAlignment="1">
      <alignment horizontal="right"/>
    </xf>
    <xf numFmtId="0" fontId="9" fillId="0" borderId="23" xfId="3" applyFont="1" applyBorder="1" applyAlignment="1">
      <alignment horizontal="center" vertical="center"/>
    </xf>
    <xf numFmtId="167" fontId="9" fillId="0" borderId="37" xfId="1" applyNumberFormat="1" applyFont="1" applyBorder="1" applyAlignment="1">
      <alignment horizontal="center" vertical="center"/>
    </xf>
    <xf numFmtId="167" fontId="9" fillId="0" borderId="23" xfId="1" applyNumberFormat="1" applyFont="1" applyBorder="1" applyAlignment="1">
      <alignment horizontal="center" vertical="center"/>
    </xf>
    <xf numFmtId="164" fontId="9" fillId="0" borderId="37" xfId="1" applyFont="1" applyBorder="1" applyAlignment="1">
      <alignment horizontal="center" vertical="center"/>
    </xf>
    <xf numFmtId="4" fontId="0" fillId="0" borderId="0" xfId="0" applyNumberFormat="1"/>
    <xf numFmtId="0" fontId="9" fillId="0" borderId="42" xfId="3" applyFont="1" applyBorder="1" applyAlignment="1">
      <alignment horizontal="center" vertical="center"/>
    </xf>
    <xf numFmtId="164" fontId="9" fillId="0" borderId="23" xfId="1" applyFont="1" applyBorder="1" applyAlignment="1">
      <alignment horizontal="center" vertical="center"/>
    </xf>
    <xf numFmtId="0" fontId="9" fillId="0" borderId="23" xfId="3" applyFont="1" applyBorder="1"/>
    <xf numFmtId="0" fontId="9" fillId="0" borderId="37" xfId="3" applyFont="1" applyBorder="1"/>
    <xf numFmtId="164" fontId="11" fillId="2" borderId="37" xfId="1" applyFont="1" applyFill="1" applyBorder="1" applyAlignment="1">
      <alignment horizontal="center" vertical="center"/>
    </xf>
    <xf numFmtId="0" fontId="11" fillId="0" borderId="36" xfId="3" applyFont="1" applyBorder="1" applyAlignment="1">
      <alignment horizontal="center"/>
    </xf>
    <xf numFmtId="0" fontId="11" fillId="0" borderId="36" xfId="3" applyFont="1" applyBorder="1" applyAlignment="1">
      <alignment horizontal="center"/>
    </xf>
    <xf numFmtId="0" fontId="11" fillId="0" borderId="38" xfId="3" applyFont="1" applyBorder="1" applyAlignment="1">
      <alignment horizontal="center"/>
    </xf>
    <xf numFmtId="167" fontId="11" fillId="0" borderId="38" xfId="1" applyNumberFormat="1" applyFont="1" applyBorder="1" applyAlignment="1">
      <alignment horizontal="center" vertical="center"/>
    </xf>
    <xf numFmtId="167" fontId="11" fillId="0" borderId="39" xfId="1" applyNumberFormat="1" applyFont="1" applyBorder="1" applyAlignment="1">
      <alignment horizontal="center" vertical="center"/>
    </xf>
    <xf numFmtId="167" fontId="11" fillId="0" borderId="40" xfId="1" applyNumberFormat="1" applyFont="1" applyBorder="1" applyAlignment="1">
      <alignment horizontal="center" vertical="center"/>
    </xf>
    <xf numFmtId="0" fontId="11" fillId="0" borderId="36" xfId="3" applyFont="1" applyBorder="1"/>
    <xf numFmtId="0" fontId="11" fillId="0" borderId="41" xfId="3" applyFont="1" applyBorder="1" applyAlignment="1">
      <alignment horizontal="center"/>
    </xf>
    <xf numFmtId="0" fontId="11" fillId="0" borderId="41" xfId="3" applyFont="1" applyBorder="1" applyAlignment="1">
      <alignment horizontal="center"/>
    </xf>
    <xf numFmtId="0" fontId="11" fillId="0" borderId="7" xfId="3" applyFont="1" applyBorder="1" applyAlignment="1">
      <alignment horizontal="center"/>
    </xf>
    <xf numFmtId="167" fontId="11" fillId="0" borderId="7" xfId="1" applyNumberFormat="1" applyFont="1" applyBorder="1" applyAlignment="1">
      <alignment horizontal="center" vertical="center"/>
    </xf>
    <xf numFmtId="167" fontId="11" fillId="0" borderId="9" xfId="1" applyNumberFormat="1" applyFont="1" applyBorder="1" applyAlignment="1">
      <alignment horizontal="center" vertical="center"/>
    </xf>
    <xf numFmtId="167" fontId="11" fillId="0" borderId="8" xfId="1" applyNumberFormat="1" applyFont="1" applyBorder="1" applyAlignment="1">
      <alignment horizontal="center" vertical="center"/>
    </xf>
    <xf numFmtId="0" fontId="11" fillId="0" borderId="41" xfId="3" applyFont="1" applyBorder="1"/>
    <xf numFmtId="0" fontId="9" fillId="0" borderId="41" xfId="3" applyFont="1" applyBorder="1"/>
    <xf numFmtId="0" fontId="9" fillId="0" borderId="37" xfId="3" applyFont="1" applyBorder="1" applyAlignment="1">
      <alignment horizontal="left" indent="11"/>
    </xf>
    <xf numFmtId="0" fontId="11" fillId="0" borderId="37" xfId="3" applyFont="1" applyBorder="1"/>
    <xf numFmtId="0" fontId="11" fillId="0" borderId="23" xfId="3" applyFont="1" applyBorder="1" applyAlignment="1">
      <alignment horizontal="center"/>
    </xf>
    <xf numFmtId="164" fontId="9" fillId="0" borderId="37" xfId="1" applyFont="1" applyBorder="1"/>
    <xf numFmtId="164" fontId="0" fillId="0" borderId="0" xfId="0" applyNumberFormat="1" applyAlignment="1">
      <alignment horizontal="center"/>
    </xf>
    <xf numFmtId="0" fontId="11" fillId="0" borderId="0" xfId="3" applyFont="1"/>
    <xf numFmtId="164" fontId="9" fillId="0" borderId="23" xfId="1" applyFont="1" applyBorder="1"/>
    <xf numFmtId="43" fontId="0" fillId="0" borderId="0" xfId="0" applyNumberFormat="1"/>
    <xf numFmtId="0" fontId="14" fillId="0" borderId="0" xfId="0" applyFont="1"/>
    <xf numFmtId="0" fontId="14" fillId="0" borderId="0" xfId="0" applyFont="1" applyAlignment="1">
      <alignment horizontal="left" vertical="top" wrapText="1"/>
    </xf>
    <xf numFmtId="0" fontId="16" fillId="0" borderId="0" xfId="3" applyFont="1"/>
    <xf numFmtId="164" fontId="0" fillId="0" borderId="0" xfId="3" applyNumberFormat="1" applyFont="1"/>
    <xf numFmtId="0" fontId="6" fillId="0" borderId="37" xfId="3" applyFont="1" applyBorder="1" applyAlignment="1">
      <alignment horizontal="center" vertical="center" wrapText="1"/>
    </xf>
    <xf numFmtId="0" fontId="2" fillId="0" borderId="37" xfId="3" applyFont="1" applyBorder="1" applyAlignment="1">
      <alignment horizontal="center" vertical="center" wrapText="1"/>
    </xf>
    <xf numFmtId="0" fontId="16" fillId="0" borderId="42" xfId="3" applyFont="1" applyBorder="1" applyAlignment="1">
      <alignment horizontal="center" vertical="center"/>
    </xf>
    <xf numFmtId="0" fontId="9" fillId="0" borderId="22" xfId="3" applyFont="1" applyBorder="1" applyAlignment="1">
      <alignment horizontal="center"/>
    </xf>
    <xf numFmtId="0" fontId="9" fillId="0" borderId="21" xfId="3" applyFont="1" applyBorder="1" applyAlignment="1">
      <alignment horizontal="center"/>
    </xf>
    <xf numFmtId="0" fontId="9" fillId="0" borderId="23" xfId="3" applyFont="1" applyBorder="1" applyAlignment="1">
      <alignment horizontal="center"/>
    </xf>
    <xf numFmtId="0" fontId="16" fillId="0" borderId="41" xfId="3" applyFont="1" applyBorder="1" applyAlignment="1">
      <alignment horizontal="center"/>
    </xf>
    <xf numFmtId="0" fontId="0" fillId="0" borderId="41" xfId="3" applyFont="1" applyBorder="1" applyAlignment="1">
      <alignment horizontal="center"/>
    </xf>
    <xf numFmtId="0" fontId="0" fillId="0" borderId="42" xfId="3" applyFont="1" applyBorder="1" applyAlignment="1">
      <alignment horizontal="center"/>
    </xf>
    <xf numFmtId="0" fontId="11" fillId="0" borderId="42" xfId="3" applyFont="1" applyBorder="1"/>
    <xf numFmtId="164" fontId="9" fillId="0" borderId="36" xfId="3" applyNumberFormat="1" applyFont="1" applyBorder="1" applyAlignment="1">
      <alignment horizontal="center"/>
    </xf>
    <xf numFmtId="164" fontId="11" fillId="0" borderId="36" xfId="3" applyNumberFormat="1" applyFont="1" applyBorder="1" applyAlignment="1">
      <alignment horizontal="center"/>
    </xf>
    <xf numFmtId="164" fontId="11" fillId="0" borderId="42" xfId="3" applyNumberFormat="1" applyFont="1" applyBorder="1" applyAlignment="1">
      <alignment horizontal="center"/>
    </xf>
    <xf numFmtId="164" fontId="11" fillId="0" borderId="42" xfId="3" applyNumberFormat="1" applyFont="1" applyBorder="1"/>
    <xf numFmtId="164" fontId="11" fillId="2" borderId="36" xfId="3" applyNumberFormat="1" applyFont="1" applyFill="1" applyBorder="1" applyAlignment="1">
      <alignment horizontal="center"/>
    </xf>
    <xf numFmtId="164" fontId="11" fillId="2" borderId="42" xfId="3" applyNumberFormat="1" applyFont="1" applyFill="1" applyBorder="1" applyAlignment="1">
      <alignment horizontal="center"/>
    </xf>
    <xf numFmtId="164" fontId="9" fillId="0" borderId="41" xfId="3" applyNumberFormat="1" applyFont="1" applyBorder="1" applyAlignment="1">
      <alignment horizontal="center"/>
    </xf>
    <xf numFmtId="164" fontId="11" fillId="0" borderId="41" xfId="3" applyNumberFormat="1" applyFont="1" applyBorder="1" applyAlignment="1">
      <alignment horizontal="center"/>
    </xf>
    <xf numFmtId="164" fontId="11" fillId="2" borderId="41" xfId="3" applyNumberFormat="1" applyFont="1" applyFill="1" applyBorder="1" applyAlignment="1">
      <alignment horizontal="center"/>
    </xf>
    <xf numFmtId="164" fontId="0" fillId="0" borderId="0" xfId="1" applyFont="1"/>
    <xf numFmtId="10" fontId="0" fillId="0" borderId="0" xfId="0" applyNumberFormat="1"/>
    <xf numFmtId="0" fontId="14" fillId="0" borderId="0" xfId="0" applyFont="1" applyAlignment="1">
      <alignment horizontal="left" vertical="top"/>
    </xf>
    <xf numFmtId="0" fontId="0" fillId="0" borderId="0" xfId="0" applyAlignment="1">
      <alignment horizontal="center"/>
    </xf>
    <xf numFmtId="4" fontId="0" fillId="0" borderId="0" xfId="0" applyNumberFormat="1" applyAlignment="1">
      <alignment horizontal="center"/>
    </xf>
  </cellXfs>
  <cellStyles count="5">
    <cellStyle name="Comma" xfId="1" builtinId="3"/>
    <cellStyle name="Normal" xfId="0" builtinId="0"/>
    <cellStyle name="Normal 3" xfId="3" xr:uid="{66C60CEC-4F57-4EF5-9CFD-60A2CBE5EE10}"/>
    <cellStyle name="Normal 4" xfId="4" xr:uid="{D70690B5-97EA-47F6-AAE8-F944DB7CBFD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47224</xdr:rowOff>
    </xdr:from>
    <xdr:to>
      <xdr:col>11</xdr:col>
      <xdr:colOff>378558</xdr:colOff>
      <xdr:row>0</xdr:row>
      <xdr:rowOff>1602441</xdr:rowOff>
    </xdr:to>
    <xdr:pic>
      <xdr:nvPicPr>
        <xdr:cNvPr id="2" name="Picture 1">
          <a:extLst>
            <a:ext uri="{FF2B5EF4-FFF2-40B4-BE49-F238E27FC236}">
              <a16:creationId xmlns:a16="http://schemas.microsoft.com/office/drawing/2014/main" id="{EAFDE904-F0FA-45A1-A709-8ECBFF00FB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224"/>
          <a:ext cx="9008208" cy="1555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mb.sy\Downloads\20241017%20PRE-NEED%202Q%202024_woCI_wEPI_v2.xlsm" TargetMode="External"/><Relationship Id="rId1" Type="http://schemas.openxmlformats.org/officeDocument/2006/relationships/externalLinkPath" Target="file:///C:\Users\jmb.sy\Downloads\20241017%20PRE-NEED%202Q%202024_woCI_wEPI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lected_Fin3Q_old"/>
      <sheetName val="Selected-Oper3Q_old"/>
      <sheetName val="STAR"/>
      <sheetName val="Encode"/>
      <sheetName val="Selected_Fin2Q"/>
      <sheetName val="Selected-Oper2Q"/>
      <sheetName val="PN StatData(2Q)"/>
      <sheetName val="BI"/>
      <sheetName val="BI2"/>
      <sheetName val="Charts"/>
      <sheetName val="PN Industry Performance"/>
      <sheetName val="PN SDtab1"/>
      <sheetName val="PN SDtab2"/>
      <sheetName val="TF Surplus-Deficit"/>
      <sheetName val="2023Q2"/>
      <sheetName val="2023Q2_co"/>
      <sheetName val="PN FC-IS comparison"/>
      <sheetName val="PN"/>
    </sheetNames>
    <sheetDataSet>
      <sheetData sheetId="0" refreshError="1"/>
      <sheetData sheetId="1" refreshError="1"/>
      <sheetData sheetId="2" refreshError="1"/>
      <sheetData sheetId="3" refreshError="1"/>
      <sheetData sheetId="4">
        <row r="7">
          <cell r="B7" t="str">
            <v>As of June 30, 2024</v>
          </cell>
        </row>
        <row r="28">
          <cell r="AA28">
            <v>118916313516.10347</v>
          </cell>
          <cell r="AG28">
            <v>6358965855.0299988</v>
          </cell>
        </row>
        <row r="30">
          <cell r="AW30">
            <v>36241441739.768532</v>
          </cell>
          <cell r="BB30">
            <v>9981953229.883852</v>
          </cell>
        </row>
        <row r="31">
          <cell r="AW31">
            <v>-20596837892.950001</v>
          </cell>
          <cell r="BB31">
            <v>-2150552988</v>
          </cell>
        </row>
      </sheetData>
      <sheetData sheetId="5">
        <row r="28">
          <cell r="C28">
            <v>11171640730.959999</v>
          </cell>
        </row>
        <row r="30">
          <cell r="AW30">
            <v>3274514875.724</v>
          </cell>
        </row>
        <row r="31">
          <cell r="AW31">
            <v>-393230141.46473575</v>
          </cell>
        </row>
      </sheetData>
      <sheetData sheetId="6">
        <row r="14">
          <cell r="F14">
            <v>1</v>
          </cell>
          <cell r="J14" t="str">
            <v>nil</v>
          </cell>
          <cell r="L14" t="str">
            <v>nil</v>
          </cell>
          <cell r="N14" t="str">
            <v>nil</v>
          </cell>
          <cell r="P14" t="str">
            <v>nil</v>
          </cell>
          <cell r="R14">
            <v>258.62423000000001</v>
          </cell>
          <cell r="S14">
            <v>97.276274000000001</v>
          </cell>
          <cell r="T14">
            <v>194.22758999999999</v>
          </cell>
          <cell r="U14">
            <v>88.648010999999997</v>
          </cell>
          <cell r="V14">
            <v>8.628263000000004</v>
          </cell>
          <cell r="W14">
            <v>64.396640000000005</v>
          </cell>
          <cell r="X14">
            <v>50</v>
          </cell>
          <cell r="Y14">
            <v>-164.01542699999999</v>
          </cell>
          <cell r="Z14">
            <v>3.1982139999999999E-2</v>
          </cell>
          <cell r="AA14">
            <v>-4.2491427599999998</v>
          </cell>
        </row>
        <row r="15">
          <cell r="F15">
            <v>1</v>
          </cell>
          <cell r="J15" t="str">
            <v>nil</v>
          </cell>
          <cell r="L15" t="str">
            <v>nil</v>
          </cell>
          <cell r="N15" t="str">
            <v>nil</v>
          </cell>
          <cell r="P15" t="str">
            <v>nil</v>
          </cell>
          <cell r="R15">
            <v>376.36862154999994</v>
          </cell>
          <cell r="S15">
            <v>37.3334057</v>
          </cell>
          <cell r="T15">
            <v>37.218163329999996</v>
          </cell>
          <cell r="U15">
            <v>28.026475940000001</v>
          </cell>
          <cell r="V15">
            <v>9.3069297599999992</v>
          </cell>
          <cell r="W15">
            <v>339.15045822000002</v>
          </cell>
          <cell r="X15">
            <v>158.125</v>
          </cell>
          <cell r="Y15">
            <v>173.60640952</v>
          </cell>
          <cell r="Z15">
            <v>0</v>
          </cell>
          <cell r="AA15">
            <v>9.560047149999999</v>
          </cell>
        </row>
        <row r="16">
          <cell r="F16">
            <v>1</v>
          </cell>
          <cell r="J16">
            <v>1936</v>
          </cell>
          <cell r="K16" t="str">
            <v>nil</v>
          </cell>
          <cell r="L16" t="str">
            <v>nil</v>
          </cell>
          <cell r="N16">
            <v>104.38</v>
          </cell>
          <cell r="O16" t="str">
            <v>nil</v>
          </cell>
          <cell r="P16" t="str">
            <v>nil</v>
          </cell>
          <cell r="R16">
            <v>440.75799068999999</v>
          </cell>
          <cell r="S16">
            <v>240.69412271000002</v>
          </cell>
          <cell r="T16">
            <v>253.60891375</v>
          </cell>
          <cell r="U16">
            <v>194.83494421</v>
          </cell>
          <cell r="V16">
            <v>45.859178500000013</v>
          </cell>
          <cell r="W16">
            <v>187.14907694000004</v>
          </cell>
          <cell r="X16">
            <v>158.48393799999999</v>
          </cell>
          <cell r="Y16">
            <v>26.468783840000079</v>
          </cell>
          <cell r="Z16">
            <v>43.350167979999995</v>
          </cell>
          <cell r="AA16">
            <v>-5.1617911025000121</v>
          </cell>
        </row>
        <row r="17">
          <cell r="G17">
            <v>1</v>
          </cell>
          <cell r="J17">
            <v>941</v>
          </cell>
          <cell r="K17" t="str">
            <v>nil</v>
          </cell>
          <cell r="L17" t="str">
            <v>nil</v>
          </cell>
          <cell r="N17">
            <v>62.959000000000003</v>
          </cell>
          <cell r="O17" t="str">
            <v>nil</v>
          </cell>
          <cell r="P17" t="str">
            <v>nil</v>
          </cell>
          <cell r="R17">
            <v>338.19181187364751</v>
          </cell>
          <cell r="S17">
            <v>1.1832681</v>
          </cell>
          <cell r="T17">
            <v>137.70206021299967</v>
          </cell>
          <cell r="U17">
            <v>0</v>
          </cell>
          <cell r="V17">
            <v>1.1832681</v>
          </cell>
          <cell r="W17">
            <v>200.48975166</v>
          </cell>
          <cell r="X17">
            <v>100</v>
          </cell>
          <cell r="Y17">
            <v>-11.51024834</v>
          </cell>
          <cell r="Z17">
            <v>0</v>
          </cell>
          <cell r="AA17">
            <v>-0.66856567080714491</v>
          </cell>
        </row>
        <row r="18">
          <cell r="F18">
            <v>1</v>
          </cell>
          <cell r="K18" t="str">
            <v>nil</v>
          </cell>
          <cell r="L18" t="str">
            <v>nil</v>
          </cell>
          <cell r="O18" t="str">
            <v>nil</v>
          </cell>
          <cell r="P18" t="str">
            <v>nil</v>
          </cell>
          <cell r="R18">
            <v>3041.9699919999998</v>
          </cell>
          <cell r="S18">
            <v>1675.5971059999999</v>
          </cell>
          <cell r="T18">
            <v>3957.6951829999998</v>
          </cell>
          <cell r="U18">
            <v>3679.959014</v>
          </cell>
          <cell r="V18">
            <v>-2004.3619080000001</v>
          </cell>
          <cell r="W18">
            <v>-915.725191</v>
          </cell>
          <cell r="X18">
            <v>214.6995</v>
          </cell>
          <cell r="Y18">
            <v>-2191.6446489999998</v>
          </cell>
          <cell r="Z18">
            <v>62.729076999999997</v>
          </cell>
          <cell r="AA18">
            <v>15.165901</v>
          </cell>
        </row>
        <row r="19">
          <cell r="F19">
            <v>1</v>
          </cell>
          <cell r="J19">
            <v>48</v>
          </cell>
          <cell r="K19" t="str">
            <v>nil</v>
          </cell>
          <cell r="L19" t="str">
            <v>nil</v>
          </cell>
          <cell r="N19">
            <v>4.4450000000000003</v>
          </cell>
          <cell r="O19" t="str">
            <v>nil</v>
          </cell>
          <cell r="P19" t="str">
            <v>nil</v>
          </cell>
          <cell r="R19">
            <v>111.830399</v>
          </cell>
          <cell r="S19">
            <v>7.2252689999999999</v>
          </cell>
          <cell r="T19">
            <v>11.047238</v>
          </cell>
          <cell r="U19">
            <v>2.438326</v>
          </cell>
          <cell r="V19">
            <v>4.7869429999999999</v>
          </cell>
          <cell r="W19">
            <v>100.78316100000001</v>
          </cell>
          <cell r="X19">
            <v>100.214</v>
          </cell>
          <cell r="Y19">
            <v>-1.0508390000000001</v>
          </cell>
          <cell r="Z19">
            <v>2.8938799999999998</v>
          </cell>
          <cell r="AA19">
            <v>5.7624000000000002E-2</v>
          </cell>
        </row>
        <row r="20">
          <cell r="H20">
            <v>1</v>
          </cell>
          <cell r="J20" t="str">
            <v>nil</v>
          </cell>
          <cell r="L20" t="str">
            <v>nil</v>
          </cell>
          <cell r="N20" t="str">
            <v>nil</v>
          </cell>
          <cell r="P20" t="str">
            <v>nil</v>
          </cell>
          <cell r="R20">
            <v>68.696772999999993</v>
          </cell>
          <cell r="S20">
            <v>52.775176000000002</v>
          </cell>
          <cell r="T20">
            <v>9.1056720000000002</v>
          </cell>
          <cell r="U20">
            <v>1.646002</v>
          </cell>
          <cell r="V20">
            <v>51.129173999999999</v>
          </cell>
          <cell r="W20">
            <v>59.591101000000002</v>
          </cell>
          <cell r="X20">
            <v>89.828000000000003</v>
          </cell>
          <cell r="Y20">
            <v>-561.94811000000004</v>
          </cell>
          <cell r="Z20">
            <v>0</v>
          </cell>
          <cell r="AA20">
            <v>-1.675422</v>
          </cell>
        </row>
        <row r="21">
          <cell r="F21">
            <v>1</v>
          </cell>
          <cell r="K21" t="str">
            <v>nil</v>
          </cell>
          <cell r="L21" t="str">
            <v>nil</v>
          </cell>
          <cell r="O21" t="str">
            <v>nil</v>
          </cell>
          <cell r="P21" t="str">
            <v>nil</v>
          </cell>
          <cell r="R21">
            <v>108.88228393000001</v>
          </cell>
          <cell r="S21">
            <v>5.1208173399999994</v>
          </cell>
          <cell r="T21">
            <v>7.8890559600000003</v>
          </cell>
          <cell r="U21">
            <v>0</v>
          </cell>
          <cell r="V21">
            <v>5.1208173399999994</v>
          </cell>
          <cell r="W21">
            <v>100.99322796999998</v>
          </cell>
          <cell r="X21">
            <v>105</v>
          </cell>
          <cell r="Y21">
            <v>-4.0607021000000003</v>
          </cell>
          <cell r="Z21">
            <v>0</v>
          </cell>
          <cell r="AA21">
            <v>0.13209589399999996</v>
          </cell>
        </row>
        <row r="22">
          <cell r="F22">
            <v>1</v>
          </cell>
          <cell r="J22">
            <v>336</v>
          </cell>
          <cell r="K22" t="str">
            <v>nil</v>
          </cell>
          <cell r="L22" t="str">
            <v>nil</v>
          </cell>
          <cell r="N22">
            <v>34.704000000000001</v>
          </cell>
          <cell r="O22" t="str">
            <v>nil</v>
          </cell>
          <cell r="P22" t="str">
            <v>nil</v>
          </cell>
          <cell r="R22">
            <v>241.04285507</v>
          </cell>
          <cell r="S22">
            <v>83.721562579999997</v>
          </cell>
          <cell r="T22">
            <v>51.696101975072075</v>
          </cell>
          <cell r="U22">
            <v>32.573199398435698</v>
          </cell>
          <cell r="V22">
            <v>51.148363181564299</v>
          </cell>
          <cell r="W22">
            <v>189.3467531</v>
          </cell>
          <cell r="X22">
            <v>125</v>
          </cell>
          <cell r="Y22">
            <v>38.273557639999979</v>
          </cell>
          <cell r="Z22">
            <v>27.139109709999996</v>
          </cell>
          <cell r="AA22">
            <v>9.8597807899999985</v>
          </cell>
        </row>
        <row r="23">
          <cell r="F23">
            <v>1</v>
          </cell>
          <cell r="R23">
            <v>150.63586196</v>
          </cell>
          <cell r="S23">
            <v>0</v>
          </cell>
          <cell r="T23">
            <v>6.3265178499999992</v>
          </cell>
          <cell r="U23">
            <v>0</v>
          </cell>
          <cell r="V23">
            <v>0</v>
          </cell>
          <cell r="W23">
            <v>144.30934410999998</v>
          </cell>
          <cell r="X23">
            <v>150</v>
          </cell>
          <cell r="Y23">
            <v>-5.6906558900000004</v>
          </cell>
          <cell r="Z23">
            <v>0</v>
          </cell>
          <cell r="AA23">
            <v>-0.97527635000000013</v>
          </cell>
        </row>
        <row r="24">
          <cell r="G24">
            <v>1</v>
          </cell>
          <cell r="J24" t="str">
            <v>nil</v>
          </cell>
          <cell r="L24" t="str">
            <v>nil</v>
          </cell>
          <cell r="N24" t="str">
            <v>nil</v>
          </cell>
          <cell r="P24" t="str">
            <v>nil</v>
          </cell>
          <cell r="R24">
            <v>6462.4958290000004</v>
          </cell>
          <cell r="S24">
            <v>5388.5167827087544</v>
          </cell>
          <cell r="T24">
            <v>5694.6028299950331</v>
          </cell>
          <cell r="U24">
            <v>5357.020747835033</v>
          </cell>
          <cell r="V24">
            <v>31.496034873721328</v>
          </cell>
          <cell r="W24">
            <v>767.89299900000003</v>
          </cell>
          <cell r="X24">
            <v>250</v>
          </cell>
          <cell r="Y24">
            <v>-1145.422519</v>
          </cell>
          <cell r="Z24">
            <v>2.5184190000000002</v>
          </cell>
          <cell r="AA24">
            <v>28.926234999999991</v>
          </cell>
        </row>
        <row r="25">
          <cell r="F25">
            <v>1</v>
          </cell>
          <cell r="J25">
            <v>322667</v>
          </cell>
          <cell r="K25" t="str">
            <v>nil</v>
          </cell>
          <cell r="L25" t="str">
            <v>nil</v>
          </cell>
          <cell r="N25">
            <v>18757.327000000001</v>
          </cell>
          <cell r="O25" t="str">
            <v>nil</v>
          </cell>
          <cell r="P25" t="str">
            <v>nil</v>
          </cell>
          <cell r="R25">
            <v>115429.03107500001</v>
          </cell>
          <cell r="S25">
            <v>101998.731932</v>
          </cell>
          <cell r="T25">
            <v>96412.386511999997</v>
          </cell>
          <cell r="U25">
            <v>92843.063689999995</v>
          </cell>
          <cell r="V25">
            <v>9155.6682419999997</v>
          </cell>
          <cell r="W25">
            <v>19016.644563000002</v>
          </cell>
          <cell r="X25">
            <v>1360</v>
          </cell>
          <cell r="Y25">
            <v>18020.759310000001</v>
          </cell>
          <cell r="Z25">
            <v>10593.559987000001</v>
          </cell>
          <cell r="AA25">
            <v>3197.5679049999999</v>
          </cell>
        </row>
        <row r="26">
          <cell r="F26">
            <v>1</v>
          </cell>
          <cell r="J26" t="str">
            <v>nil</v>
          </cell>
          <cell r="N26" t="str">
            <v>nil</v>
          </cell>
          <cell r="R26">
            <v>2318.9324240099991</v>
          </cell>
          <cell r="S26">
            <v>2287.2299999499996</v>
          </cell>
          <cell r="T26">
            <v>2134.23010626</v>
          </cell>
          <cell r="U26">
            <v>2098.1108514099997</v>
          </cell>
          <cell r="V26">
            <v>189.11914853999997</v>
          </cell>
          <cell r="W26">
            <v>184.70231774999905</v>
          </cell>
          <cell r="X26">
            <v>100</v>
          </cell>
          <cell r="Y26">
            <v>-689.21423383000092</v>
          </cell>
          <cell r="Z26">
            <v>0</v>
          </cell>
          <cell r="AA26">
            <v>1.5090650400000178</v>
          </cell>
        </row>
        <row r="27">
          <cell r="F27">
            <v>1</v>
          </cell>
          <cell r="J27" t="str">
            <v>nil</v>
          </cell>
          <cell r="N27" t="str">
            <v>nil</v>
          </cell>
          <cell r="R27">
            <v>3836.1413029999999</v>
          </cell>
          <cell r="S27">
            <v>3558.0487750000002</v>
          </cell>
          <cell r="T27">
            <v>3758.5733340000002</v>
          </cell>
          <cell r="U27">
            <v>3704.2398549999998</v>
          </cell>
          <cell r="V27">
            <v>-146.1910799999996</v>
          </cell>
          <cell r="W27">
            <v>77.567969000000005</v>
          </cell>
          <cell r="X27">
            <v>125</v>
          </cell>
          <cell r="Y27">
            <v>-1178.7737529999999</v>
          </cell>
          <cell r="Z27">
            <v>23.866191670000003</v>
          </cell>
          <cell r="AA27">
            <v>10.10266984999998</v>
          </cell>
        </row>
        <row r="28">
          <cell r="R28">
            <v>0</v>
          </cell>
          <cell r="S28">
            <v>0</v>
          </cell>
          <cell r="T28">
            <v>0</v>
          </cell>
          <cell r="U28">
            <v>0</v>
          </cell>
          <cell r="V28">
            <v>0</v>
          </cell>
          <cell r="W28">
            <v>0</v>
          </cell>
          <cell r="X28">
            <v>0</v>
          </cell>
          <cell r="Y28">
            <v>0</v>
          </cell>
          <cell r="Z28">
            <v>0</v>
          </cell>
          <cell r="AA28">
            <v>0</v>
          </cell>
        </row>
        <row r="29">
          <cell r="H29">
            <v>1</v>
          </cell>
          <cell r="R29">
            <v>75.679237999999998</v>
          </cell>
          <cell r="S29">
            <v>27.387270999999998</v>
          </cell>
          <cell r="T29">
            <v>27.04102</v>
          </cell>
          <cell r="U29">
            <v>25.171292000000001</v>
          </cell>
          <cell r="V29">
            <v>2.2159789999999973</v>
          </cell>
          <cell r="W29">
            <v>48.638218000000002</v>
          </cell>
          <cell r="X29">
            <v>100</v>
          </cell>
          <cell r="Y29">
            <v>-54.691595999999997</v>
          </cell>
          <cell r="Z29">
            <v>0</v>
          </cell>
          <cell r="AA29">
            <v>-1.420134</v>
          </cell>
        </row>
        <row r="30">
          <cell r="F30">
            <v>1</v>
          </cell>
          <cell r="J30">
            <v>1125</v>
          </cell>
          <cell r="K30">
            <v>316</v>
          </cell>
          <cell r="L30">
            <v>36</v>
          </cell>
          <cell r="N30">
            <v>161.93199999999999</v>
          </cell>
          <cell r="O30">
            <v>237.61292499999999</v>
          </cell>
          <cell r="P30">
            <v>12.095497570000001</v>
          </cell>
          <cell r="R30">
            <v>23038.795116368572</v>
          </cell>
          <cell r="S30">
            <v>17496.69709992857</v>
          </cell>
          <cell r="T30">
            <v>19180.583519270003</v>
          </cell>
          <cell r="U30">
            <v>17113.318181340001</v>
          </cell>
          <cell r="V30">
            <v>383.37891858856892</v>
          </cell>
          <cell r="W30">
            <v>3858.2115973485302</v>
          </cell>
          <cell r="X30">
            <v>700</v>
          </cell>
          <cell r="Y30">
            <v>3373.1576479785303</v>
          </cell>
          <cell r="Z30">
            <v>411.03942645999996</v>
          </cell>
          <cell r="AA30">
            <v>-379.07980958142861</v>
          </cell>
        </row>
        <row r="31">
          <cell r="F31">
            <v>1</v>
          </cell>
          <cell r="J31">
            <v>436</v>
          </cell>
          <cell r="N31">
            <v>20.665109999999999</v>
          </cell>
          <cell r="R31">
            <v>717.95022700000004</v>
          </cell>
          <cell r="S31">
            <v>149.14075099999999</v>
          </cell>
          <cell r="T31">
            <v>237.748558</v>
          </cell>
          <cell r="U31">
            <v>106.228781</v>
          </cell>
          <cell r="V31">
            <v>42.911969999999997</v>
          </cell>
          <cell r="W31">
            <v>480.20166899999998</v>
          </cell>
          <cell r="X31">
            <v>113.51</v>
          </cell>
          <cell r="Y31">
            <v>20.360870999999999</v>
          </cell>
          <cell r="Z31">
            <v>4.5124899999999997</v>
          </cell>
          <cell r="AA31">
            <v>1.6335519999999999</v>
          </cell>
        </row>
        <row r="32">
          <cell r="J32">
            <v>327489</v>
          </cell>
          <cell r="K32">
            <v>316</v>
          </cell>
          <cell r="L32">
            <v>36</v>
          </cell>
          <cell r="R32">
            <v>157016.02603145223</v>
          </cell>
          <cell r="S32">
            <v>133106.67961301733</v>
          </cell>
          <cell r="T32">
            <v>132111.68237560309</v>
          </cell>
          <cell r="U32">
            <v>125275.27937113348</v>
          </cell>
          <cell r="W32">
            <v>24904.343656098528</v>
          </cell>
          <cell r="X32">
            <v>3999.8604380000002</v>
          </cell>
          <cell r="Z32">
            <v>11171.64073096</v>
          </cell>
          <cell r="AA32">
            <v>2881.2847342592645</v>
          </cell>
        </row>
      </sheetData>
      <sheetData sheetId="7" refreshError="1"/>
      <sheetData sheetId="8" refreshError="1"/>
      <sheetData sheetId="9" refreshError="1"/>
      <sheetData sheetId="10"/>
      <sheetData sheetId="11"/>
      <sheetData sheetId="12"/>
      <sheetData sheetId="13" refreshError="1"/>
      <sheetData sheetId="14">
        <row r="11">
          <cell r="F11">
            <v>148802.03373507352</v>
          </cell>
        </row>
        <row r="13">
          <cell r="F13">
            <v>126134.6710853164</v>
          </cell>
        </row>
        <row r="15">
          <cell r="F15">
            <v>22667.362650581323</v>
          </cell>
        </row>
        <row r="16">
          <cell r="F16">
            <v>3993.9890000024998</v>
          </cell>
        </row>
        <row r="17">
          <cell r="F17">
            <v>13204.515337478824</v>
          </cell>
        </row>
        <row r="18">
          <cell r="F18">
            <v>32734.353138569961</v>
          </cell>
        </row>
        <row r="19">
          <cell r="F19">
            <v>-19529.837801091136</v>
          </cell>
        </row>
        <row r="20">
          <cell r="F20">
            <v>5468.8583130999978</v>
          </cell>
        </row>
        <row r="23">
          <cell r="F23">
            <v>112224.15495574169</v>
          </cell>
        </row>
        <row r="24">
          <cell r="F24">
            <v>6309.3494585599992</v>
          </cell>
        </row>
        <row r="26">
          <cell r="F26">
            <v>125366.38311419</v>
          </cell>
        </row>
        <row r="28">
          <cell r="F28">
            <v>6832.8786998883006</v>
          </cell>
        </row>
        <row r="29">
          <cell r="F29">
            <v>8237.6379024199996</v>
          </cell>
        </row>
        <row r="30">
          <cell r="F30">
            <v>-1404.7592025316992</v>
          </cell>
        </row>
        <row r="32">
          <cell r="F32">
            <v>11211.373460659999</v>
          </cell>
        </row>
        <row r="34">
          <cell r="F34">
            <v>1894.7861728908786</v>
          </cell>
        </row>
        <row r="35">
          <cell r="F35">
            <v>2166.4670996000032</v>
          </cell>
        </row>
        <row r="36">
          <cell r="F36">
            <v>-271.68092670912489</v>
          </cell>
        </row>
        <row r="38">
          <cell r="F38">
            <v>419044</v>
          </cell>
        </row>
        <row r="39">
          <cell r="F39">
            <v>418605</v>
          </cell>
        </row>
        <row r="40">
          <cell r="F40">
            <v>429</v>
          </cell>
        </row>
        <row r="41">
          <cell r="F41">
            <v>10</v>
          </cell>
        </row>
      </sheetData>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Frances Anne A. Castillo" id="{93AF470A-CC46-4749-B008-80B523AB8B34}" userId="faa.castillo@insurance.gov.ph" providerId="PeoplePicker"/>
  <person displayName="Ronald E. Paguirigan" id="{F6437E3A-01DF-46E4-8AB8-6BB5B6293A50}" userId="S::re.paguirigan@insurance.gov.ph::8365d9e5-5207-45a2-b66f-bdb4e298a62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1" dT="2024-10-18T09:14:12.48" personId="{F6437E3A-01DF-46E4-8AB8-6BB5B6293A50}" id="{53944DE1-4051-4AB5-B0A6-6D9207AFBC5A}">
    <text>@Frances Anne A. Castillo didn’t we remove cocoplans?</text>
    <mentions>
      <mention mentionpersonId="{93AF470A-CC46-4749-B008-80B523AB8B34}" mentionId="{0357073E-27DD-4BBA-9121-8AEA8736C814}" startIndex="0" length="25"/>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C16" dT="2024-10-18T09:28:49.78" personId="{F6437E3A-01DF-46E4-8AB8-6BB5B6293A50}" id="{6569840C-464C-46B5-BFA7-8623BA3FD481}">
    <text>@Frances Anne A. Castillo still no submission?</text>
    <mentions>
      <mention mentionpersonId="{93AF470A-CC46-4749-B008-80B523AB8B34}" mentionId="{83625461-D500-4345-AF00-CA315C44DA84}" startIndex="0" length="25"/>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E1320-5EA1-49F6-8BE1-6FEBD1882F0B}">
  <sheetPr codeName="Sheet6">
    <tabColor theme="7" tint="-0.249977111117893"/>
    <pageSetUpPr fitToPage="1"/>
  </sheetPr>
  <dimension ref="B1:R58"/>
  <sheetViews>
    <sheetView view="pageBreakPreview" topLeftCell="A11" zoomScale="70" zoomScaleNormal="70" zoomScaleSheetLayoutView="70" zoomScalePageLayoutView="82" workbookViewId="0">
      <selection activeCell="R45" sqref="R45"/>
    </sheetView>
  </sheetViews>
  <sheetFormatPr defaultColWidth="9.140625" defaultRowHeight="15" outlineLevelRow="1" x14ac:dyDescent="0.2"/>
  <cols>
    <col min="1" max="1" width="2.28515625" style="1" customWidth="1"/>
    <col min="2" max="2" width="4.28515625" style="1" customWidth="1"/>
    <col min="3" max="3" width="2.140625" style="1" customWidth="1"/>
    <col min="4" max="4" width="52.85546875" style="1" customWidth="1"/>
    <col min="5" max="5" width="2.140625" style="1" customWidth="1"/>
    <col min="6" max="6" width="21.140625" style="1" customWidth="1"/>
    <col min="7" max="7" width="2.140625" style="1" customWidth="1"/>
    <col min="8" max="8" width="18" style="1" customWidth="1"/>
    <col min="9" max="9" width="3.28515625" style="1" customWidth="1"/>
    <col min="10" max="10" width="17.28515625" style="1" customWidth="1"/>
    <col min="11" max="11" width="3.85546875" style="1" customWidth="1"/>
    <col min="12" max="12" width="16" style="2" bestFit="1" customWidth="1"/>
    <col min="13" max="13" width="10.7109375" style="2" bestFit="1" customWidth="1"/>
    <col min="14" max="14" width="9.140625" style="2"/>
    <col min="15" max="15" width="16.28515625" style="2" bestFit="1" customWidth="1"/>
    <col min="16" max="16" width="9.140625" style="2"/>
    <col min="17" max="17" width="12.85546875" style="3" bestFit="1" customWidth="1"/>
    <col min="18" max="16384" width="9.140625" style="1"/>
  </cols>
  <sheetData>
    <row r="1" spans="2:18" ht="141.75" customHeight="1" outlineLevel="1" x14ac:dyDescent="0.2"/>
    <row r="2" spans="2:18" s="5" customFormat="1" ht="20.25" x14ac:dyDescent="0.3">
      <c r="B2" s="4" t="s">
        <v>0</v>
      </c>
      <c r="C2" s="4"/>
      <c r="D2" s="4"/>
      <c r="E2" s="4"/>
      <c r="F2" s="4"/>
      <c r="G2" s="4"/>
      <c r="H2" s="4"/>
      <c r="I2" s="4"/>
      <c r="J2" s="4"/>
      <c r="L2" s="2"/>
      <c r="M2" s="2"/>
      <c r="N2" s="2"/>
      <c r="O2" s="2"/>
      <c r="P2" s="2"/>
      <c r="Q2" s="3"/>
    </row>
    <row r="3" spans="2:18" ht="18.75" customHeight="1" x14ac:dyDescent="0.25">
      <c r="B3" s="6" t="str">
        <f>"as of the Quarter Ending "&amp;MID([1]Selected_Fin2Q!B7,7,LEN([1]Selected_Fin2Q!B7)-12)</f>
        <v>as of the Quarter Ending June 30</v>
      </c>
      <c r="C3" s="6"/>
      <c r="D3" s="6"/>
      <c r="E3" s="6"/>
      <c r="F3" s="6"/>
      <c r="G3" s="6"/>
      <c r="H3" s="6"/>
      <c r="I3" s="6"/>
      <c r="J3" s="6"/>
    </row>
    <row r="4" spans="2:18" ht="16.5" thickBot="1" x14ac:dyDescent="0.3">
      <c r="B4" s="6"/>
      <c r="C4" s="6"/>
      <c r="D4" s="6"/>
      <c r="E4" s="6"/>
      <c r="F4" s="6"/>
      <c r="G4" s="6"/>
      <c r="H4" s="6"/>
      <c r="I4" s="6"/>
      <c r="J4" s="6"/>
    </row>
    <row r="5" spans="2:18" ht="18.75" customHeight="1" x14ac:dyDescent="0.2">
      <c r="B5" s="7"/>
      <c r="C5" s="8"/>
      <c r="D5" s="8"/>
      <c r="E5" s="9" t="s">
        <v>1</v>
      </c>
      <c r="F5" s="10"/>
      <c r="G5" s="9" t="s">
        <v>2</v>
      </c>
      <c r="H5" s="11"/>
      <c r="I5" s="10"/>
      <c r="J5" s="12" t="s">
        <v>3</v>
      </c>
    </row>
    <row r="6" spans="2:18" ht="18" x14ac:dyDescent="0.25">
      <c r="B6" s="13"/>
      <c r="C6" s="14"/>
      <c r="D6" s="14"/>
      <c r="E6" s="15"/>
      <c r="F6" s="16"/>
      <c r="G6" s="15"/>
      <c r="H6" s="17"/>
      <c r="I6" s="16"/>
      <c r="J6" s="18"/>
    </row>
    <row r="7" spans="2:18" ht="15.75" customHeight="1" thickBot="1" x14ac:dyDescent="0.25">
      <c r="B7" s="19"/>
      <c r="C7" s="20"/>
      <c r="D7" s="20"/>
      <c r="E7" s="21" t="s">
        <v>4</v>
      </c>
      <c r="F7" s="22"/>
      <c r="G7" s="22"/>
      <c r="H7" s="22"/>
      <c r="I7" s="23"/>
      <c r="J7" s="24"/>
    </row>
    <row r="8" spans="2:18" ht="13.5" customHeight="1" thickTop="1" x14ac:dyDescent="0.2">
      <c r="B8" s="25"/>
      <c r="E8" s="26"/>
      <c r="F8" s="27"/>
      <c r="G8" s="28"/>
      <c r="H8" s="29"/>
      <c r="J8" s="30"/>
    </row>
    <row r="9" spans="2:18" ht="20.25" customHeight="1" x14ac:dyDescent="0.25">
      <c r="B9" s="31">
        <v>1</v>
      </c>
      <c r="C9" s="32" t="s">
        <v>5</v>
      </c>
      <c r="D9" s="32" t="s">
        <v>6</v>
      </c>
      <c r="E9" s="33"/>
      <c r="F9" s="34" t="s">
        <v>7</v>
      </c>
      <c r="G9" s="35"/>
      <c r="H9" s="34">
        <v>18</v>
      </c>
      <c r="I9" s="36"/>
      <c r="J9" s="37"/>
      <c r="O9" s="38"/>
      <c r="P9" s="38"/>
      <c r="Q9" s="38"/>
      <c r="R9" s="38"/>
    </row>
    <row r="10" spans="2:18" ht="20.25" customHeight="1" x14ac:dyDescent="0.2">
      <c r="B10" s="25"/>
      <c r="E10" s="28"/>
      <c r="F10" s="27"/>
      <c r="G10" s="28"/>
      <c r="I10" s="39"/>
      <c r="J10" s="30"/>
      <c r="L10" s="40"/>
      <c r="M10" s="40"/>
    </row>
    <row r="11" spans="2:18" ht="19.5" customHeight="1" x14ac:dyDescent="0.25">
      <c r="B11" s="31">
        <v>2</v>
      </c>
      <c r="C11" s="41" t="s">
        <v>5</v>
      </c>
      <c r="D11" s="32" t="s">
        <v>8</v>
      </c>
      <c r="E11" s="42" t="s">
        <v>9</v>
      </c>
      <c r="F11" s="43">
        <f>'[1]PN StatData(2Q)'!R32</f>
        <v>157016.02603145223</v>
      </c>
      <c r="G11" s="42" t="s">
        <v>9</v>
      </c>
      <c r="H11" s="44">
        <f>'[1]2023Q2'!F11</f>
        <v>148802.03373507352</v>
      </c>
      <c r="I11" s="36"/>
      <c r="J11" s="37">
        <f t="shared" ref="J11" si="0">IFERROR((F11-H11)/ABS(H11)*100,"")</f>
        <v>5.5200806670444207</v>
      </c>
      <c r="L11" s="45"/>
      <c r="M11" s="46"/>
      <c r="O11" s="47"/>
      <c r="R11" s="2"/>
    </row>
    <row r="12" spans="2:18" ht="19.5" customHeight="1" x14ac:dyDescent="0.25">
      <c r="B12" s="31"/>
      <c r="C12" s="41"/>
      <c r="D12" s="32"/>
      <c r="E12" s="42"/>
      <c r="F12" s="48"/>
      <c r="G12" s="49"/>
      <c r="H12" s="50"/>
      <c r="I12" s="51"/>
      <c r="J12" s="37"/>
    </row>
    <row r="13" spans="2:18" ht="19.5" customHeight="1" x14ac:dyDescent="0.25">
      <c r="B13" s="31">
        <v>3</v>
      </c>
      <c r="C13" s="41" t="s">
        <v>5</v>
      </c>
      <c r="D13" s="32" t="s">
        <v>10</v>
      </c>
      <c r="E13" s="42"/>
      <c r="F13" s="43">
        <f>'[1]PN StatData(2Q)'!T32</f>
        <v>132111.68237560309</v>
      </c>
      <c r="G13" s="49"/>
      <c r="H13" s="44">
        <f>'[1]2023Q2'!F13</f>
        <v>126134.6710853164</v>
      </c>
      <c r="I13" s="36"/>
      <c r="J13" s="37">
        <f t="shared" ref="J13" si="1">IFERROR((F13-H13)/ABS(H13)*100,"")</f>
        <v>4.7385950578520148</v>
      </c>
      <c r="L13" s="45"/>
      <c r="M13" s="46"/>
      <c r="O13" s="47"/>
      <c r="R13" s="2"/>
    </row>
    <row r="14" spans="2:18" ht="19.5" customHeight="1" x14ac:dyDescent="0.25">
      <c r="B14" s="31"/>
      <c r="C14" s="41"/>
      <c r="D14" s="32"/>
      <c r="E14" s="42"/>
      <c r="F14" s="43"/>
      <c r="G14" s="49"/>
      <c r="H14" s="44"/>
      <c r="I14" s="36"/>
      <c r="J14" s="37"/>
    </row>
    <row r="15" spans="2:18" ht="19.5" customHeight="1" x14ac:dyDescent="0.25">
      <c r="B15" s="31">
        <v>4</v>
      </c>
      <c r="C15" s="41" t="s">
        <v>5</v>
      </c>
      <c r="D15" s="32" t="s">
        <v>11</v>
      </c>
      <c r="E15" s="42"/>
      <c r="F15" s="43">
        <f>'[1]PN StatData(2Q)'!W32</f>
        <v>24904.343656098528</v>
      </c>
      <c r="G15" s="49"/>
      <c r="H15" s="44">
        <f>'[1]2023Q2'!F15</f>
        <v>22667.362650581323</v>
      </c>
      <c r="I15" s="36"/>
      <c r="J15" s="37">
        <f t="shared" ref="J15:J20" si="2">IFERROR((F15-H15)/ABS(H15)*100,"")</f>
        <v>9.8687308267856064</v>
      </c>
      <c r="L15" s="45"/>
      <c r="M15" s="46"/>
      <c r="O15" s="47"/>
      <c r="R15" s="2"/>
    </row>
    <row r="16" spans="2:18" ht="19.5" customHeight="1" x14ac:dyDescent="0.25">
      <c r="B16" s="31"/>
      <c r="C16" s="41"/>
      <c r="D16" s="52" t="s">
        <v>12</v>
      </c>
      <c r="E16" s="33"/>
      <c r="F16" s="53">
        <f>'[1]PN StatData(2Q)'!X32</f>
        <v>3999.8604380000002</v>
      </c>
      <c r="G16" s="54"/>
      <c r="H16" s="55">
        <f>'[1]2023Q2'!F16</f>
        <v>3993.9890000024998</v>
      </c>
      <c r="I16" s="56"/>
      <c r="J16" s="57">
        <f t="shared" si="2"/>
        <v>0.14700686450304956</v>
      </c>
      <c r="L16" s="45"/>
      <c r="M16" s="46"/>
      <c r="O16" s="47"/>
      <c r="R16" s="2"/>
    </row>
    <row r="17" spans="2:18" ht="19.5" customHeight="1" x14ac:dyDescent="0.25">
      <c r="B17" s="31"/>
      <c r="C17" s="41"/>
      <c r="D17" s="52" t="s">
        <v>13</v>
      </c>
      <c r="E17" s="33"/>
      <c r="F17" s="53">
        <f>SUM(F18:F19)</f>
        <v>15644.603846818532</v>
      </c>
      <c r="G17" s="54"/>
      <c r="H17" s="55">
        <f>'[1]2023Q2'!F17</f>
        <v>13204.515337478824</v>
      </c>
      <c r="I17" s="56"/>
      <c r="J17" s="57">
        <f t="shared" si="2"/>
        <v>18.479197812084191</v>
      </c>
      <c r="L17" s="45"/>
      <c r="M17" s="46"/>
      <c r="O17" s="47"/>
      <c r="R17" s="2"/>
    </row>
    <row r="18" spans="2:18" ht="19.5" customHeight="1" x14ac:dyDescent="0.25">
      <c r="B18" s="31"/>
      <c r="C18" s="41"/>
      <c r="D18" s="58" t="s">
        <v>14</v>
      </c>
      <c r="E18" s="33"/>
      <c r="F18" s="53">
        <f>[1]Selected_Fin2Q!AW30/1000000</f>
        <v>36241.441739768532</v>
      </c>
      <c r="G18" s="54"/>
      <c r="H18" s="55">
        <f>'[1]2023Q2'!F18</f>
        <v>32734.353138569961</v>
      </c>
      <c r="I18" s="56"/>
      <c r="J18" s="57">
        <f t="shared" si="2"/>
        <v>10.713786175497289</v>
      </c>
      <c r="L18" s="45"/>
      <c r="M18" s="46"/>
      <c r="R18" s="2"/>
    </row>
    <row r="19" spans="2:18" ht="19.5" customHeight="1" x14ac:dyDescent="0.25">
      <c r="B19" s="31"/>
      <c r="C19" s="41"/>
      <c r="D19" s="58" t="s">
        <v>15</v>
      </c>
      <c r="E19" s="33"/>
      <c r="F19" s="53">
        <f>[1]Selected_Fin2Q!AW31/1000000</f>
        <v>-20596.83789295</v>
      </c>
      <c r="G19" s="54"/>
      <c r="H19" s="55">
        <f>'[1]2023Q2'!F19</f>
        <v>-19529.837801091136</v>
      </c>
      <c r="I19" s="56"/>
      <c r="J19" s="57">
        <f t="shared" si="2"/>
        <v>-5.4634355017492746</v>
      </c>
      <c r="L19" s="45"/>
      <c r="M19" s="46"/>
      <c r="R19" s="2"/>
    </row>
    <row r="20" spans="2:18" ht="19.5" customHeight="1" x14ac:dyDescent="0.25">
      <c r="B20" s="31"/>
      <c r="C20" s="41"/>
      <c r="D20" s="52" t="s">
        <v>16</v>
      </c>
      <c r="E20" s="33"/>
      <c r="F20" s="53">
        <f>F15-F16-F17</f>
        <v>5259.8793712799961</v>
      </c>
      <c r="G20" s="54"/>
      <c r="H20" s="55">
        <f>'[1]2023Q2'!F20</f>
        <v>5468.8583130999978</v>
      </c>
      <c r="I20" s="56"/>
      <c r="J20" s="57">
        <f t="shared" si="2"/>
        <v>-3.8212535387764119</v>
      </c>
      <c r="L20" s="45"/>
      <c r="M20" s="46"/>
      <c r="R20" s="2"/>
    </row>
    <row r="21" spans="2:18" ht="19.5" customHeight="1" x14ac:dyDescent="0.25">
      <c r="B21" s="31"/>
      <c r="C21" s="41"/>
      <c r="D21" s="32"/>
      <c r="E21" s="42"/>
      <c r="F21" s="43"/>
      <c r="G21" s="49"/>
      <c r="H21" s="44"/>
      <c r="I21" s="36"/>
      <c r="J21" s="37"/>
    </row>
    <row r="22" spans="2:18" ht="19.5" customHeight="1" x14ac:dyDescent="0.25">
      <c r="B22" s="31">
        <v>5</v>
      </c>
      <c r="C22" s="41" t="s">
        <v>5</v>
      </c>
      <c r="D22" s="32" t="s">
        <v>17</v>
      </c>
      <c r="E22" s="42"/>
      <c r="F22" s="43">
        <f>'[1]PN StatData(2Q)'!U32</f>
        <v>125275.27937113348</v>
      </c>
      <c r="G22" s="49"/>
      <c r="H22" s="44">
        <f>SUM(H23:H24)</f>
        <v>118533.50441430169</v>
      </c>
      <c r="I22" s="36"/>
      <c r="J22" s="59">
        <f t="shared" ref="J22:J30" si="3">IFERROR((F22-H22)/ABS(H22)*100,"")</f>
        <v>5.6876534530420635</v>
      </c>
      <c r="L22" s="45"/>
      <c r="M22" s="46"/>
      <c r="R22" s="2"/>
    </row>
    <row r="23" spans="2:18" ht="19.5" customHeight="1" outlineLevel="1" x14ac:dyDescent="0.25">
      <c r="B23" s="31"/>
      <c r="C23" s="41"/>
      <c r="D23" s="52" t="s">
        <v>18</v>
      </c>
      <c r="E23" s="42"/>
      <c r="F23" s="53">
        <f>[1]Selected_Fin2Q!AA28/1000000</f>
        <v>118916.31351610347</v>
      </c>
      <c r="G23" s="54"/>
      <c r="H23" s="55">
        <f>+'[1]2023Q2'!F23</f>
        <v>112224.15495574169</v>
      </c>
      <c r="I23" s="56"/>
      <c r="J23" s="57">
        <f t="shared" si="3"/>
        <v>5.9632069076403384</v>
      </c>
      <c r="L23" s="45"/>
      <c r="M23" s="46"/>
      <c r="O23" s="47"/>
    </row>
    <row r="24" spans="2:18" ht="19.5" customHeight="1" outlineLevel="1" x14ac:dyDescent="0.25">
      <c r="B24" s="31"/>
      <c r="C24" s="41"/>
      <c r="D24" s="52" t="s">
        <v>19</v>
      </c>
      <c r="E24" s="42"/>
      <c r="F24" s="53">
        <f>[1]Selected_Fin2Q!AG28/1000000</f>
        <v>6358.9658550299991</v>
      </c>
      <c r="G24" s="54"/>
      <c r="H24" s="55">
        <f>+'[1]2023Q2'!F24</f>
        <v>6309.3494585599992</v>
      </c>
      <c r="I24" s="56"/>
      <c r="J24" s="57">
        <f t="shared" si="3"/>
        <v>0.78639480656257732</v>
      </c>
      <c r="L24" s="45"/>
      <c r="M24" s="46"/>
      <c r="O24" s="47"/>
    </row>
    <row r="25" spans="2:18" ht="19.5" customHeight="1" x14ac:dyDescent="0.25">
      <c r="B25" s="31"/>
      <c r="C25" s="41"/>
      <c r="D25" s="60"/>
      <c r="E25" s="42"/>
      <c r="F25" s="43"/>
      <c r="G25" s="49"/>
      <c r="H25" s="44"/>
      <c r="I25" s="36"/>
      <c r="J25" s="37"/>
    </row>
    <row r="26" spans="2:18" ht="19.5" customHeight="1" x14ac:dyDescent="0.25">
      <c r="B26" s="31">
        <v>6</v>
      </c>
      <c r="C26" s="41" t="s">
        <v>5</v>
      </c>
      <c r="D26" s="61" t="s">
        <v>20</v>
      </c>
      <c r="E26" s="42"/>
      <c r="F26" s="43">
        <f>'[1]PN StatData(2Q)'!S32</f>
        <v>133106.67961301733</v>
      </c>
      <c r="G26" s="49"/>
      <c r="H26" s="44">
        <f>'[1]2023Q2'!F26</f>
        <v>125366.38311419</v>
      </c>
      <c r="I26" s="36"/>
      <c r="J26" s="37">
        <f t="shared" si="3"/>
        <v>6.1741403927854241</v>
      </c>
      <c r="L26" s="45"/>
      <c r="M26" s="46"/>
      <c r="O26" s="47"/>
      <c r="R26" s="2"/>
    </row>
    <row r="27" spans="2:18" ht="19.5" customHeight="1" x14ac:dyDescent="0.25">
      <c r="B27" s="31"/>
      <c r="C27" s="41"/>
      <c r="D27" s="60"/>
      <c r="E27" s="42"/>
      <c r="F27" s="43"/>
      <c r="G27" s="49"/>
      <c r="H27" s="44"/>
      <c r="I27" s="36"/>
      <c r="J27" s="37"/>
    </row>
    <row r="28" spans="2:18" ht="19.5" customHeight="1" x14ac:dyDescent="0.25">
      <c r="B28" s="31">
        <v>7</v>
      </c>
      <c r="C28" s="41"/>
      <c r="D28" s="61" t="s">
        <v>21</v>
      </c>
      <c r="E28" s="42"/>
      <c r="F28" s="62">
        <f>F26-F22</f>
        <v>7831.40024188385</v>
      </c>
      <c r="G28" s="63"/>
      <c r="H28" s="44">
        <f>'[1]2023Q2'!F28</f>
        <v>6832.8786998883006</v>
      </c>
      <c r="I28" s="36"/>
      <c r="J28" s="37">
        <f t="shared" si="3"/>
        <v>14.61348263085473</v>
      </c>
      <c r="L28" s="45"/>
      <c r="M28" s="46"/>
      <c r="R28" s="2"/>
    </row>
    <row r="29" spans="2:18" ht="19.5" customHeight="1" x14ac:dyDescent="0.2">
      <c r="B29" s="64"/>
      <c r="C29" s="41"/>
      <c r="D29" s="52" t="s">
        <v>14</v>
      </c>
      <c r="E29" s="33"/>
      <c r="F29" s="65">
        <f>[1]Selected_Fin2Q!BB30/1000000</f>
        <v>9981.9532298838512</v>
      </c>
      <c r="G29" s="66"/>
      <c r="H29" s="55">
        <f>'[1]2023Q2'!F29</f>
        <v>8237.6379024199996</v>
      </c>
      <c r="I29" s="56"/>
      <c r="J29" s="57">
        <f t="shared" si="3"/>
        <v>21.174945392433649</v>
      </c>
      <c r="L29" s="45"/>
      <c r="M29" s="46"/>
      <c r="O29" s="47"/>
      <c r="R29" s="2"/>
    </row>
    <row r="30" spans="2:18" ht="19.5" customHeight="1" x14ac:dyDescent="0.2">
      <c r="B30" s="64"/>
      <c r="C30" s="41"/>
      <c r="D30" s="52" t="s">
        <v>15</v>
      </c>
      <c r="E30" s="33"/>
      <c r="F30" s="65">
        <f>[1]Selected_Fin2Q!BB31/1000000</f>
        <v>-2150.5529879999999</v>
      </c>
      <c r="G30" s="66"/>
      <c r="H30" s="55">
        <f>'[1]2023Q2'!F30</f>
        <v>-1404.7592025316992</v>
      </c>
      <c r="I30" s="56"/>
      <c r="J30" s="57">
        <f t="shared" si="3"/>
        <v>-53.090507193276167</v>
      </c>
      <c r="L30" s="45"/>
      <c r="M30" s="46"/>
      <c r="O30" s="47"/>
      <c r="R30" s="2"/>
    </row>
    <row r="31" spans="2:18" ht="19.5" customHeight="1" x14ac:dyDescent="0.25">
      <c r="B31" s="31"/>
      <c r="C31" s="41"/>
      <c r="D31" s="60"/>
      <c r="E31" s="42"/>
      <c r="F31" s="43"/>
      <c r="G31" s="49"/>
      <c r="H31" s="44"/>
      <c r="I31" s="36"/>
      <c r="J31" s="37"/>
      <c r="R31" s="2"/>
    </row>
    <row r="32" spans="2:18" ht="19.5" customHeight="1" x14ac:dyDescent="0.25">
      <c r="B32" s="31">
        <v>8</v>
      </c>
      <c r="C32" s="41" t="s">
        <v>5</v>
      </c>
      <c r="D32" s="32" t="s">
        <v>22</v>
      </c>
      <c r="E32" s="42"/>
      <c r="F32" s="43">
        <f>'[1]PN StatData(2Q)'!Z32</f>
        <v>11171.64073096</v>
      </c>
      <c r="G32" s="49"/>
      <c r="H32" s="44">
        <f>'[1]2023Q2'!F32</f>
        <v>11211.373460659999</v>
      </c>
      <c r="I32" s="36"/>
      <c r="J32" s="37">
        <f t="shared" ref="J32" si="4">IFERROR((F32-H32)/ABS(H32)*100,"")</f>
        <v>-0.35439662981006648</v>
      </c>
      <c r="K32" s="67"/>
      <c r="L32" s="45"/>
      <c r="M32" s="46"/>
      <c r="O32" s="47"/>
      <c r="R32" s="2"/>
    </row>
    <row r="33" spans="2:18" ht="19.5" customHeight="1" x14ac:dyDescent="0.25">
      <c r="B33" s="31"/>
      <c r="C33" s="41"/>
      <c r="D33" s="32"/>
      <c r="E33" s="42"/>
      <c r="F33" s="48"/>
      <c r="G33" s="49"/>
      <c r="H33" s="50"/>
      <c r="I33" s="51"/>
      <c r="J33" s="37"/>
    </row>
    <row r="34" spans="2:18" ht="19.5" customHeight="1" x14ac:dyDescent="0.25">
      <c r="B34" s="31">
        <v>9</v>
      </c>
      <c r="C34" s="41" t="s">
        <v>5</v>
      </c>
      <c r="D34" s="32" t="s">
        <v>23</v>
      </c>
      <c r="E34" s="42"/>
      <c r="F34" s="43">
        <f>'[1]PN StatData(2Q)'!AA32</f>
        <v>2881.2847342592645</v>
      </c>
      <c r="G34" s="49"/>
      <c r="H34" s="44">
        <f>'[1]2023Q2'!F34</f>
        <v>1894.7861728908786</v>
      </c>
      <c r="I34" s="36"/>
      <c r="J34" s="37">
        <f>IFERROR((F34-H34)/ABS(H34)*100,"")</f>
        <v>52.06384633170947</v>
      </c>
      <c r="K34" s="68"/>
      <c r="L34" s="45"/>
      <c r="M34" s="46"/>
      <c r="O34" s="47"/>
      <c r="R34" s="2"/>
    </row>
    <row r="35" spans="2:18" ht="19.5" customHeight="1" x14ac:dyDescent="0.2">
      <c r="B35" s="64"/>
      <c r="C35" s="41"/>
      <c r="D35" s="69" t="s">
        <v>24</v>
      </c>
      <c r="E35" s="33"/>
      <c r="F35" s="53">
        <f>'[1]Selected-Oper2Q'!AW30/1000000</f>
        <v>3274.5148757239999</v>
      </c>
      <c r="G35" s="54"/>
      <c r="H35" s="55">
        <f>'[1]2023Q2'!F35</f>
        <v>2166.4670996000032</v>
      </c>
      <c r="I35" s="56"/>
      <c r="J35" s="57">
        <f t="shared" ref="J35:J40" si="5">IFERROR((F35-H35)/ABS(H35)*100,"")</f>
        <v>51.145377482472576</v>
      </c>
      <c r="L35" s="45"/>
      <c r="M35" s="46"/>
      <c r="R35" s="2"/>
    </row>
    <row r="36" spans="2:18" ht="19.5" customHeight="1" x14ac:dyDescent="0.2">
      <c r="B36" s="64"/>
      <c r="C36" s="41"/>
      <c r="D36" s="69" t="s">
        <v>25</v>
      </c>
      <c r="E36" s="33"/>
      <c r="F36" s="53">
        <f>'[1]Selected-Oper2Q'!AW31/1000000</f>
        <v>-393.23014146473577</v>
      </c>
      <c r="G36" s="54"/>
      <c r="H36" s="55">
        <f>'[1]2023Q2'!F36</f>
        <v>-271.68092670912489</v>
      </c>
      <c r="I36" s="56"/>
      <c r="J36" s="57">
        <f t="shared" si="5"/>
        <v>-44.739693812126717</v>
      </c>
      <c r="L36" s="45"/>
      <c r="M36" s="46"/>
      <c r="R36" s="2"/>
    </row>
    <row r="37" spans="2:18" ht="19.5" customHeight="1" thickBot="1" x14ac:dyDescent="0.3">
      <c r="B37" s="70"/>
      <c r="C37" s="71"/>
      <c r="D37" s="72"/>
      <c r="E37" s="73"/>
      <c r="F37" s="74"/>
      <c r="G37" s="75"/>
      <c r="H37" s="76"/>
      <c r="I37" s="77"/>
      <c r="J37" s="78"/>
    </row>
    <row r="38" spans="2:18" ht="19.5" customHeight="1" thickTop="1" x14ac:dyDescent="0.25">
      <c r="B38" s="79">
        <v>10</v>
      </c>
      <c r="C38" s="80" t="s">
        <v>5</v>
      </c>
      <c r="D38" s="32" t="s">
        <v>26</v>
      </c>
      <c r="E38" s="81"/>
      <c r="F38" s="82">
        <f>SUM(F39:F41)</f>
        <v>327841</v>
      </c>
      <c r="G38" s="83"/>
      <c r="H38" s="84">
        <f>'[1]2023Q2'!F38</f>
        <v>419044</v>
      </c>
      <c r="I38" s="85"/>
      <c r="J38" s="37">
        <f t="shared" si="5"/>
        <v>-21.764540239211158</v>
      </c>
      <c r="K38" s="86"/>
      <c r="L38" s="45"/>
      <c r="M38" s="46"/>
      <c r="R38" s="2"/>
    </row>
    <row r="39" spans="2:18" ht="19.5" customHeight="1" x14ac:dyDescent="0.25">
      <c r="B39" s="31"/>
      <c r="C39" s="41"/>
      <c r="D39" s="52" t="s">
        <v>27</v>
      </c>
      <c r="E39" s="33"/>
      <c r="F39" s="87">
        <f>'[1]PN StatData(2Q)'!J32</f>
        <v>327489</v>
      </c>
      <c r="G39" s="88"/>
      <c r="H39" s="87">
        <f>'[1]2023Q2'!F39</f>
        <v>418605</v>
      </c>
      <c r="I39" s="89"/>
      <c r="J39" s="57">
        <f t="shared" si="5"/>
        <v>-21.766581861181784</v>
      </c>
      <c r="K39" s="90"/>
      <c r="L39" s="45"/>
      <c r="M39" s="46"/>
      <c r="N39" s="91"/>
      <c r="R39" s="2"/>
    </row>
    <row r="40" spans="2:18" ht="19.5" customHeight="1" x14ac:dyDescent="0.25">
      <c r="B40" s="31"/>
      <c r="C40" s="41"/>
      <c r="D40" s="52" t="s">
        <v>28</v>
      </c>
      <c r="E40" s="33"/>
      <c r="F40" s="87">
        <f>'[1]PN StatData(2Q)'!K32</f>
        <v>316</v>
      </c>
      <c r="G40" s="88"/>
      <c r="H40" s="87">
        <f>'[1]2023Q2'!F40</f>
        <v>429</v>
      </c>
      <c r="I40" s="89"/>
      <c r="J40" s="57">
        <f t="shared" si="5"/>
        <v>-26.340326340326342</v>
      </c>
      <c r="L40" s="45"/>
      <c r="M40" s="46"/>
      <c r="N40" s="91"/>
      <c r="R40" s="2"/>
    </row>
    <row r="41" spans="2:18" ht="19.5" customHeight="1" x14ac:dyDescent="0.25">
      <c r="B41" s="31"/>
      <c r="C41" s="41"/>
      <c r="D41" s="52" t="s">
        <v>29</v>
      </c>
      <c r="E41" s="33"/>
      <c r="F41" s="87">
        <f>'[1]PN StatData(2Q)'!L32</f>
        <v>36</v>
      </c>
      <c r="G41" s="88"/>
      <c r="H41" s="87">
        <f>'[1]2023Q2'!F41</f>
        <v>10</v>
      </c>
      <c r="I41" s="89"/>
      <c r="J41" s="57">
        <f t="shared" ref="J41" si="6">IFERROR(((F41/H41)-1)*100,"")</f>
        <v>260</v>
      </c>
      <c r="L41" s="45"/>
      <c r="M41" s="46"/>
      <c r="R41" s="2"/>
    </row>
    <row r="42" spans="2:18" ht="13.5" customHeight="1" thickBot="1" x14ac:dyDescent="0.3">
      <c r="B42" s="92"/>
      <c r="C42" s="93"/>
      <c r="D42" s="93"/>
      <c r="E42" s="94"/>
      <c r="F42" s="95"/>
      <c r="G42" s="94"/>
      <c r="H42" s="93"/>
      <c r="I42" s="93"/>
      <c r="J42" s="96"/>
    </row>
    <row r="44" spans="2:18" ht="15" customHeight="1" x14ac:dyDescent="0.2">
      <c r="B44" s="97" t="s">
        <v>30</v>
      </c>
      <c r="C44" s="97"/>
      <c r="D44" s="97"/>
      <c r="E44" s="97"/>
      <c r="F44" s="97"/>
      <c r="G44" s="97"/>
      <c r="H44" s="97"/>
      <c r="I44" s="97"/>
      <c r="J44" s="97"/>
    </row>
    <row r="45" spans="2:18" ht="36.75" customHeight="1" x14ac:dyDescent="0.2">
      <c r="B45" s="97" t="s">
        <v>31</v>
      </c>
      <c r="C45" s="97"/>
      <c r="D45" s="97"/>
      <c r="E45" s="97"/>
      <c r="F45" s="97"/>
      <c r="G45" s="97"/>
      <c r="H45" s="97"/>
      <c r="I45" s="97"/>
      <c r="J45" s="97"/>
    </row>
    <row r="46" spans="2:18" ht="15" customHeight="1" x14ac:dyDescent="0.2">
      <c r="B46" s="97" t="s">
        <v>32</v>
      </c>
      <c r="C46" s="97"/>
      <c r="D46" s="97"/>
      <c r="E46" s="97"/>
      <c r="F46" s="97"/>
      <c r="G46" s="97"/>
      <c r="H46" s="97"/>
      <c r="I46" s="97"/>
      <c r="J46" s="97"/>
    </row>
    <row r="47" spans="2:18" ht="15" customHeight="1" x14ac:dyDescent="0.2">
      <c r="B47" s="97" t="s">
        <v>33</v>
      </c>
      <c r="C47" s="97"/>
      <c r="D47" s="97"/>
      <c r="E47" s="97"/>
      <c r="F47" s="97"/>
      <c r="G47" s="97"/>
      <c r="H47" s="97"/>
      <c r="I47" s="97"/>
      <c r="J47" s="97"/>
    </row>
    <row r="48" spans="2:18" ht="15.75" customHeight="1" x14ac:dyDescent="0.2">
      <c r="B48" s="97"/>
      <c r="C48" s="97"/>
      <c r="D48" s="97"/>
      <c r="E48" s="97"/>
      <c r="F48" s="97"/>
      <c r="G48" s="97"/>
      <c r="H48" s="97"/>
      <c r="I48" s="97"/>
      <c r="J48" s="97"/>
    </row>
    <row r="49" spans="2:10" ht="15.75" customHeight="1" x14ac:dyDescent="0.2">
      <c r="B49" s="97"/>
      <c r="C49" s="97"/>
      <c r="D49" s="97"/>
      <c r="E49" s="97"/>
      <c r="F49" s="97"/>
      <c r="G49" s="97"/>
      <c r="H49" s="97"/>
      <c r="I49" s="97"/>
      <c r="J49" s="97"/>
    </row>
    <row r="50" spans="2:10" ht="15.75" customHeight="1" x14ac:dyDescent="0.2">
      <c r="B50" s="98"/>
      <c r="C50" s="99"/>
      <c r="D50" s="100"/>
      <c r="E50" s="100"/>
      <c r="F50" s="100"/>
      <c r="G50" s="100"/>
      <c r="H50" s="100"/>
      <c r="I50" s="100"/>
      <c r="J50" s="100"/>
    </row>
    <row r="51" spans="2:10" ht="15.75" customHeight="1" x14ac:dyDescent="0.2">
      <c r="B51" s="98"/>
      <c r="C51" s="99"/>
      <c r="D51" s="100"/>
      <c r="E51" s="100"/>
      <c r="F51" s="100"/>
      <c r="G51" s="100"/>
      <c r="H51" s="100"/>
      <c r="I51" s="100"/>
      <c r="J51" s="100"/>
    </row>
    <row r="52" spans="2:10" ht="15.75" customHeight="1" x14ac:dyDescent="0.2">
      <c r="B52" s="98"/>
      <c r="C52" s="99"/>
      <c r="D52" s="100"/>
      <c r="E52" s="100"/>
      <c r="F52" s="100"/>
      <c r="G52" s="100"/>
      <c r="H52" s="100"/>
      <c r="I52" s="100"/>
      <c r="J52" s="100"/>
    </row>
    <row r="53" spans="2:10" ht="15.75" customHeight="1" x14ac:dyDescent="0.2">
      <c r="B53" s="98"/>
      <c r="C53" s="99"/>
      <c r="D53" s="100"/>
      <c r="E53" s="100"/>
      <c r="F53" s="100"/>
      <c r="G53" s="100"/>
      <c r="H53" s="100"/>
      <c r="I53" s="100"/>
      <c r="J53" s="100"/>
    </row>
    <row r="54" spans="2:10" ht="15.75" customHeight="1" x14ac:dyDescent="0.2">
      <c r="B54" s="98"/>
      <c r="C54" s="99"/>
      <c r="D54" s="100"/>
      <c r="E54" s="100"/>
      <c r="F54" s="100"/>
      <c r="G54" s="100"/>
      <c r="H54" s="100"/>
      <c r="I54" s="100"/>
      <c r="J54" s="100"/>
    </row>
    <row r="55" spans="2:10" ht="15.75" customHeight="1" x14ac:dyDescent="0.2">
      <c r="B55" s="98"/>
      <c r="C55" s="99"/>
      <c r="D55" s="100"/>
      <c r="E55" s="100"/>
      <c r="F55" s="100"/>
      <c r="G55" s="100"/>
      <c r="H55" s="100"/>
      <c r="I55" s="100"/>
      <c r="J55" s="100"/>
    </row>
    <row r="56" spans="2:10" ht="15.75" customHeight="1" x14ac:dyDescent="0.2">
      <c r="B56" s="98"/>
      <c r="C56" s="99"/>
      <c r="D56" s="100"/>
      <c r="E56" s="100"/>
      <c r="F56" s="100"/>
      <c r="G56" s="100"/>
      <c r="H56" s="100"/>
      <c r="I56" s="100"/>
      <c r="J56" s="100"/>
    </row>
    <row r="57" spans="2:10" ht="15.75" customHeight="1" x14ac:dyDescent="0.2">
      <c r="B57" s="98"/>
      <c r="C57" s="99"/>
      <c r="D57" s="100"/>
      <c r="E57" s="100"/>
      <c r="F57" s="100"/>
      <c r="G57" s="100"/>
      <c r="H57" s="100"/>
      <c r="I57" s="100"/>
      <c r="J57" s="100"/>
    </row>
    <row r="58" spans="2:10" ht="15.75" customHeight="1" x14ac:dyDescent="0.2">
      <c r="B58" s="98"/>
      <c r="C58" s="99"/>
      <c r="D58" s="100"/>
      <c r="E58" s="100"/>
      <c r="F58" s="100"/>
      <c r="G58" s="100"/>
      <c r="H58" s="100"/>
      <c r="I58" s="100"/>
      <c r="J58" s="100"/>
    </row>
  </sheetData>
  <mergeCells count="15">
    <mergeCell ref="B48:J48"/>
    <mergeCell ref="B49:J49"/>
    <mergeCell ref="O9:P9"/>
    <mergeCell ref="Q9:R9"/>
    <mergeCell ref="B44:J44"/>
    <mergeCell ref="B45:J45"/>
    <mergeCell ref="B46:J46"/>
    <mergeCell ref="B47:J47"/>
    <mergeCell ref="B2:J2"/>
    <mergeCell ref="B3:J3"/>
    <mergeCell ref="B4:J4"/>
    <mergeCell ref="E5:F6"/>
    <mergeCell ref="G5:I6"/>
    <mergeCell ref="J5:J7"/>
    <mergeCell ref="E7:I7"/>
  </mergeCells>
  <printOptions horizontalCentered="1"/>
  <pageMargins left="0.23622047244094491" right="0.23622047244094491" top="0.55118110236220474" bottom="0.55118110236220474" header="0.31496062992125984" footer="0.31496062992125984"/>
  <pageSetup paperSize="9" scale="77" fitToWidth="0" orientation="portrait" r:id="rId1"/>
  <headerFooter>
    <oddHeader>&amp;C&amp;K000000&amp;G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0297-60B8-4127-B0F8-919AA96E45CD}">
  <sheetPr codeName="Sheet7">
    <tabColor theme="7" tint="-0.249977111117893"/>
    <pageSetUpPr fitToPage="1"/>
  </sheetPr>
  <dimension ref="C4:U46"/>
  <sheetViews>
    <sheetView view="pageBreakPreview" topLeftCell="A12" zoomScaleNormal="85" zoomScaleSheetLayoutView="100" workbookViewId="0">
      <selection activeCell="B45" sqref="B45:J45"/>
    </sheetView>
  </sheetViews>
  <sheetFormatPr defaultColWidth="8.85546875" defaultRowHeight="12.75" x14ac:dyDescent="0.2"/>
  <cols>
    <col min="1" max="1" width="4.85546875" customWidth="1"/>
    <col min="2" max="2" width="10.28515625" customWidth="1"/>
    <col min="3" max="3" width="40" customWidth="1"/>
    <col min="4" max="4" width="14.7109375" customWidth="1"/>
    <col min="5" max="5" width="1" customWidth="1"/>
    <col min="6" max="8" width="12.28515625" customWidth="1"/>
    <col min="9" max="9" width="1" customWidth="1"/>
    <col min="10" max="10" width="12.28515625" customWidth="1"/>
    <col min="11" max="11" width="10.7109375" customWidth="1"/>
    <col min="12" max="12" width="12.7109375" customWidth="1"/>
    <col min="13" max="13" width="1" customWidth="1"/>
    <col min="14" max="16" width="14.85546875" customWidth="1"/>
    <col min="17" max="17" width="1" customWidth="1"/>
    <col min="19" max="19" width="17.85546875" hidden="1" customWidth="1"/>
    <col min="20" max="20" width="17.42578125" hidden="1" customWidth="1"/>
    <col min="21" max="21" width="17.28515625" hidden="1" customWidth="1"/>
  </cols>
  <sheetData>
    <row r="4" spans="3:21" ht="20.25" x14ac:dyDescent="0.3">
      <c r="C4" s="101" t="s">
        <v>34</v>
      </c>
      <c r="D4" s="101"/>
      <c r="E4" s="101"/>
      <c r="F4" s="101"/>
      <c r="G4" s="101"/>
      <c r="H4" s="101"/>
      <c r="I4" s="101"/>
      <c r="J4" s="101"/>
      <c r="K4" s="101"/>
      <c r="L4" s="101"/>
      <c r="M4" s="101"/>
      <c r="N4" s="101"/>
      <c r="O4" s="101"/>
      <c r="P4" s="101"/>
      <c r="Q4" s="101"/>
      <c r="R4" s="101"/>
      <c r="S4" s="101"/>
    </row>
    <row r="5" spans="3:21" ht="20.25" x14ac:dyDescent="0.3">
      <c r="C5" s="101" t="str">
        <f>"For the Quarter Ending "&amp;MID([1]Selected_Fin2Q!B7,7,LEN([1]Selected_Fin2Q!B7))</f>
        <v>For the Quarter Ending June 30, 2024</v>
      </c>
      <c r="D5" s="101"/>
      <c r="E5" s="101"/>
      <c r="F5" s="101"/>
      <c r="G5" s="101"/>
      <c r="H5" s="101"/>
      <c r="I5" s="101"/>
      <c r="J5" s="101"/>
      <c r="K5" s="101"/>
      <c r="L5" s="101"/>
      <c r="M5" s="101"/>
      <c r="N5" s="101"/>
      <c r="O5" s="101"/>
      <c r="P5" s="101"/>
      <c r="Q5" s="101"/>
    </row>
    <row r="6" spans="3:21" ht="20.25" x14ac:dyDescent="0.3">
      <c r="C6" s="101" t="s">
        <v>35</v>
      </c>
      <c r="D6" s="101"/>
      <c r="E6" s="101"/>
      <c r="F6" s="101"/>
      <c r="G6" s="101"/>
      <c r="H6" s="101"/>
      <c r="I6" s="101"/>
      <c r="J6" s="101"/>
      <c r="K6" s="101"/>
      <c r="L6" s="101"/>
      <c r="M6" s="101"/>
      <c r="N6" s="101"/>
      <c r="O6" s="101"/>
      <c r="P6" s="101"/>
      <c r="Q6" s="101"/>
    </row>
    <row r="7" spans="3:21" x14ac:dyDescent="0.2">
      <c r="C7" s="102"/>
      <c r="D7" s="102"/>
      <c r="E7" s="102"/>
      <c r="F7" s="102"/>
      <c r="G7" s="102"/>
      <c r="H7" s="102"/>
      <c r="I7" s="102"/>
      <c r="J7" s="102"/>
      <c r="K7" s="102"/>
      <c r="L7" s="102"/>
      <c r="M7" s="102"/>
      <c r="N7" s="102"/>
      <c r="O7" s="102"/>
      <c r="P7" s="102"/>
      <c r="Q7" s="102"/>
    </row>
    <row r="8" spans="3:21" x14ac:dyDescent="0.2">
      <c r="C8" s="103"/>
      <c r="D8" s="102"/>
      <c r="E8" s="102"/>
      <c r="F8" s="102"/>
      <c r="G8" s="102"/>
      <c r="H8" s="102"/>
      <c r="I8" s="102"/>
      <c r="J8" s="102"/>
      <c r="K8" s="102"/>
      <c r="L8" s="102"/>
      <c r="M8" s="102"/>
      <c r="N8" s="102"/>
      <c r="O8" s="102"/>
      <c r="P8" s="102"/>
      <c r="Q8" s="102"/>
    </row>
    <row r="9" spans="3:21" x14ac:dyDescent="0.2">
      <c r="C9" s="102"/>
      <c r="D9" s="102"/>
      <c r="E9" s="102"/>
      <c r="F9" s="102"/>
      <c r="G9" s="102"/>
      <c r="H9" s="102"/>
      <c r="I9" s="102"/>
      <c r="J9" s="102"/>
      <c r="K9" s="102"/>
      <c r="L9" s="102"/>
      <c r="M9" s="102"/>
      <c r="N9" s="102"/>
      <c r="O9" s="102"/>
      <c r="P9" s="102"/>
      <c r="Q9" s="102"/>
    </row>
    <row r="10" spans="3:21" ht="32.25" customHeight="1" x14ac:dyDescent="0.2">
      <c r="C10" s="104"/>
      <c r="D10" s="105" t="s">
        <v>36</v>
      </c>
      <c r="E10" s="106"/>
      <c r="F10" s="107" t="s">
        <v>37</v>
      </c>
      <c r="G10" s="108"/>
      <c r="H10" s="108"/>
      <c r="I10" s="109"/>
      <c r="J10" s="107" t="s">
        <v>38</v>
      </c>
      <c r="K10" s="108"/>
      <c r="L10" s="110"/>
      <c r="M10" s="111"/>
      <c r="N10" s="112" t="s">
        <v>39</v>
      </c>
      <c r="O10" s="112"/>
      <c r="P10" s="112"/>
      <c r="Q10" s="113"/>
      <c r="S10" s="112" t="s">
        <v>40</v>
      </c>
      <c r="T10" s="112"/>
      <c r="U10" s="112"/>
    </row>
    <row r="11" spans="3:21" ht="15" x14ac:dyDescent="0.25">
      <c r="C11" s="114"/>
      <c r="D11" s="105"/>
      <c r="E11" s="115"/>
      <c r="F11" s="116" t="s">
        <v>41</v>
      </c>
      <c r="G11" s="116" t="s">
        <v>42</v>
      </c>
      <c r="H11" s="116" t="s">
        <v>43</v>
      </c>
      <c r="I11" s="116"/>
      <c r="J11" s="117" t="s">
        <v>44</v>
      </c>
      <c r="K11" s="117" t="s">
        <v>45</v>
      </c>
      <c r="L11" s="117" t="s">
        <v>46</v>
      </c>
      <c r="M11" s="118"/>
      <c r="N11" s="117" t="s">
        <v>44</v>
      </c>
      <c r="O11" s="117" t="s">
        <v>45</v>
      </c>
      <c r="P11" s="117" t="s">
        <v>46</v>
      </c>
      <c r="Q11" s="119"/>
      <c r="S11" s="117" t="s">
        <v>44</v>
      </c>
      <c r="T11" s="117" t="s">
        <v>45</v>
      </c>
      <c r="U11" s="117" t="s">
        <v>46</v>
      </c>
    </row>
    <row r="12" spans="3:21" x14ac:dyDescent="0.2">
      <c r="C12" s="119"/>
      <c r="D12" s="120"/>
      <c r="E12" s="120"/>
      <c r="F12" s="120"/>
      <c r="G12" s="120"/>
      <c r="H12" s="120"/>
      <c r="I12" s="120"/>
      <c r="J12" s="120"/>
      <c r="K12" s="120"/>
      <c r="L12" s="120"/>
      <c r="M12" s="120"/>
      <c r="N12" s="121"/>
      <c r="O12" s="121"/>
      <c r="P12" s="121"/>
      <c r="Q12" s="122"/>
      <c r="S12" s="121"/>
      <c r="T12" s="121"/>
      <c r="U12" s="121"/>
    </row>
    <row r="13" spans="3:21" ht="15" x14ac:dyDescent="0.25">
      <c r="C13" s="123" t="s">
        <v>47</v>
      </c>
      <c r="D13" s="124">
        <v>1</v>
      </c>
      <c r="E13" s="124"/>
      <c r="F13" s="124">
        <f>IF('[1]PN StatData(2Q)'!F14="","",'[1]PN StatData(2Q)'!F14)</f>
        <v>1</v>
      </c>
      <c r="G13" s="124" t="str">
        <f>IF('[1]PN StatData(2Q)'!G14="","",'[1]PN StatData(2Q)'!G14)</f>
        <v/>
      </c>
      <c r="H13" s="124" t="str">
        <f>IF('[1]PN StatData(2Q)'!H14="","",'[1]PN StatData(2Q)'!H14)</f>
        <v/>
      </c>
      <c r="I13" s="124"/>
      <c r="J13" s="125" t="str">
        <f>'[1]PN StatData(2Q)'!J14</f>
        <v>nil</v>
      </c>
      <c r="K13" s="126">
        <f>'[1]PN StatData(2Q)'!K14</f>
        <v>0</v>
      </c>
      <c r="L13" s="125" t="str">
        <f>'[1]PN StatData(2Q)'!L14</f>
        <v>nil</v>
      </c>
      <c r="M13" s="127"/>
      <c r="N13" s="128" t="str">
        <f>'[1]PN StatData(2Q)'!N14</f>
        <v>nil</v>
      </c>
      <c r="O13" s="129">
        <f>'[1]PN StatData(2Q)'!O14</f>
        <v>0</v>
      </c>
      <c r="P13" s="128" t="str">
        <f>'[1]PN StatData(2Q)'!P14</f>
        <v>nil</v>
      </c>
      <c r="Q13" s="122"/>
      <c r="S13" s="130"/>
      <c r="T13" s="130"/>
      <c r="U13" s="130"/>
    </row>
    <row r="14" spans="3:21" ht="15" x14ac:dyDescent="0.25">
      <c r="C14" s="123" t="s">
        <v>48</v>
      </c>
      <c r="D14" s="124">
        <v>1</v>
      </c>
      <c r="E14" s="124"/>
      <c r="F14" s="124">
        <f>IF('[1]PN StatData(2Q)'!F15="","",'[1]PN StatData(2Q)'!F15)</f>
        <v>1</v>
      </c>
      <c r="G14" s="124" t="str">
        <f>IF('[1]PN StatData(2Q)'!G15="","",'[1]PN StatData(2Q)'!G15)</f>
        <v/>
      </c>
      <c r="H14" s="124" t="str">
        <f>IF('[1]PN StatData(2Q)'!H15="","",'[1]PN StatData(2Q)'!H15)</f>
        <v/>
      </c>
      <c r="I14" s="124"/>
      <c r="J14" s="125" t="str">
        <f>'[1]PN StatData(2Q)'!J15</f>
        <v>nil</v>
      </c>
      <c r="K14" s="131">
        <f>'[1]PN StatData(2Q)'!K15</f>
        <v>0</v>
      </c>
      <c r="L14" s="125" t="str">
        <f>'[1]PN StatData(2Q)'!L15</f>
        <v>nil</v>
      </c>
      <c r="M14" s="127"/>
      <c r="N14" s="128" t="str">
        <f>'[1]PN StatData(2Q)'!N15</f>
        <v>nil</v>
      </c>
      <c r="O14" s="132">
        <f>'[1]PN StatData(2Q)'!O15</f>
        <v>0</v>
      </c>
      <c r="P14" s="128" t="str">
        <f>'[1]PN StatData(2Q)'!P15</f>
        <v>nil</v>
      </c>
      <c r="Q14" s="133"/>
      <c r="S14" s="128" t="s">
        <v>49</v>
      </c>
      <c r="T14" s="129">
        <v>84248300</v>
      </c>
      <c r="U14" s="128" t="s">
        <v>49</v>
      </c>
    </row>
    <row r="15" spans="3:21" ht="15" x14ac:dyDescent="0.25">
      <c r="C15" s="123" t="s">
        <v>50</v>
      </c>
      <c r="D15" s="124">
        <v>1</v>
      </c>
      <c r="E15" s="124"/>
      <c r="F15" s="124">
        <f>IF('[1]PN StatData(2Q)'!F16="","",'[1]PN StatData(2Q)'!F16)</f>
        <v>1</v>
      </c>
      <c r="G15" s="124" t="str">
        <f>IF('[1]PN StatData(2Q)'!G16="","",'[1]PN StatData(2Q)'!G16)</f>
        <v/>
      </c>
      <c r="H15" s="124" t="str">
        <f>IF('[1]PN StatData(2Q)'!H16="","",'[1]PN StatData(2Q)'!H16)</f>
        <v/>
      </c>
      <c r="I15" s="124"/>
      <c r="J15" s="125">
        <f>'[1]PN StatData(2Q)'!J16</f>
        <v>1936</v>
      </c>
      <c r="K15" s="131" t="str">
        <f>'[1]PN StatData(2Q)'!K16</f>
        <v>nil</v>
      </c>
      <c r="L15" s="125" t="str">
        <f>'[1]PN StatData(2Q)'!L16</f>
        <v>nil</v>
      </c>
      <c r="M15" s="127"/>
      <c r="N15" s="128">
        <f>'[1]PN StatData(2Q)'!N16</f>
        <v>104.38</v>
      </c>
      <c r="O15" s="132" t="str">
        <f>'[1]PN StatData(2Q)'!O16</f>
        <v>nil</v>
      </c>
      <c r="P15" s="128" t="str">
        <f>'[1]PN StatData(2Q)'!P16</f>
        <v>nil</v>
      </c>
      <c r="Q15" s="133"/>
      <c r="S15" s="128" t="s">
        <v>49</v>
      </c>
      <c r="T15" s="132">
        <v>0</v>
      </c>
      <c r="U15" s="128" t="s">
        <v>49</v>
      </c>
    </row>
    <row r="16" spans="3:21" ht="15" x14ac:dyDescent="0.25">
      <c r="C16" s="123" t="s">
        <v>51</v>
      </c>
      <c r="D16" s="124">
        <v>1</v>
      </c>
      <c r="E16" s="124"/>
      <c r="F16" s="124" t="str">
        <f>IF('[1]PN StatData(2Q)'!F17="","",'[1]PN StatData(2Q)'!F17)</f>
        <v/>
      </c>
      <c r="G16" s="124">
        <f>IF('[1]PN StatData(2Q)'!G17="","",'[1]PN StatData(2Q)'!G17)</f>
        <v>1</v>
      </c>
      <c r="H16" s="124" t="str">
        <f>IF('[1]PN StatData(2Q)'!H17="","",'[1]PN StatData(2Q)'!H17)</f>
        <v/>
      </c>
      <c r="I16" s="124"/>
      <c r="J16" s="125">
        <f>'[1]PN StatData(2Q)'!J17</f>
        <v>941</v>
      </c>
      <c r="K16" s="131" t="str">
        <f>'[1]PN StatData(2Q)'!K17</f>
        <v>nil</v>
      </c>
      <c r="L16" s="125" t="str">
        <f>'[1]PN StatData(2Q)'!L17</f>
        <v>nil</v>
      </c>
      <c r="M16" s="127"/>
      <c r="N16" s="128">
        <f>'[1]PN StatData(2Q)'!N17</f>
        <v>62.959000000000003</v>
      </c>
      <c r="O16" s="132" t="str">
        <f>'[1]PN StatData(2Q)'!O17</f>
        <v>nil</v>
      </c>
      <c r="P16" s="128" t="str">
        <f>'[1]PN StatData(2Q)'!P17</f>
        <v>nil</v>
      </c>
      <c r="Q16" s="133"/>
      <c r="S16" s="128"/>
      <c r="T16" s="132"/>
      <c r="U16" s="128"/>
    </row>
    <row r="17" spans="3:21" ht="15" x14ac:dyDescent="0.25">
      <c r="C17" s="123" t="s">
        <v>52</v>
      </c>
      <c r="D17" s="124">
        <v>1</v>
      </c>
      <c r="E17" s="124"/>
      <c r="F17" s="124">
        <f>IF('[1]PN StatData(2Q)'!F18="","",'[1]PN StatData(2Q)'!F18)</f>
        <v>1</v>
      </c>
      <c r="G17" s="124" t="str">
        <f>IF('[1]PN StatData(2Q)'!G18="","",'[1]PN StatData(2Q)'!G18)</f>
        <v/>
      </c>
      <c r="H17" s="124" t="str">
        <f>IF('[1]PN StatData(2Q)'!H18="","",'[1]PN StatData(2Q)'!H18)</f>
        <v/>
      </c>
      <c r="I17" s="124"/>
      <c r="J17" s="125">
        <f>'[1]PN StatData(2Q)'!J18</f>
        <v>0</v>
      </c>
      <c r="K17" s="131" t="str">
        <f>'[1]PN StatData(2Q)'!K18</f>
        <v>nil</v>
      </c>
      <c r="L17" s="125" t="str">
        <f>'[1]PN StatData(2Q)'!L18</f>
        <v>nil</v>
      </c>
      <c r="M17" s="127"/>
      <c r="N17" s="128">
        <f>'[1]PN StatData(2Q)'!N18</f>
        <v>0</v>
      </c>
      <c r="O17" s="132" t="str">
        <f>'[1]PN StatData(2Q)'!O18</f>
        <v>nil</v>
      </c>
      <c r="P17" s="128" t="str">
        <f>'[1]PN StatData(2Q)'!P18</f>
        <v>nil</v>
      </c>
      <c r="Q17" s="133"/>
      <c r="S17" s="128"/>
      <c r="T17" s="132"/>
      <c r="U17" s="128"/>
    </row>
    <row r="18" spans="3:21" ht="15" x14ac:dyDescent="0.25">
      <c r="C18" s="123" t="s">
        <v>53</v>
      </c>
      <c r="D18" s="124">
        <v>1</v>
      </c>
      <c r="E18" s="124"/>
      <c r="F18" s="124">
        <f>IF('[1]PN StatData(2Q)'!F19="","",'[1]PN StatData(2Q)'!F19)</f>
        <v>1</v>
      </c>
      <c r="G18" s="124" t="str">
        <f>IF('[1]PN StatData(2Q)'!G19="","",'[1]PN StatData(2Q)'!G19)</f>
        <v/>
      </c>
      <c r="H18" s="124" t="str">
        <f>IF('[1]PN StatData(2Q)'!H19="","",'[1]PN StatData(2Q)'!H19)</f>
        <v/>
      </c>
      <c r="I18" s="124"/>
      <c r="J18" s="125">
        <f>'[1]PN StatData(2Q)'!J19</f>
        <v>48</v>
      </c>
      <c r="K18" s="131" t="str">
        <f>'[1]PN StatData(2Q)'!K19</f>
        <v>nil</v>
      </c>
      <c r="L18" s="125" t="str">
        <f>'[1]PN StatData(2Q)'!L19</f>
        <v>nil</v>
      </c>
      <c r="M18" s="127"/>
      <c r="N18" s="128">
        <f>'[1]PN StatData(2Q)'!N19</f>
        <v>4.4450000000000003</v>
      </c>
      <c r="O18" s="132" t="str">
        <f>'[1]PN StatData(2Q)'!O19</f>
        <v>nil</v>
      </c>
      <c r="P18" s="128" t="str">
        <f>'[1]PN StatData(2Q)'!P19</f>
        <v>nil</v>
      </c>
      <c r="Q18" s="133"/>
      <c r="S18" s="128"/>
      <c r="T18" s="132"/>
      <c r="U18" s="128"/>
    </row>
    <row r="19" spans="3:21" ht="15" x14ac:dyDescent="0.25">
      <c r="C19" s="123" t="s">
        <v>54</v>
      </c>
      <c r="D19" s="124">
        <v>1</v>
      </c>
      <c r="E19" s="124"/>
      <c r="F19" s="124" t="str">
        <f>IF('[1]PN StatData(2Q)'!F20="","",'[1]PN StatData(2Q)'!F20)</f>
        <v/>
      </c>
      <c r="G19" s="124" t="str">
        <f>IF('[1]PN StatData(2Q)'!G20="","",'[1]PN StatData(2Q)'!G20)</f>
        <v/>
      </c>
      <c r="H19" s="124">
        <f>IF('[1]PN StatData(2Q)'!H20="","",'[1]PN StatData(2Q)'!H20)</f>
        <v>1</v>
      </c>
      <c r="I19" s="124"/>
      <c r="J19" s="125" t="str">
        <f>'[1]PN StatData(2Q)'!J20</f>
        <v>nil</v>
      </c>
      <c r="K19" s="131">
        <f>'[1]PN StatData(2Q)'!K20</f>
        <v>0</v>
      </c>
      <c r="L19" s="125" t="str">
        <f>'[1]PN StatData(2Q)'!L20</f>
        <v>nil</v>
      </c>
      <c r="M19" s="127"/>
      <c r="N19" s="128" t="str">
        <f>'[1]PN StatData(2Q)'!N20</f>
        <v>nil</v>
      </c>
      <c r="O19" s="132">
        <f>'[1]PN StatData(2Q)'!O20</f>
        <v>0</v>
      </c>
      <c r="P19" s="128" t="str">
        <f>'[1]PN StatData(2Q)'!P20</f>
        <v>nil</v>
      </c>
      <c r="Q19" s="133"/>
      <c r="S19" s="128"/>
      <c r="T19" s="132"/>
      <c r="U19" s="128"/>
    </row>
    <row r="20" spans="3:21" ht="17.25" x14ac:dyDescent="0.25">
      <c r="C20" s="123" t="s">
        <v>55</v>
      </c>
      <c r="D20" s="124">
        <v>1</v>
      </c>
      <c r="E20" s="124"/>
      <c r="F20" s="124">
        <f>IF('[1]PN StatData(2Q)'!F21="","",'[1]PN StatData(2Q)'!F21)</f>
        <v>1</v>
      </c>
      <c r="G20" s="124" t="str">
        <f>IF('[1]PN StatData(2Q)'!G21="","",'[1]PN StatData(2Q)'!G21)</f>
        <v/>
      </c>
      <c r="H20" s="124" t="str">
        <f>IF('[1]PN StatData(2Q)'!H21="","",'[1]PN StatData(2Q)'!H21)</f>
        <v/>
      </c>
      <c r="I20" s="124"/>
      <c r="J20" s="125">
        <f>'[1]PN StatData(2Q)'!J21</f>
        <v>0</v>
      </c>
      <c r="K20" s="131" t="str">
        <f>'[1]PN StatData(2Q)'!K21</f>
        <v>nil</v>
      </c>
      <c r="L20" s="125" t="str">
        <f>'[1]PN StatData(2Q)'!L21</f>
        <v>nil</v>
      </c>
      <c r="M20" s="127"/>
      <c r="N20" s="128">
        <f>'[1]PN StatData(2Q)'!N21</f>
        <v>0</v>
      </c>
      <c r="O20" s="132" t="str">
        <f>'[1]PN StatData(2Q)'!O21</f>
        <v>nil</v>
      </c>
      <c r="P20" s="128" t="str">
        <f>'[1]PN StatData(2Q)'!P21</f>
        <v>nil</v>
      </c>
      <c r="Q20" s="133"/>
      <c r="S20" s="128"/>
      <c r="T20" s="132"/>
      <c r="U20" s="128"/>
    </row>
    <row r="21" spans="3:21" ht="15" x14ac:dyDescent="0.25">
      <c r="C21" s="134" t="s">
        <v>56</v>
      </c>
      <c r="D21" s="124">
        <v>1</v>
      </c>
      <c r="E21" s="124"/>
      <c r="F21" s="124">
        <f>IF('[1]PN StatData(2Q)'!F22="","",'[1]PN StatData(2Q)'!F22)</f>
        <v>1</v>
      </c>
      <c r="G21" s="124" t="str">
        <f>IF('[1]PN StatData(2Q)'!G22="","",'[1]PN StatData(2Q)'!G22)</f>
        <v/>
      </c>
      <c r="H21" s="124" t="str">
        <f>IF('[1]PN StatData(2Q)'!H22="","",'[1]PN StatData(2Q)'!H22)</f>
        <v/>
      </c>
      <c r="I21" s="124"/>
      <c r="J21" s="125">
        <f>'[1]PN StatData(2Q)'!J22</f>
        <v>336</v>
      </c>
      <c r="K21" s="131" t="str">
        <f>'[1]PN StatData(2Q)'!K22</f>
        <v>nil</v>
      </c>
      <c r="L21" s="125" t="str">
        <f>'[1]PN StatData(2Q)'!L22</f>
        <v>nil</v>
      </c>
      <c r="M21" s="127"/>
      <c r="N21" s="128">
        <f>'[1]PN StatData(2Q)'!N22</f>
        <v>34.704000000000001</v>
      </c>
      <c r="O21" s="132" t="str">
        <f>'[1]PN StatData(2Q)'!O22</f>
        <v>nil</v>
      </c>
      <c r="P21" s="128" t="str">
        <f>'[1]PN StatData(2Q)'!P22</f>
        <v>nil</v>
      </c>
      <c r="Q21" s="133"/>
      <c r="S21" s="128"/>
      <c r="T21" s="132"/>
      <c r="U21" s="128"/>
    </row>
    <row r="22" spans="3:21" ht="15" x14ac:dyDescent="0.25">
      <c r="C22" s="134" t="s">
        <v>57</v>
      </c>
      <c r="D22" s="124">
        <v>1</v>
      </c>
      <c r="E22" s="124"/>
      <c r="F22" s="124">
        <f>IF('[1]PN StatData(2Q)'!F23="","",'[1]PN StatData(2Q)'!F23)</f>
        <v>1</v>
      </c>
      <c r="G22" s="124" t="str">
        <f>IF('[1]PN StatData(2Q)'!G23="","",'[1]PN StatData(2Q)'!G23)</f>
        <v/>
      </c>
      <c r="H22" s="124" t="str">
        <f>IF('[1]PN StatData(2Q)'!H23="","",'[1]PN StatData(2Q)'!H23)</f>
        <v/>
      </c>
      <c r="I22" s="124"/>
      <c r="J22" s="125">
        <f>'[1]PN StatData(2Q)'!J23</f>
        <v>0</v>
      </c>
      <c r="K22" s="131">
        <f>'[1]PN StatData(2Q)'!K23</f>
        <v>0</v>
      </c>
      <c r="L22" s="125">
        <f>'[1]PN StatData(2Q)'!L23</f>
        <v>0</v>
      </c>
      <c r="M22" s="127"/>
      <c r="N22" s="128">
        <f>'[1]PN StatData(2Q)'!N23</f>
        <v>0</v>
      </c>
      <c r="O22" s="132">
        <f>'[1]PN StatData(2Q)'!O23</f>
        <v>0</v>
      </c>
      <c r="P22" s="128">
        <f>'[1]PN StatData(2Q)'!P23</f>
        <v>0</v>
      </c>
      <c r="Q22" s="133"/>
      <c r="S22" s="128"/>
      <c r="T22" s="132"/>
      <c r="U22" s="128"/>
    </row>
    <row r="23" spans="3:21" ht="15" x14ac:dyDescent="0.25">
      <c r="C23" s="134" t="s">
        <v>58</v>
      </c>
      <c r="D23" s="124">
        <v>1</v>
      </c>
      <c r="E23" s="124"/>
      <c r="F23" s="124" t="str">
        <f>IF('[1]PN StatData(2Q)'!F24="","",'[1]PN StatData(2Q)'!F24)</f>
        <v/>
      </c>
      <c r="G23" s="124">
        <f>IF('[1]PN StatData(2Q)'!G24="","",'[1]PN StatData(2Q)'!G24)</f>
        <v>1</v>
      </c>
      <c r="H23" s="124" t="str">
        <f>IF('[1]PN StatData(2Q)'!H24="","",'[1]PN StatData(2Q)'!H24)</f>
        <v/>
      </c>
      <c r="I23" s="124"/>
      <c r="J23" s="125" t="str">
        <f>'[1]PN StatData(2Q)'!J24</f>
        <v>nil</v>
      </c>
      <c r="K23" s="125">
        <f>'[1]PN StatData(2Q)'!K24</f>
        <v>0</v>
      </c>
      <c r="L23" s="125" t="str">
        <f>'[1]PN StatData(2Q)'!L24</f>
        <v>nil</v>
      </c>
      <c r="M23" s="127"/>
      <c r="N23" s="128" t="str">
        <f>'[1]PN StatData(2Q)'!N24</f>
        <v>nil</v>
      </c>
      <c r="O23" s="128">
        <f>'[1]PN StatData(2Q)'!O24</f>
        <v>0</v>
      </c>
      <c r="P23" s="128" t="str">
        <f>'[1]PN StatData(2Q)'!P24</f>
        <v>nil</v>
      </c>
      <c r="Q23" s="133"/>
      <c r="S23" s="128"/>
      <c r="T23" s="132"/>
      <c r="U23" s="128"/>
    </row>
    <row r="24" spans="3:21" ht="15" x14ac:dyDescent="0.25">
      <c r="C24" s="123" t="s">
        <v>59</v>
      </c>
      <c r="D24" s="124">
        <v>1</v>
      </c>
      <c r="E24" s="124"/>
      <c r="F24" s="124">
        <f>IF('[1]PN StatData(2Q)'!F25="","",'[1]PN StatData(2Q)'!F25)</f>
        <v>1</v>
      </c>
      <c r="G24" s="124" t="str">
        <f>IF('[1]PN StatData(2Q)'!G25="","",'[1]PN StatData(2Q)'!G25)</f>
        <v/>
      </c>
      <c r="H24" s="124" t="str">
        <f>IF('[1]PN StatData(2Q)'!H25="","",'[1]PN StatData(2Q)'!H25)</f>
        <v/>
      </c>
      <c r="I24" s="124"/>
      <c r="J24" s="125">
        <f>'[1]PN StatData(2Q)'!J25</f>
        <v>322667</v>
      </c>
      <c r="K24" s="128" t="str">
        <f>'[1]PN StatData(2Q)'!K25</f>
        <v>nil</v>
      </c>
      <c r="L24" s="128" t="str">
        <f>'[1]PN StatData(2Q)'!L25</f>
        <v>nil</v>
      </c>
      <c r="M24" s="127"/>
      <c r="N24" s="128">
        <f>'[1]PN StatData(2Q)'!N25</f>
        <v>18757.327000000001</v>
      </c>
      <c r="O24" s="128" t="str">
        <f>'[1]PN StatData(2Q)'!O25</f>
        <v>nil</v>
      </c>
      <c r="P24" s="128" t="str">
        <f>'[1]PN StatData(2Q)'!P25</f>
        <v>nil</v>
      </c>
      <c r="Q24" s="133"/>
      <c r="S24" s="128" t="s">
        <v>49</v>
      </c>
      <c r="T24" s="128">
        <v>0</v>
      </c>
      <c r="U24" s="128" t="s">
        <v>60</v>
      </c>
    </row>
    <row r="25" spans="3:21" ht="15" x14ac:dyDescent="0.25">
      <c r="C25" s="135" t="s">
        <v>61</v>
      </c>
      <c r="D25" s="136">
        <f>SUM(D13:D24)</f>
        <v>12</v>
      </c>
      <c r="E25" s="136"/>
      <c r="F25" s="136"/>
      <c r="G25" s="136"/>
      <c r="H25" s="136"/>
      <c r="I25" s="136"/>
      <c r="J25" s="137">
        <f>SUM(J13:J24)</f>
        <v>325928</v>
      </c>
      <c r="K25" s="137">
        <f>SUM(K13:K24)</f>
        <v>0</v>
      </c>
      <c r="L25" s="138" t="s">
        <v>60</v>
      </c>
      <c r="M25" s="116"/>
      <c r="N25" s="139">
        <f>SUM(N13:N24)</f>
        <v>18963.815000000002</v>
      </c>
      <c r="O25" s="139">
        <f>SUM(O13:O24)</f>
        <v>0</v>
      </c>
      <c r="P25" s="139">
        <f>SUM(P14:P24)</f>
        <v>0</v>
      </c>
      <c r="Q25" s="133"/>
      <c r="S25" s="128"/>
      <c r="T25" s="128"/>
      <c r="U25" s="128"/>
    </row>
    <row r="26" spans="3:21" ht="15" x14ac:dyDescent="0.25">
      <c r="C26" s="123"/>
      <c r="D26" s="124"/>
      <c r="E26" s="124"/>
      <c r="F26" s="124"/>
      <c r="G26" s="124"/>
      <c r="H26" s="124"/>
      <c r="I26" s="124"/>
      <c r="J26" s="124"/>
      <c r="K26" s="124"/>
      <c r="L26" s="124"/>
      <c r="M26" s="127"/>
      <c r="N26" s="131"/>
      <c r="O26" s="131"/>
      <c r="P26" s="131"/>
      <c r="Q26" s="133"/>
      <c r="R26" s="140"/>
      <c r="S26" s="128">
        <v>8693286100</v>
      </c>
      <c r="T26" s="128" t="s">
        <v>49</v>
      </c>
      <c r="U26" s="128" t="s">
        <v>49</v>
      </c>
    </row>
    <row r="27" spans="3:21" ht="15" x14ac:dyDescent="0.25">
      <c r="C27" s="123" t="s">
        <v>62</v>
      </c>
      <c r="D27" s="124">
        <v>2</v>
      </c>
      <c r="E27" s="124"/>
      <c r="F27" s="124">
        <f>IF('[1]PN StatData(2Q)'!F26="","",'[1]PN StatData(2Q)'!F26)</f>
        <v>1</v>
      </c>
      <c r="G27" s="124" t="str">
        <f>IF('[1]PN StatData(2Q)'!G26="","",'[1]PN StatData(2Q)'!G26)</f>
        <v/>
      </c>
      <c r="H27" s="124" t="str">
        <f>IF('[1]PN StatData(2Q)'!H26="","",'[1]PN StatData(2Q)'!H26)</f>
        <v/>
      </c>
      <c r="I27" s="124"/>
      <c r="J27" s="128" t="str">
        <f>'[1]PN StatData(2Q)'!J26</f>
        <v>nil</v>
      </c>
      <c r="K27" s="128">
        <f>'[1]PN StatData(2Q)'!K26</f>
        <v>0</v>
      </c>
      <c r="L27" s="132">
        <f>'[1]PN StatData(2Q)'!L26</f>
        <v>0</v>
      </c>
      <c r="M27" s="127"/>
      <c r="N27" s="128" t="str">
        <f>'[1]PN StatData(2Q)'!N26</f>
        <v>nil</v>
      </c>
      <c r="O27" s="128">
        <f>'[1]PN StatData(2Q)'!O26</f>
        <v>0</v>
      </c>
      <c r="P27" s="132">
        <f>'[1]PN StatData(2Q)'!P26</f>
        <v>0</v>
      </c>
      <c r="Q27" s="141"/>
      <c r="S27" s="139">
        <f>SUM(S14:S26)</f>
        <v>8693286100</v>
      </c>
      <c r="T27" s="139">
        <f>SUM(T14:T26)</f>
        <v>84248300</v>
      </c>
      <c r="U27" s="139">
        <f>SUM(U14:U26)</f>
        <v>0</v>
      </c>
    </row>
    <row r="28" spans="3:21" ht="15" x14ac:dyDescent="0.25">
      <c r="C28" s="123" t="s">
        <v>63</v>
      </c>
      <c r="D28" s="124">
        <v>2</v>
      </c>
      <c r="E28" s="124"/>
      <c r="F28" s="124">
        <f>IF('[1]PN StatData(2Q)'!F27="","",'[1]PN StatData(2Q)'!F27)</f>
        <v>1</v>
      </c>
      <c r="G28" s="124" t="str">
        <f>IF('[1]PN StatData(2Q)'!G27="","",'[1]PN StatData(2Q)'!G27)</f>
        <v/>
      </c>
      <c r="H28" s="124" t="str">
        <f>IF('[1]PN StatData(2Q)'!H27="","",'[1]PN StatData(2Q)'!H27)</f>
        <v/>
      </c>
      <c r="I28" s="124"/>
      <c r="J28" s="128" t="str">
        <f>'[1]PN StatData(2Q)'!J27</f>
        <v>nil</v>
      </c>
      <c r="K28" s="126">
        <f>'[1]PN StatData(2Q)'!K27</f>
        <v>0</v>
      </c>
      <c r="L28" s="132">
        <f>'[1]PN StatData(2Q)'!L27</f>
        <v>0</v>
      </c>
      <c r="M28" s="127"/>
      <c r="N28" s="128" t="str">
        <f>'[1]PN StatData(2Q)'!N27</f>
        <v>nil</v>
      </c>
      <c r="O28" s="128">
        <f>'[1]PN StatData(2Q)'!O27</f>
        <v>0</v>
      </c>
      <c r="P28" s="132">
        <f>'[1]PN StatData(2Q)'!P27</f>
        <v>0</v>
      </c>
      <c r="Q28" s="133"/>
      <c r="S28" s="128">
        <v>0</v>
      </c>
      <c r="T28" s="128" t="s">
        <v>49</v>
      </c>
      <c r="U28" s="132">
        <v>0</v>
      </c>
    </row>
    <row r="29" spans="3:21" ht="15" x14ac:dyDescent="0.25">
      <c r="C29" s="135" t="s">
        <v>61</v>
      </c>
      <c r="D29" s="136">
        <f>COUNT(D27:D28)</f>
        <v>2</v>
      </c>
      <c r="E29" s="136"/>
      <c r="F29" s="136"/>
      <c r="G29" s="136"/>
      <c r="H29" s="136"/>
      <c r="I29" s="136"/>
      <c r="J29" s="138">
        <f>SUM(J27:J28)</f>
        <v>0</v>
      </c>
      <c r="K29" s="138">
        <f>SUM(K27:K28)</f>
        <v>0</v>
      </c>
      <c r="L29" s="138">
        <f>SUM(L27:L28)</f>
        <v>0</v>
      </c>
      <c r="M29" s="116"/>
      <c r="N29" s="142">
        <f>SUM(N27:N28)</f>
        <v>0</v>
      </c>
      <c r="O29" s="142">
        <f>SUM(O27:O28)</f>
        <v>0</v>
      </c>
      <c r="P29" s="142">
        <f>SUM(P27:P28)</f>
        <v>0</v>
      </c>
      <c r="Q29" s="133"/>
      <c r="S29" s="128" t="s">
        <v>49</v>
      </c>
      <c r="T29" s="128">
        <v>0</v>
      </c>
      <c r="U29" s="132">
        <v>0</v>
      </c>
    </row>
    <row r="30" spans="3:21" ht="15" x14ac:dyDescent="0.25">
      <c r="C30" s="123"/>
      <c r="D30" s="124"/>
      <c r="E30" s="124"/>
      <c r="F30" s="124"/>
      <c r="G30" s="124"/>
      <c r="H30" s="124"/>
      <c r="I30" s="124"/>
      <c r="J30" s="125"/>
      <c r="K30" s="125"/>
      <c r="L30" s="125"/>
      <c r="M30" s="127"/>
      <c r="N30" s="131"/>
      <c r="O30" s="131"/>
      <c r="P30" s="131"/>
      <c r="Q30" s="133"/>
      <c r="S30" s="128" t="s">
        <v>49</v>
      </c>
      <c r="T30" s="128">
        <v>6820650</v>
      </c>
      <c r="U30" s="132">
        <v>0</v>
      </c>
    </row>
    <row r="31" spans="3:21" ht="15" hidden="1" x14ac:dyDescent="0.25">
      <c r="C31" s="123" t="s">
        <v>64</v>
      </c>
      <c r="D31" s="124">
        <v>3</v>
      </c>
      <c r="E31" s="124"/>
      <c r="F31" s="124" t="str">
        <f>IF('[1]PN StatData(2Q)'!F28="","",'[1]PN StatData(2Q)'!F28)</f>
        <v/>
      </c>
      <c r="G31" s="124" t="str">
        <f>IF('[1]PN StatData(2Q)'!G28="","",'[1]PN StatData(2Q)'!G28)</f>
        <v/>
      </c>
      <c r="H31" s="124" t="str">
        <f>IF('[1]PN StatData(2Q)'!H28="","",'[1]PN StatData(2Q)'!H28)</f>
        <v/>
      </c>
      <c r="I31" s="124"/>
      <c r="J31" s="125">
        <f>'[1]PN StatData(2Q)'!J28</f>
        <v>0</v>
      </c>
      <c r="K31" s="131">
        <f>'[1]PN StatData(2Q)'!K28</f>
        <v>0</v>
      </c>
      <c r="L31" s="125">
        <f>'[1]PN StatData(2Q)'!L28</f>
        <v>0</v>
      </c>
      <c r="M31" s="127"/>
      <c r="N31" s="128">
        <f>'[1]PN StatData(2Q)'!N28</f>
        <v>0</v>
      </c>
      <c r="O31" s="132">
        <f>'[1]PN StatData(2Q)'!O28</f>
        <v>0</v>
      </c>
      <c r="P31" s="128">
        <f>'[1]PN StatData(2Q)'!P28</f>
        <v>0</v>
      </c>
      <c r="Q31" s="133"/>
      <c r="S31" s="128"/>
      <c r="T31" s="129"/>
      <c r="U31" s="128"/>
    </row>
    <row r="32" spans="3:21" ht="15" x14ac:dyDescent="0.25">
      <c r="C32" s="123" t="s">
        <v>65</v>
      </c>
      <c r="D32" s="124">
        <v>3</v>
      </c>
      <c r="E32" s="124"/>
      <c r="F32" s="124" t="str">
        <f>IF('[1]PN StatData(2Q)'!F29="","",'[1]PN StatData(2Q)'!F29)</f>
        <v/>
      </c>
      <c r="G32" s="124" t="str">
        <f>IF('[1]PN StatData(2Q)'!G29="","",'[1]PN StatData(2Q)'!G29)</f>
        <v/>
      </c>
      <c r="H32" s="124">
        <f>IF('[1]PN StatData(2Q)'!H29="","",'[1]PN StatData(2Q)'!H29)</f>
        <v>1</v>
      </c>
      <c r="I32" s="124"/>
      <c r="J32" s="128">
        <f>'[1]PN StatData(2Q)'!J29</f>
        <v>0</v>
      </c>
      <c r="K32" s="128">
        <f>'[1]PN StatData(2Q)'!K29</f>
        <v>0</v>
      </c>
      <c r="L32" s="132">
        <f>'[1]PN StatData(2Q)'!L29</f>
        <v>0</v>
      </c>
      <c r="M32" s="127"/>
      <c r="N32" s="128">
        <f>'[1]PN StatData(2Q)'!N29</f>
        <v>0</v>
      </c>
      <c r="O32" s="128">
        <f>'[1]PN StatData(2Q)'!O29</f>
        <v>0</v>
      </c>
      <c r="P32" s="132">
        <f>'[1]PN StatData(2Q)'!P29</f>
        <v>0</v>
      </c>
      <c r="Q32" s="133"/>
      <c r="S32" s="128" t="s">
        <v>49</v>
      </c>
      <c r="T32" s="128">
        <v>0</v>
      </c>
      <c r="U32" s="132">
        <v>0</v>
      </c>
    </row>
    <row r="33" spans="3:21" ht="15" x14ac:dyDescent="0.25">
      <c r="C33" s="123" t="s">
        <v>66</v>
      </c>
      <c r="D33" s="124">
        <v>3</v>
      </c>
      <c r="E33" s="124"/>
      <c r="F33" s="124">
        <f>IF('[1]PN StatData(2Q)'!F30="","",'[1]PN StatData(2Q)'!F30)</f>
        <v>1</v>
      </c>
      <c r="G33" s="124" t="str">
        <f>IF('[1]PN StatData(2Q)'!G30="","",'[1]PN StatData(2Q)'!G30)</f>
        <v/>
      </c>
      <c r="H33" s="124" t="str">
        <f>IF('[1]PN StatData(2Q)'!H30="","",'[1]PN StatData(2Q)'!H30)</f>
        <v/>
      </c>
      <c r="I33" s="124"/>
      <c r="J33" s="125">
        <f>'[1]PN StatData(2Q)'!J30</f>
        <v>1125</v>
      </c>
      <c r="K33" s="125">
        <f>'[1]PN StatData(2Q)'!K30</f>
        <v>316</v>
      </c>
      <c r="L33" s="125">
        <f>'[1]PN StatData(2Q)'!L30</f>
        <v>36</v>
      </c>
      <c r="M33" s="127"/>
      <c r="N33" s="132">
        <f>'[1]PN StatData(2Q)'!N30</f>
        <v>161.93199999999999</v>
      </c>
      <c r="O33" s="132">
        <f>'[1]PN StatData(2Q)'!O30</f>
        <v>237.61292499999999</v>
      </c>
      <c r="P33" s="132">
        <f>'[1]PN StatData(2Q)'!P30</f>
        <v>12.095497570000001</v>
      </c>
      <c r="Q33" s="133"/>
      <c r="S33" s="128"/>
      <c r="T33" s="128"/>
      <c r="U33" s="132"/>
    </row>
    <row r="34" spans="3:21" ht="15" x14ac:dyDescent="0.25">
      <c r="C34" s="123" t="s">
        <v>67</v>
      </c>
      <c r="D34" s="124">
        <v>3</v>
      </c>
      <c r="E34" s="124"/>
      <c r="F34" s="124">
        <f>IF('[1]PN StatData(2Q)'!F31="","",'[1]PN StatData(2Q)'!F31)</f>
        <v>1</v>
      </c>
      <c r="G34" s="124" t="str">
        <f>IF('[1]PN StatData(2Q)'!G31="","",'[1]PN StatData(2Q)'!G31)</f>
        <v/>
      </c>
      <c r="H34" s="124" t="str">
        <f>IF('[1]PN StatData(2Q)'!H31="","",'[1]PN StatData(2Q)'!H31)</f>
        <v/>
      </c>
      <c r="I34" s="124"/>
      <c r="J34" s="125">
        <f>'[1]PN StatData(2Q)'!J31</f>
        <v>436</v>
      </c>
      <c r="K34" s="125">
        <f>'[1]PN StatData(2Q)'!K31</f>
        <v>0</v>
      </c>
      <c r="L34" s="125">
        <f>'[1]PN StatData(2Q)'!L31</f>
        <v>0</v>
      </c>
      <c r="M34" s="127"/>
      <c r="N34" s="132">
        <f>'[1]PN StatData(2Q)'!N31</f>
        <v>20.665109999999999</v>
      </c>
      <c r="O34" s="132">
        <f>'[1]PN StatData(2Q)'!O31</f>
        <v>0</v>
      </c>
      <c r="P34" s="132">
        <f>'[1]PN StatData(2Q)'!P31</f>
        <v>0</v>
      </c>
      <c r="Q34" s="133"/>
      <c r="S34" s="131"/>
      <c r="T34" s="131"/>
      <c r="U34" s="131"/>
    </row>
    <row r="35" spans="3:21" ht="15" x14ac:dyDescent="0.25">
      <c r="C35" s="135" t="s">
        <v>61</v>
      </c>
      <c r="D35" s="136">
        <f>COUNT(D31:D34)</f>
        <v>4</v>
      </c>
      <c r="E35" s="143"/>
      <c r="F35" s="143"/>
      <c r="G35" s="143"/>
      <c r="H35" s="143"/>
      <c r="I35" s="143"/>
      <c r="J35" s="138">
        <f>SUM(J31:J34)</f>
        <v>1561</v>
      </c>
      <c r="K35" s="138">
        <f t="shared" ref="K35:L35" si="0">SUM(K31:K34)</f>
        <v>316</v>
      </c>
      <c r="L35" s="138">
        <f t="shared" si="0"/>
        <v>36</v>
      </c>
      <c r="M35" s="144"/>
      <c r="N35" s="142">
        <f t="shared" ref="N35:P35" si="1">SUM(N31:N34)</f>
        <v>182.59710999999999</v>
      </c>
      <c r="O35" s="142">
        <f t="shared" si="1"/>
        <v>237.61292499999999</v>
      </c>
      <c r="P35" s="142">
        <f t="shared" si="1"/>
        <v>12.095497570000001</v>
      </c>
      <c r="Q35" s="133"/>
      <c r="S35" s="132">
        <v>92063500</v>
      </c>
      <c r="T35" s="145">
        <v>200180500</v>
      </c>
      <c r="U35" s="132">
        <v>34429835.560000002</v>
      </c>
    </row>
    <row r="36" spans="3:21" ht="14.25" x14ac:dyDescent="0.2">
      <c r="C36" s="146"/>
      <c r="D36" s="146"/>
      <c r="E36" s="147"/>
      <c r="F36" s="148"/>
      <c r="G36" s="148"/>
      <c r="H36" s="148"/>
      <c r="I36" s="148"/>
      <c r="J36" s="149"/>
      <c r="K36" s="150"/>
      <c r="L36" s="151"/>
      <c r="M36" s="152"/>
      <c r="N36" s="149"/>
      <c r="O36" s="150"/>
      <c r="P36" s="151"/>
      <c r="Q36" s="133"/>
      <c r="S36" s="132">
        <v>11593940</v>
      </c>
      <c r="T36" s="132"/>
      <c r="U36" s="132"/>
    </row>
    <row r="37" spans="3:21" ht="15" x14ac:dyDescent="0.25">
      <c r="C37" s="153"/>
      <c r="D37" s="153"/>
      <c r="E37" s="154"/>
      <c r="F37" s="155"/>
      <c r="G37" s="155"/>
      <c r="H37" s="155"/>
      <c r="I37" s="155"/>
      <c r="J37" s="156"/>
      <c r="K37" s="157"/>
      <c r="L37" s="158"/>
      <c r="M37" s="159"/>
      <c r="N37" s="156"/>
      <c r="O37" s="157"/>
      <c r="P37" s="158"/>
      <c r="Q37" s="160"/>
      <c r="S37" s="142">
        <f>SUM(S35:S36)</f>
        <v>103657440</v>
      </c>
      <c r="T37" s="142">
        <f>SUM(T35:T36)</f>
        <v>200180500</v>
      </c>
      <c r="U37" s="142">
        <f>SUM(U35:U36)</f>
        <v>34429835.560000002</v>
      </c>
    </row>
    <row r="38" spans="3:21" ht="15" x14ac:dyDescent="0.25">
      <c r="C38" s="161" t="s">
        <v>68</v>
      </c>
      <c r="D38" s="136">
        <f>SUM(D25,D29,D35)</f>
        <v>18</v>
      </c>
      <c r="E38" s="162"/>
      <c r="F38" s="163">
        <f>SUM(F13:F35)</f>
        <v>13</v>
      </c>
      <c r="G38" s="163">
        <f>SUM(G13:G35)</f>
        <v>2</v>
      </c>
      <c r="H38" s="163">
        <f>SUM(H13:H35)</f>
        <v>2</v>
      </c>
      <c r="I38" s="163"/>
      <c r="J38" s="138">
        <f>J35+J29+J25</f>
        <v>327489</v>
      </c>
      <c r="K38" s="138">
        <f>K35+K29+K25</f>
        <v>316</v>
      </c>
      <c r="L38" s="138">
        <f>L35</f>
        <v>36</v>
      </c>
      <c r="M38" s="162"/>
      <c r="N38" s="164">
        <f>N25+N29+N35</f>
        <v>19146.412110000001</v>
      </c>
      <c r="O38" s="164">
        <f>O25+O29+O35</f>
        <v>237.61292499999999</v>
      </c>
      <c r="P38" s="164">
        <f>P35</f>
        <v>12.095497570000001</v>
      </c>
      <c r="Q38" s="162"/>
      <c r="S38" s="149"/>
      <c r="T38" s="150"/>
      <c r="U38" s="151"/>
    </row>
    <row r="39" spans="3:21" ht="14.25" x14ac:dyDescent="0.2">
      <c r="N39" s="165"/>
      <c r="Q39" s="166"/>
      <c r="S39" s="157"/>
      <c r="T39" s="157"/>
      <c r="U39" s="158"/>
    </row>
    <row r="40" spans="3:21" ht="15" x14ac:dyDescent="0.25">
      <c r="Q40" s="166"/>
      <c r="S40" s="167" t="e">
        <f>S27+#REF!+S37</f>
        <v>#REF!</v>
      </c>
      <c r="T40" s="164" t="e">
        <f>T27+#REF!+T37</f>
        <v>#REF!</v>
      </c>
      <c r="U40" s="164">
        <f>U37</f>
        <v>34429835.560000002</v>
      </c>
    </row>
    <row r="41" spans="3:21" x14ac:dyDescent="0.2">
      <c r="N41" s="168"/>
    </row>
    <row r="42" spans="3:21" x14ac:dyDescent="0.2">
      <c r="C42" s="169" t="s">
        <v>69</v>
      </c>
    </row>
    <row r="43" spans="3:21" x14ac:dyDescent="0.2">
      <c r="C43" s="169" t="s">
        <v>70</v>
      </c>
      <c r="D43" s="170"/>
      <c r="E43" s="170"/>
      <c r="F43" s="170"/>
      <c r="G43" s="170"/>
      <c r="H43" s="170"/>
      <c r="I43" s="170"/>
      <c r="J43" s="170"/>
      <c r="K43" s="170"/>
      <c r="L43" s="170"/>
      <c r="M43" s="170"/>
      <c r="N43" s="170"/>
    </row>
    <row r="44" spans="3:21" x14ac:dyDescent="0.2">
      <c r="C44" s="169" t="s">
        <v>71</v>
      </c>
    </row>
    <row r="45" spans="3:21" x14ac:dyDescent="0.2">
      <c r="C45" s="169"/>
    </row>
    <row r="46" spans="3:21" x14ac:dyDescent="0.2">
      <c r="C46" s="169"/>
    </row>
  </sheetData>
  <mergeCells count="14">
    <mergeCell ref="C36:C37"/>
    <mergeCell ref="D36:D37"/>
    <mergeCell ref="J36:L37"/>
    <mergeCell ref="N36:P37"/>
    <mergeCell ref="S38:U39"/>
    <mergeCell ref="C4:S4"/>
    <mergeCell ref="C5:Q5"/>
    <mergeCell ref="C6:Q6"/>
    <mergeCell ref="C10:C11"/>
    <mergeCell ref="D10:D11"/>
    <mergeCell ref="F10:H10"/>
    <mergeCell ref="J10:L10"/>
    <mergeCell ref="N10:P10"/>
    <mergeCell ref="S10:U10"/>
  </mergeCells>
  <printOptions horizontalCentered="1"/>
  <pageMargins left="0.51181102362204722" right="0.51181102362204722" top="0.74803149606299213" bottom="0.74803149606299213" header="0.31496062992125984" footer="0.31496062992125984"/>
  <pageSetup paperSize="9" scale="76" orientation="landscape" r:id="rId1"/>
  <headerFooter>
    <oddHeader>&amp;C&amp;K000000&amp;G</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38E5-B3D7-470A-A519-3F806EEF77C5}">
  <sheetPr codeName="Sheet8">
    <tabColor theme="7" tint="-0.249977111117893"/>
    <pageSetUpPr fitToPage="1"/>
  </sheetPr>
  <dimension ref="C4:R44"/>
  <sheetViews>
    <sheetView tabSelected="1" view="pageBreakPreview" topLeftCell="A24" zoomScaleNormal="85" zoomScaleSheetLayoutView="85" workbookViewId="0">
      <selection activeCell="B45" sqref="B45:J45"/>
    </sheetView>
  </sheetViews>
  <sheetFormatPr defaultColWidth="8.85546875" defaultRowHeight="12.75" x14ac:dyDescent="0.2"/>
  <cols>
    <col min="1" max="1" width="4.85546875" customWidth="1"/>
    <col min="2" max="2" width="10.28515625" customWidth="1"/>
    <col min="3" max="3" width="40" customWidth="1"/>
    <col min="4" max="4" width="1" customWidth="1"/>
    <col min="5" max="14" width="15.42578125" bestFit="1" customWidth="1"/>
    <col min="16" max="16" width="17.85546875" hidden="1" customWidth="1"/>
    <col min="17" max="17" width="17.42578125" hidden="1" customWidth="1"/>
    <col min="18" max="18" width="17.28515625" hidden="1" customWidth="1"/>
  </cols>
  <sheetData>
    <row r="4" spans="3:18" ht="20.25" x14ac:dyDescent="0.3">
      <c r="C4" s="101" t="s">
        <v>72</v>
      </c>
      <c r="D4" s="101"/>
      <c r="E4" s="101"/>
      <c r="F4" s="101"/>
      <c r="G4" s="101"/>
      <c r="H4" s="101"/>
      <c r="I4" s="101"/>
      <c r="J4" s="101"/>
      <c r="K4" s="101"/>
      <c r="L4" s="101"/>
      <c r="M4" s="101"/>
      <c r="N4" s="101"/>
    </row>
    <row r="5" spans="3:18" ht="20.25" x14ac:dyDescent="0.3">
      <c r="C5" s="101" t="str">
        <f>"For the Quarter Ending "&amp;MID([1]Selected_Fin2Q!B7,7,LEN([1]Selected_Fin2Q!B7))</f>
        <v>For the Quarter Ending June 30, 2024</v>
      </c>
      <c r="D5" s="101"/>
      <c r="E5" s="101"/>
      <c r="F5" s="101"/>
      <c r="G5" s="101"/>
      <c r="H5" s="101"/>
      <c r="I5" s="101"/>
      <c r="J5" s="101"/>
      <c r="K5" s="101"/>
      <c r="L5" s="101"/>
      <c r="M5" s="101"/>
      <c r="N5" s="101"/>
    </row>
    <row r="6" spans="3:18" ht="20.25" x14ac:dyDescent="0.3">
      <c r="C6" s="101" t="s">
        <v>35</v>
      </c>
      <c r="D6" s="101"/>
      <c r="E6" s="101"/>
      <c r="F6" s="101"/>
      <c r="G6" s="101"/>
      <c r="H6" s="101"/>
      <c r="I6" s="101"/>
      <c r="J6" s="101"/>
      <c r="K6" s="101"/>
      <c r="L6" s="101"/>
      <c r="M6" s="101"/>
      <c r="N6" s="101"/>
    </row>
    <row r="7" spans="3:18" x14ac:dyDescent="0.2">
      <c r="C7" s="102"/>
      <c r="D7" s="102"/>
      <c r="E7" s="171"/>
      <c r="F7" s="102"/>
      <c r="G7" s="102"/>
      <c r="H7" s="102"/>
      <c r="I7" s="102"/>
      <c r="J7" s="102"/>
      <c r="K7" s="102"/>
      <c r="L7" s="102"/>
      <c r="M7" s="102"/>
      <c r="N7" s="102"/>
    </row>
    <row r="8" spans="3:18" x14ac:dyDescent="0.2">
      <c r="C8" s="103"/>
      <c r="D8" s="102"/>
      <c r="E8" s="171"/>
      <c r="F8" s="102"/>
      <c r="G8" s="102"/>
      <c r="H8" s="172"/>
      <c r="I8" s="102"/>
      <c r="J8" s="102"/>
      <c r="K8" s="102"/>
      <c r="L8" s="102"/>
      <c r="M8" s="102"/>
      <c r="N8" s="102"/>
    </row>
    <row r="9" spans="3:18" x14ac:dyDescent="0.2">
      <c r="C9" s="102"/>
      <c r="D9" s="102"/>
      <c r="E9" s="171"/>
      <c r="F9" s="102"/>
      <c r="G9" s="102"/>
      <c r="H9" s="102"/>
      <c r="I9" s="102"/>
      <c r="J9" s="102"/>
      <c r="K9" s="102"/>
      <c r="L9" s="102"/>
      <c r="M9" s="102"/>
      <c r="N9" s="102"/>
    </row>
    <row r="10" spans="3:18" ht="48" x14ac:dyDescent="0.2">
      <c r="C10" s="104"/>
      <c r="D10" s="106"/>
      <c r="E10" s="173" t="s">
        <v>8</v>
      </c>
      <c r="F10" s="174" t="s">
        <v>73</v>
      </c>
      <c r="G10" s="173" t="s">
        <v>10</v>
      </c>
      <c r="H10" s="174" t="s">
        <v>74</v>
      </c>
      <c r="I10" s="174" t="s">
        <v>75</v>
      </c>
      <c r="J10" s="173" t="s">
        <v>11</v>
      </c>
      <c r="K10" s="174" t="s">
        <v>76</v>
      </c>
      <c r="L10" s="174" t="s">
        <v>77</v>
      </c>
      <c r="M10" s="173" t="s">
        <v>78</v>
      </c>
      <c r="N10" s="173" t="s">
        <v>79</v>
      </c>
      <c r="P10" s="112" t="s">
        <v>40</v>
      </c>
      <c r="Q10" s="112"/>
      <c r="R10" s="112"/>
    </row>
    <row r="11" spans="3:18" ht="15" x14ac:dyDescent="0.25">
      <c r="C11" s="175"/>
      <c r="E11" s="176" t="s">
        <v>80</v>
      </c>
      <c r="F11" s="177"/>
      <c r="G11" s="177"/>
      <c r="H11" s="177"/>
      <c r="I11" s="177"/>
      <c r="J11" s="177"/>
      <c r="K11" s="177"/>
      <c r="L11" s="177"/>
      <c r="M11" s="177"/>
      <c r="N11" s="178"/>
      <c r="P11" s="176"/>
      <c r="Q11" s="177"/>
      <c r="R11" s="177"/>
    </row>
    <row r="12" spans="3:18" x14ac:dyDescent="0.2">
      <c r="C12" s="119"/>
      <c r="D12" s="122"/>
      <c r="E12" s="179"/>
      <c r="F12" s="180"/>
      <c r="G12" s="181"/>
      <c r="H12" s="180"/>
      <c r="I12" s="122"/>
      <c r="J12" s="180"/>
      <c r="K12" s="180"/>
      <c r="L12" s="181"/>
      <c r="M12" s="180"/>
      <c r="N12" s="180"/>
      <c r="P12" s="121"/>
      <c r="Q12" s="121"/>
      <c r="R12" s="121"/>
    </row>
    <row r="13" spans="3:18" ht="15" x14ac:dyDescent="0.25">
      <c r="C13" s="123" t="s">
        <v>47</v>
      </c>
      <c r="D13" s="133"/>
      <c r="E13" s="145">
        <f>'[1]PN StatData(2Q)'!R14</f>
        <v>258.62423000000001</v>
      </c>
      <c r="F13" s="145">
        <f>'[1]PN StatData(2Q)'!S14</f>
        <v>97.276274000000001</v>
      </c>
      <c r="G13" s="145">
        <f>'[1]PN StatData(2Q)'!T14</f>
        <v>194.22758999999999</v>
      </c>
      <c r="H13" s="145">
        <f>'[1]PN StatData(2Q)'!U14</f>
        <v>88.648010999999997</v>
      </c>
      <c r="I13" s="145">
        <f>'[1]PN StatData(2Q)'!V14</f>
        <v>8.628263000000004</v>
      </c>
      <c r="J13" s="145">
        <f>'[1]PN StatData(2Q)'!W14</f>
        <v>64.396640000000005</v>
      </c>
      <c r="K13" s="145">
        <f>'[1]PN StatData(2Q)'!X14</f>
        <v>50</v>
      </c>
      <c r="L13" s="145">
        <f>'[1]PN StatData(2Q)'!Y14</f>
        <v>-164.01542699999999</v>
      </c>
      <c r="M13" s="145">
        <f>'[1]PN StatData(2Q)'!Z14</f>
        <v>3.1982139999999999E-2</v>
      </c>
      <c r="N13" s="145">
        <f>'[1]PN StatData(2Q)'!AA14</f>
        <v>-4.2491427599999998</v>
      </c>
      <c r="P13" s="128" t="s">
        <v>49</v>
      </c>
      <c r="Q13" s="129">
        <v>84248300</v>
      </c>
      <c r="R13" s="128" t="s">
        <v>49</v>
      </c>
    </row>
    <row r="14" spans="3:18" ht="15" x14ac:dyDescent="0.25">
      <c r="C14" s="123" t="s">
        <v>48</v>
      </c>
      <c r="D14" s="133"/>
      <c r="E14" s="145">
        <f>'[1]PN StatData(2Q)'!R15</f>
        <v>376.36862154999994</v>
      </c>
      <c r="F14" s="145">
        <f>'[1]PN StatData(2Q)'!S15</f>
        <v>37.3334057</v>
      </c>
      <c r="G14" s="145">
        <f>'[1]PN StatData(2Q)'!T15</f>
        <v>37.218163329999996</v>
      </c>
      <c r="H14" s="145">
        <f>'[1]PN StatData(2Q)'!U15</f>
        <v>28.026475940000001</v>
      </c>
      <c r="I14" s="145">
        <f>'[1]PN StatData(2Q)'!V15</f>
        <v>9.3069297599999992</v>
      </c>
      <c r="J14" s="145">
        <f>'[1]PN StatData(2Q)'!W15</f>
        <v>339.15045822000002</v>
      </c>
      <c r="K14" s="145">
        <f>'[1]PN StatData(2Q)'!X15</f>
        <v>158.125</v>
      </c>
      <c r="L14" s="145">
        <f>'[1]PN StatData(2Q)'!Y15</f>
        <v>173.60640952</v>
      </c>
      <c r="M14" s="145">
        <f>'[1]PN StatData(2Q)'!Z15</f>
        <v>0</v>
      </c>
      <c r="N14" s="145">
        <f>'[1]PN StatData(2Q)'!AA15</f>
        <v>9.560047149999999</v>
      </c>
      <c r="P14" s="128" t="s">
        <v>49</v>
      </c>
      <c r="Q14" s="132">
        <v>0</v>
      </c>
      <c r="R14" s="128" t="s">
        <v>49</v>
      </c>
    </row>
    <row r="15" spans="3:18" ht="15" x14ac:dyDescent="0.25">
      <c r="C15" s="123" t="s">
        <v>50</v>
      </c>
      <c r="D15" s="133"/>
      <c r="E15" s="145">
        <f>'[1]PN StatData(2Q)'!R16</f>
        <v>440.75799068999999</v>
      </c>
      <c r="F15" s="145">
        <f>'[1]PN StatData(2Q)'!S16</f>
        <v>240.69412271000002</v>
      </c>
      <c r="G15" s="145">
        <f>'[1]PN StatData(2Q)'!T16</f>
        <v>253.60891375</v>
      </c>
      <c r="H15" s="145">
        <f>'[1]PN StatData(2Q)'!U16</f>
        <v>194.83494421</v>
      </c>
      <c r="I15" s="145">
        <f>'[1]PN StatData(2Q)'!V16</f>
        <v>45.859178500000013</v>
      </c>
      <c r="J15" s="145">
        <f>'[1]PN StatData(2Q)'!W16</f>
        <v>187.14907694000004</v>
      </c>
      <c r="K15" s="145">
        <f>'[1]PN StatData(2Q)'!X16</f>
        <v>158.48393799999999</v>
      </c>
      <c r="L15" s="145">
        <f>'[1]PN StatData(2Q)'!Y16</f>
        <v>26.468783840000079</v>
      </c>
      <c r="M15" s="145">
        <f>'[1]PN StatData(2Q)'!Z16</f>
        <v>43.350167979999995</v>
      </c>
      <c r="N15" s="145">
        <f>'[1]PN StatData(2Q)'!AA16</f>
        <v>-5.1617911025000121</v>
      </c>
      <c r="P15" s="128">
        <v>48910000</v>
      </c>
      <c r="Q15" s="132" t="s">
        <v>60</v>
      </c>
      <c r="R15" s="128" t="s">
        <v>49</v>
      </c>
    </row>
    <row r="16" spans="3:18" ht="15" x14ac:dyDescent="0.25">
      <c r="C16" s="123" t="s">
        <v>51</v>
      </c>
      <c r="D16" s="133"/>
      <c r="E16" s="145">
        <f>'[1]PN StatData(2Q)'!R17</f>
        <v>338.19181187364751</v>
      </c>
      <c r="F16" s="145">
        <f>'[1]PN StatData(2Q)'!S17</f>
        <v>1.1832681</v>
      </c>
      <c r="G16" s="145">
        <f>'[1]PN StatData(2Q)'!T17</f>
        <v>137.70206021299967</v>
      </c>
      <c r="H16" s="145">
        <f>'[1]PN StatData(2Q)'!U17</f>
        <v>0</v>
      </c>
      <c r="I16" s="145">
        <f>'[1]PN StatData(2Q)'!V17</f>
        <v>1.1832681</v>
      </c>
      <c r="J16" s="145">
        <f>'[1]PN StatData(2Q)'!W17</f>
        <v>200.48975166</v>
      </c>
      <c r="K16" s="145">
        <f>'[1]PN StatData(2Q)'!X17</f>
        <v>100</v>
      </c>
      <c r="L16" s="145">
        <f>'[1]PN StatData(2Q)'!Y17</f>
        <v>-11.51024834</v>
      </c>
      <c r="M16" s="145">
        <f>'[1]PN StatData(2Q)'!Z17</f>
        <v>0</v>
      </c>
      <c r="N16" s="145">
        <f>'[1]PN StatData(2Q)'!AA17</f>
        <v>-0.66856567080714491</v>
      </c>
      <c r="P16" s="128"/>
      <c r="Q16" s="132"/>
      <c r="R16" s="128"/>
    </row>
    <row r="17" spans="3:18" ht="15" x14ac:dyDescent="0.25">
      <c r="C17" s="123" t="s">
        <v>52</v>
      </c>
      <c r="D17" s="133"/>
      <c r="E17" s="145">
        <f>'[1]PN StatData(2Q)'!R18</f>
        <v>3041.9699919999998</v>
      </c>
      <c r="F17" s="145">
        <f>'[1]PN StatData(2Q)'!S18</f>
        <v>1675.5971059999999</v>
      </c>
      <c r="G17" s="145">
        <f>'[1]PN StatData(2Q)'!T18</f>
        <v>3957.6951829999998</v>
      </c>
      <c r="H17" s="145">
        <f>'[1]PN StatData(2Q)'!U18</f>
        <v>3679.959014</v>
      </c>
      <c r="I17" s="145">
        <f>'[1]PN StatData(2Q)'!V18</f>
        <v>-2004.3619080000001</v>
      </c>
      <c r="J17" s="145">
        <f>'[1]PN StatData(2Q)'!W18</f>
        <v>-915.725191</v>
      </c>
      <c r="K17" s="145">
        <f>'[1]PN StatData(2Q)'!X18</f>
        <v>214.6995</v>
      </c>
      <c r="L17" s="145">
        <f>'[1]PN StatData(2Q)'!Y18</f>
        <v>-2191.6446489999998</v>
      </c>
      <c r="M17" s="145">
        <f>'[1]PN StatData(2Q)'!Z18</f>
        <v>62.729076999999997</v>
      </c>
      <c r="N17" s="145">
        <f>'[1]PN StatData(2Q)'!AA18</f>
        <v>15.165901</v>
      </c>
      <c r="P17" s="128"/>
      <c r="Q17" s="132"/>
      <c r="R17" s="128"/>
    </row>
    <row r="18" spans="3:18" ht="15" x14ac:dyDescent="0.25">
      <c r="C18" s="123" t="s">
        <v>53</v>
      </c>
      <c r="D18" s="133"/>
      <c r="E18" s="145">
        <f>'[1]PN StatData(2Q)'!R19</f>
        <v>111.830399</v>
      </c>
      <c r="F18" s="145">
        <f>'[1]PN StatData(2Q)'!S19</f>
        <v>7.2252689999999999</v>
      </c>
      <c r="G18" s="145">
        <f>'[1]PN StatData(2Q)'!T19</f>
        <v>11.047238</v>
      </c>
      <c r="H18" s="145">
        <f>'[1]PN StatData(2Q)'!U19</f>
        <v>2.438326</v>
      </c>
      <c r="I18" s="145">
        <f>'[1]PN StatData(2Q)'!V19</f>
        <v>4.7869429999999999</v>
      </c>
      <c r="J18" s="145">
        <f>'[1]PN StatData(2Q)'!W19</f>
        <v>100.78316100000001</v>
      </c>
      <c r="K18" s="145">
        <f>'[1]PN StatData(2Q)'!X19</f>
        <v>100.214</v>
      </c>
      <c r="L18" s="145">
        <f>'[1]PN StatData(2Q)'!Y19</f>
        <v>-1.0508390000000001</v>
      </c>
      <c r="M18" s="145">
        <f>'[1]PN StatData(2Q)'!Z19</f>
        <v>2.8938799999999998</v>
      </c>
      <c r="N18" s="145">
        <f>'[1]PN StatData(2Q)'!AA19</f>
        <v>5.7624000000000002E-2</v>
      </c>
      <c r="P18" s="128"/>
      <c r="Q18" s="132"/>
      <c r="R18" s="128"/>
    </row>
    <row r="19" spans="3:18" ht="15" x14ac:dyDescent="0.25">
      <c r="C19" s="123" t="s">
        <v>54</v>
      </c>
      <c r="D19" s="133"/>
      <c r="E19" s="145">
        <f>'[1]PN StatData(2Q)'!R20</f>
        <v>68.696772999999993</v>
      </c>
      <c r="F19" s="145">
        <f>'[1]PN StatData(2Q)'!S20</f>
        <v>52.775176000000002</v>
      </c>
      <c r="G19" s="145">
        <f>'[1]PN StatData(2Q)'!T20</f>
        <v>9.1056720000000002</v>
      </c>
      <c r="H19" s="145">
        <f>'[1]PN StatData(2Q)'!U20</f>
        <v>1.646002</v>
      </c>
      <c r="I19" s="145">
        <f>'[1]PN StatData(2Q)'!V20</f>
        <v>51.129173999999999</v>
      </c>
      <c r="J19" s="145">
        <f>'[1]PN StatData(2Q)'!W20</f>
        <v>59.591101000000002</v>
      </c>
      <c r="K19" s="145">
        <f>'[1]PN StatData(2Q)'!X20</f>
        <v>89.828000000000003</v>
      </c>
      <c r="L19" s="145">
        <f>'[1]PN StatData(2Q)'!Y20</f>
        <v>-561.94811000000004</v>
      </c>
      <c r="M19" s="145">
        <f>'[1]PN StatData(2Q)'!Z20</f>
        <v>0</v>
      </c>
      <c r="N19" s="145">
        <f>'[1]PN StatData(2Q)'!AA20</f>
        <v>-1.675422</v>
      </c>
      <c r="P19" s="128"/>
      <c r="Q19" s="132"/>
      <c r="R19" s="128"/>
    </row>
    <row r="20" spans="3:18" ht="15" x14ac:dyDescent="0.25">
      <c r="C20" s="123" t="s">
        <v>81</v>
      </c>
      <c r="D20" s="133"/>
      <c r="E20" s="145">
        <f>'[1]PN StatData(2Q)'!R21</f>
        <v>108.88228393000001</v>
      </c>
      <c r="F20" s="145">
        <f>'[1]PN StatData(2Q)'!S21</f>
        <v>5.1208173399999994</v>
      </c>
      <c r="G20" s="145">
        <f>'[1]PN StatData(2Q)'!T21</f>
        <v>7.8890559600000003</v>
      </c>
      <c r="H20" s="145">
        <f>'[1]PN StatData(2Q)'!U21</f>
        <v>0</v>
      </c>
      <c r="I20" s="145">
        <f>'[1]PN StatData(2Q)'!V21</f>
        <v>5.1208173399999994</v>
      </c>
      <c r="J20" s="145">
        <f>'[1]PN StatData(2Q)'!W21</f>
        <v>100.99322796999998</v>
      </c>
      <c r="K20" s="145">
        <f>'[1]PN StatData(2Q)'!X21</f>
        <v>105</v>
      </c>
      <c r="L20" s="145">
        <f>'[1]PN StatData(2Q)'!Y21</f>
        <v>-4.0607021000000003</v>
      </c>
      <c r="M20" s="145">
        <f>'[1]PN StatData(2Q)'!Z21</f>
        <v>0</v>
      </c>
      <c r="N20" s="145">
        <f>'[1]PN StatData(2Q)'!AA21</f>
        <v>0.13209589399999996</v>
      </c>
      <c r="P20" s="128"/>
      <c r="Q20" s="132"/>
      <c r="R20" s="128"/>
    </row>
    <row r="21" spans="3:18" ht="15" x14ac:dyDescent="0.25">
      <c r="C21" s="134" t="s">
        <v>82</v>
      </c>
      <c r="D21" s="133"/>
      <c r="E21" s="145">
        <f>'[1]PN StatData(2Q)'!R22</f>
        <v>241.04285507</v>
      </c>
      <c r="F21" s="145">
        <f>'[1]PN StatData(2Q)'!S22</f>
        <v>83.721562579999997</v>
      </c>
      <c r="G21" s="145">
        <f>'[1]PN StatData(2Q)'!T22</f>
        <v>51.696101975072075</v>
      </c>
      <c r="H21" s="145">
        <f>'[1]PN StatData(2Q)'!U22</f>
        <v>32.573199398435698</v>
      </c>
      <c r="I21" s="145">
        <f>'[1]PN StatData(2Q)'!V22</f>
        <v>51.148363181564299</v>
      </c>
      <c r="J21" s="145">
        <f>'[1]PN StatData(2Q)'!W22</f>
        <v>189.3467531</v>
      </c>
      <c r="K21" s="145">
        <f>'[1]PN StatData(2Q)'!X22</f>
        <v>125</v>
      </c>
      <c r="L21" s="145">
        <f>'[1]PN StatData(2Q)'!Y22</f>
        <v>38.273557639999979</v>
      </c>
      <c r="M21" s="145">
        <f>'[1]PN StatData(2Q)'!Z22</f>
        <v>27.139109709999996</v>
      </c>
      <c r="N21" s="145">
        <f>'[1]PN StatData(2Q)'!AA22</f>
        <v>9.8597807899999985</v>
      </c>
      <c r="P21" s="128">
        <v>23216000</v>
      </c>
      <c r="Q21" s="132" t="s">
        <v>60</v>
      </c>
      <c r="R21" s="128" t="s">
        <v>60</v>
      </c>
    </row>
    <row r="22" spans="3:18" ht="15" x14ac:dyDescent="0.25">
      <c r="C22" s="134" t="s">
        <v>57</v>
      </c>
      <c r="D22" s="133"/>
      <c r="E22" s="145">
        <f>'[1]PN StatData(2Q)'!R23</f>
        <v>150.63586196</v>
      </c>
      <c r="F22" s="145">
        <f>'[1]PN StatData(2Q)'!S23</f>
        <v>0</v>
      </c>
      <c r="G22" s="145">
        <f>'[1]PN StatData(2Q)'!T23</f>
        <v>6.3265178499999992</v>
      </c>
      <c r="H22" s="145">
        <f>'[1]PN StatData(2Q)'!U23</f>
        <v>0</v>
      </c>
      <c r="I22" s="145">
        <f>'[1]PN StatData(2Q)'!V23</f>
        <v>0</v>
      </c>
      <c r="J22" s="145">
        <f>'[1]PN StatData(2Q)'!W23</f>
        <v>144.30934410999998</v>
      </c>
      <c r="K22" s="145">
        <f>'[1]PN StatData(2Q)'!X23</f>
        <v>150</v>
      </c>
      <c r="L22" s="145">
        <f>'[1]PN StatData(2Q)'!Y23</f>
        <v>-5.6906558900000004</v>
      </c>
      <c r="M22" s="145">
        <f>'[1]PN StatData(2Q)'!Z23</f>
        <v>0</v>
      </c>
      <c r="N22" s="145">
        <f>'[1]PN StatData(2Q)'!AA23</f>
        <v>-0.97527635000000013</v>
      </c>
      <c r="P22" s="128"/>
      <c r="Q22" s="128"/>
      <c r="R22" s="128"/>
    </row>
    <row r="23" spans="3:18" ht="15" x14ac:dyDescent="0.25">
      <c r="C23" s="134" t="s">
        <v>58</v>
      </c>
      <c r="D23" s="133"/>
      <c r="E23" s="145">
        <f>'[1]PN StatData(2Q)'!R24</f>
        <v>6462.4958290000004</v>
      </c>
      <c r="F23" s="145">
        <f>'[1]PN StatData(2Q)'!S24</f>
        <v>5388.5167827087544</v>
      </c>
      <c r="G23" s="145">
        <f>'[1]PN StatData(2Q)'!T24</f>
        <v>5694.6028299950331</v>
      </c>
      <c r="H23" s="145">
        <f>'[1]PN StatData(2Q)'!U24</f>
        <v>5357.020747835033</v>
      </c>
      <c r="I23" s="145">
        <f>'[1]PN StatData(2Q)'!V24</f>
        <v>31.496034873721328</v>
      </c>
      <c r="J23" s="145">
        <f>'[1]PN StatData(2Q)'!W24</f>
        <v>767.89299900000003</v>
      </c>
      <c r="K23" s="145">
        <f>'[1]PN StatData(2Q)'!X24</f>
        <v>250</v>
      </c>
      <c r="L23" s="145">
        <f>'[1]PN StatData(2Q)'!Y24</f>
        <v>-1145.422519</v>
      </c>
      <c r="M23" s="145">
        <f>'[1]PN StatData(2Q)'!Z24</f>
        <v>2.5184190000000002</v>
      </c>
      <c r="N23" s="145">
        <f>'[1]PN StatData(2Q)'!AA24</f>
        <v>28.926234999999991</v>
      </c>
      <c r="P23" s="128" t="s">
        <v>49</v>
      </c>
      <c r="Q23" s="128">
        <v>0</v>
      </c>
      <c r="R23" s="128" t="s">
        <v>60</v>
      </c>
    </row>
    <row r="24" spans="3:18" ht="15" x14ac:dyDescent="0.25">
      <c r="C24" s="123" t="s">
        <v>59</v>
      </c>
      <c r="D24" s="133"/>
      <c r="E24" s="145">
        <f>'[1]PN StatData(2Q)'!R25</f>
        <v>115429.03107500001</v>
      </c>
      <c r="F24" s="145">
        <f>'[1]PN StatData(2Q)'!S25</f>
        <v>101998.731932</v>
      </c>
      <c r="G24" s="145">
        <f>'[1]PN StatData(2Q)'!T25</f>
        <v>96412.386511999997</v>
      </c>
      <c r="H24" s="145">
        <f>'[1]PN StatData(2Q)'!U25</f>
        <v>92843.063689999995</v>
      </c>
      <c r="I24" s="145">
        <f>'[1]PN StatData(2Q)'!V25</f>
        <v>9155.6682419999997</v>
      </c>
      <c r="J24" s="145">
        <f>'[1]PN StatData(2Q)'!W25</f>
        <v>19016.644563000002</v>
      </c>
      <c r="K24" s="145">
        <f>'[1]PN StatData(2Q)'!X25</f>
        <v>1360</v>
      </c>
      <c r="L24" s="145">
        <f>'[1]PN StatData(2Q)'!Y25</f>
        <v>18020.759310000001</v>
      </c>
      <c r="M24" s="145">
        <f>'[1]PN StatData(2Q)'!Z25</f>
        <v>10593.559987000001</v>
      </c>
      <c r="N24" s="145">
        <f>'[1]PN StatData(2Q)'!AA25</f>
        <v>3197.5679049999999</v>
      </c>
      <c r="O24" s="140"/>
      <c r="P24" s="128">
        <v>8693286100</v>
      </c>
      <c r="Q24" s="128" t="s">
        <v>49</v>
      </c>
      <c r="R24" s="128" t="s">
        <v>49</v>
      </c>
    </row>
    <row r="25" spans="3:18" ht="15" x14ac:dyDescent="0.25">
      <c r="C25" s="135" t="s">
        <v>61</v>
      </c>
      <c r="D25" s="141"/>
      <c r="E25" s="139">
        <f t="shared" ref="E25:N25" si="0">SUM(E13:E24)</f>
        <v>127028.52772307365</v>
      </c>
      <c r="F25" s="139">
        <f t="shared" si="0"/>
        <v>109588.17571613875</v>
      </c>
      <c r="G25" s="139">
        <f t="shared" si="0"/>
        <v>106773.50583807311</v>
      </c>
      <c r="H25" s="139">
        <f t="shared" si="0"/>
        <v>102228.21041038347</v>
      </c>
      <c r="I25" s="139">
        <f t="shared" si="0"/>
        <v>7359.965305755285</v>
      </c>
      <c r="J25" s="139">
        <f t="shared" si="0"/>
        <v>20255.021885000002</v>
      </c>
      <c r="K25" s="139">
        <f t="shared" si="0"/>
        <v>2861.3504379999999</v>
      </c>
      <c r="L25" s="139">
        <f t="shared" si="0"/>
        <v>14173.764910670001</v>
      </c>
      <c r="M25" s="139">
        <f t="shared" si="0"/>
        <v>10732.222622830001</v>
      </c>
      <c r="N25" s="139">
        <f t="shared" si="0"/>
        <v>3248.5393909506929</v>
      </c>
      <c r="P25" s="139">
        <f>SUM(P14:P24)</f>
        <v>8765412100</v>
      </c>
      <c r="Q25" s="139">
        <f>SUM(Q14:Q24)</f>
        <v>0</v>
      </c>
      <c r="R25" s="139">
        <f>SUM(R14:R24)</f>
        <v>0</v>
      </c>
    </row>
    <row r="26" spans="3:18" ht="15" x14ac:dyDescent="0.25">
      <c r="C26" s="123"/>
      <c r="D26" s="133"/>
      <c r="E26" s="132"/>
      <c r="F26" s="132"/>
      <c r="G26" s="132"/>
      <c r="H26" s="132"/>
      <c r="I26" s="132"/>
      <c r="J26" s="132"/>
      <c r="K26" s="132"/>
      <c r="L26" s="132"/>
      <c r="M26" s="132"/>
      <c r="N26" s="132"/>
      <c r="P26" s="131"/>
      <c r="Q26" s="131"/>
      <c r="R26" s="131"/>
    </row>
    <row r="27" spans="3:18" ht="15" x14ac:dyDescent="0.25">
      <c r="C27" s="123" t="s">
        <v>62</v>
      </c>
      <c r="D27" s="133"/>
      <c r="E27" s="145">
        <f>'[1]PN StatData(2Q)'!R26</f>
        <v>2318.9324240099991</v>
      </c>
      <c r="F27" s="145">
        <f>'[1]PN StatData(2Q)'!S26</f>
        <v>2287.2299999499996</v>
      </c>
      <c r="G27" s="145">
        <f>'[1]PN StatData(2Q)'!T26</f>
        <v>2134.23010626</v>
      </c>
      <c r="H27" s="145">
        <f>'[1]PN StatData(2Q)'!U26</f>
        <v>2098.1108514099997</v>
      </c>
      <c r="I27" s="145">
        <f>'[1]PN StatData(2Q)'!V26</f>
        <v>189.11914853999997</v>
      </c>
      <c r="J27" s="145">
        <f>'[1]PN StatData(2Q)'!W26</f>
        <v>184.70231774999905</v>
      </c>
      <c r="K27" s="145">
        <f>'[1]PN StatData(2Q)'!X26</f>
        <v>100</v>
      </c>
      <c r="L27" s="145">
        <f>'[1]PN StatData(2Q)'!Y26</f>
        <v>-689.21423383000092</v>
      </c>
      <c r="M27" s="145">
        <f>'[1]PN StatData(2Q)'!Z26</f>
        <v>0</v>
      </c>
      <c r="N27" s="145">
        <f>'[1]PN StatData(2Q)'!AA26</f>
        <v>1.5090650400000178</v>
      </c>
      <c r="P27" s="128" t="s">
        <v>49</v>
      </c>
      <c r="Q27" s="128">
        <v>0</v>
      </c>
      <c r="R27" s="132">
        <v>0</v>
      </c>
    </row>
    <row r="28" spans="3:18" ht="15" x14ac:dyDescent="0.25">
      <c r="C28" s="123" t="s">
        <v>63</v>
      </c>
      <c r="D28" s="133"/>
      <c r="E28" s="145">
        <f>'[1]PN StatData(2Q)'!R27</f>
        <v>3836.1413029999999</v>
      </c>
      <c r="F28" s="145">
        <f>'[1]PN StatData(2Q)'!S27</f>
        <v>3558.0487750000002</v>
      </c>
      <c r="G28" s="145">
        <f>'[1]PN StatData(2Q)'!T27</f>
        <v>3758.5733340000002</v>
      </c>
      <c r="H28" s="145">
        <f>'[1]PN StatData(2Q)'!U27</f>
        <v>3704.2398549999998</v>
      </c>
      <c r="I28" s="145">
        <f>'[1]PN StatData(2Q)'!V27</f>
        <v>-146.1910799999996</v>
      </c>
      <c r="J28" s="145">
        <f>'[1]PN StatData(2Q)'!W27</f>
        <v>77.567969000000005</v>
      </c>
      <c r="K28" s="145">
        <f>'[1]PN StatData(2Q)'!X27</f>
        <v>125</v>
      </c>
      <c r="L28" s="145">
        <f>'[1]PN StatData(2Q)'!Y27</f>
        <v>-1178.7737529999999</v>
      </c>
      <c r="M28" s="145">
        <f>'[1]PN StatData(2Q)'!Z27</f>
        <v>23.866191670000003</v>
      </c>
      <c r="N28" s="145">
        <f>'[1]PN StatData(2Q)'!AA27</f>
        <v>10.10266984999998</v>
      </c>
      <c r="P28" s="128" t="s">
        <v>49</v>
      </c>
      <c r="Q28" s="128">
        <v>6820650</v>
      </c>
      <c r="R28" s="132">
        <v>0</v>
      </c>
    </row>
    <row r="29" spans="3:18" ht="15" x14ac:dyDescent="0.25">
      <c r="C29" s="135" t="s">
        <v>61</v>
      </c>
      <c r="D29" s="141"/>
      <c r="E29" s="139">
        <f t="shared" ref="E29:N29" si="1">SUM(E27:E28)</f>
        <v>6155.0737270099989</v>
      </c>
      <c r="F29" s="139">
        <f t="shared" si="1"/>
        <v>5845.2787749500003</v>
      </c>
      <c r="G29" s="139">
        <f t="shared" si="1"/>
        <v>5892.8034402600006</v>
      </c>
      <c r="H29" s="139">
        <f t="shared" si="1"/>
        <v>5802.3507064099995</v>
      </c>
      <c r="I29" s="139">
        <f t="shared" si="1"/>
        <v>42.928068540000368</v>
      </c>
      <c r="J29" s="139">
        <f t="shared" si="1"/>
        <v>262.27028674999906</v>
      </c>
      <c r="K29" s="139">
        <f t="shared" si="1"/>
        <v>225</v>
      </c>
      <c r="L29" s="139">
        <f t="shared" si="1"/>
        <v>-1867.9879868300009</v>
      </c>
      <c r="M29" s="139">
        <f t="shared" si="1"/>
        <v>23.866191670000003</v>
      </c>
      <c r="N29" s="139">
        <f t="shared" si="1"/>
        <v>11.611734889999997</v>
      </c>
      <c r="P29" s="138">
        <f>SUM(P27:P28)</f>
        <v>0</v>
      </c>
      <c r="Q29" s="138">
        <f>SUM(Q27:Q28)</f>
        <v>6820650</v>
      </c>
      <c r="R29" s="138">
        <f>SUM(R27:R28)</f>
        <v>0</v>
      </c>
    </row>
    <row r="30" spans="3:18" ht="15" x14ac:dyDescent="0.25">
      <c r="C30" s="123"/>
      <c r="D30" s="133"/>
      <c r="E30" s="132"/>
      <c r="F30" s="132"/>
      <c r="G30" s="132"/>
      <c r="H30" s="132"/>
      <c r="I30" s="132"/>
      <c r="J30" s="132"/>
      <c r="K30" s="132"/>
      <c r="L30" s="132"/>
      <c r="M30" s="132"/>
      <c r="N30" s="132"/>
      <c r="P30" s="131"/>
      <c r="Q30" s="131"/>
      <c r="R30" s="131"/>
    </row>
    <row r="31" spans="3:18" ht="15" hidden="1" x14ac:dyDescent="0.25">
      <c r="C31" s="123" t="s">
        <v>64</v>
      </c>
      <c r="D31" s="133"/>
      <c r="E31" s="145">
        <f>'[1]PN StatData(2Q)'!R28</f>
        <v>0</v>
      </c>
      <c r="F31" s="145">
        <f>'[1]PN StatData(2Q)'!S28</f>
        <v>0</v>
      </c>
      <c r="G31" s="145">
        <f>'[1]PN StatData(2Q)'!T28</f>
        <v>0</v>
      </c>
      <c r="H31" s="145">
        <f>'[1]PN StatData(2Q)'!U28</f>
        <v>0</v>
      </c>
      <c r="I31" s="145">
        <f>'[1]PN StatData(2Q)'!V28</f>
        <v>0</v>
      </c>
      <c r="J31" s="145">
        <f>'[1]PN StatData(2Q)'!W28</f>
        <v>0</v>
      </c>
      <c r="K31" s="145">
        <f>'[1]PN StatData(2Q)'!X28</f>
        <v>0</v>
      </c>
      <c r="L31" s="145">
        <f>'[1]PN StatData(2Q)'!Y28</f>
        <v>0</v>
      </c>
      <c r="M31" s="145">
        <f>'[1]PN StatData(2Q)'!Z28</f>
        <v>0</v>
      </c>
      <c r="N31" s="145">
        <f>'[1]PN StatData(2Q)'!AA28</f>
        <v>0</v>
      </c>
      <c r="P31" s="131"/>
      <c r="Q31" s="131"/>
      <c r="R31" s="131"/>
    </row>
    <row r="32" spans="3:18" ht="15" x14ac:dyDescent="0.25">
      <c r="C32" s="123" t="s">
        <v>65</v>
      </c>
      <c r="D32" s="133"/>
      <c r="E32" s="145">
        <f>'[1]PN StatData(2Q)'!R29</f>
        <v>75.679237999999998</v>
      </c>
      <c r="F32" s="145">
        <f>'[1]PN StatData(2Q)'!S29</f>
        <v>27.387270999999998</v>
      </c>
      <c r="G32" s="145">
        <f>'[1]PN StatData(2Q)'!T29</f>
        <v>27.04102</v>
      </c>
      <c r="H32" s="145">
        <f>'[1]PN StatData(2Q)'!U29</f>
        <v>25.171292000000001</v>
      </c>
      <c r="I32" s="145">
        <f>'[1]PN StatData(2Q)'!V29</f>
        <v>2.2159789999999973</v>
      </c>
      <c r="J32" s="145">
        <f>'[1]PN StatData(2Q)'!W29</f>
        <v>48.638218000000002</v>
      </c>
      <c r="K32" s="145">
        <f>'[1]PN StatData(2Q)'!X29</f>
        <v>100</v>
      </c>
      <c r="L32" s="145">
        <f>'[1]PN StatData(2Q)'!Y29</f>
        <v>-54.691595999999997</v>
      </c>
      <c r="M32" s="145">
        <f>'[1]PN StatData(2Q)'!Z29</f>
        <v>0</v>
      </c>
      <c r="N32" s="145">
        <f>'[1]PN StatData(2Q)'!AA29</f>
        <v>-1.420134</v>
      </c>
      <c r="P32" s="128" t="s">
        <v>49</v>
      </c>
      <c r="Q32" s="128">
        <v>0</v>
      </c>
      <c r="R32" s="132">
        <v>0</v>
      </c>
    </row>
    <row r="33" spans="3:18" ht="15" x14ac:dyDescent="0.25">
      <c r="C33" s="123" t="s">
        <v>66</v>
      </c>
      <c r="D33" s="133"/>
      <c r="E33" s="145">
        <f>'[1]PN StatData(2Q)'!R30</f>
        <v>23038.795116368572</v>
      </c>
      <c r="F33" s="145">
        <f>'[1]PN StatData(2Q)'!S30</f>
        <v>17496.69709992857</v>
      </c>
      <c r="G33" s="145">
        <f>'[1]PN StatData(2Q)'!T30</f>
        <v>19180.583519270003</v>
      </c>
      <c r="H33" s="145">
        <f>'[1]PN StatData(2Q)'!U30</f>
        <v>17113.318181340001</v>
      </c>
      <c r="I33" s="145">
        <f>'[1]PN StatData(2Q)'!V30</f>
        <v>383.37891858856892</v>
      </c>
      <c r="J33" s="145">
        <f>'[1]PN StatData(2Q)'!W30</f>
        <v>3858.2115973485302</v>
      </c>
      <c r="K33" s="145">
        <f>'[1]PN StatData(2Q)'!X30</f>
        <v>700</v>
      </c>
      <c r="L33" s="145">
        <f>'[1]PN StatData(2Q)'!Y30</f>
        <v>3373.1576479785303</v>
      </c>
      <c r="M33" s="145">
        <f>'[1]PN StatData(2Q)'!Z30</f>
        <v>411.03942645999996</v>
      </c>
      <c r="N33" s="145">
        <f>'[1]PN StatData(2Q)'!AA30</f>
        <v>-379.07980958142861</v>
      </c>
      <c r="P33" s="131"/>
      <c r="Q33" s="131"/>
      <c r="R33" s="131"/>
    </row>
    <row r="34" spans="3:18" ht="15" x14ac:dyDescent="0.25">
      <c r="C34" s="123" t="s">
        <v>67</v>
      </c>
      <c r="D34" s="133"/>
      <c r="E34" s="145">
        <f>'[1]PN StatData(2Q)'!R31</f>
        <v>717.95022700000004</v>
      </c>
      <c r="F34" s="145">
        <f>'[1]PN StatData(2Q)'!S31</f>
        <v>149.14075099999999</v>
      </c>
      <c r="G34" s="145">
        <f>'[1]PN StatData(2Q)'!T31</f>
        <v>237.748558</v>
      </c>
      <c r="H34" s="145">
        <f>'[1]PN StatData(2Q)'!U31</f>
        <v>106.228781</v>
      </c>
      <c r="I34" s="145">
        <f>'[1]PN StatData(2Q)'!V31</f>
        <v>42.911969999999997</v>
      </c>
      <c r="J34" s="145">
        <f>'[1]PN StatData(2Q)'!W31</f>
        <v>480.20166899999998</v>
      </c>
      <c r="K34" s="145">
        <f>'[1]PN StatData(2Q)'!X31</f>
        <v>113.51</v>
      </c>
      <c r="L34" s="145">
        <f>'[1]PN StatData(2Q)'!Y31</f>
        <v>20.360870999999999</v>
      </c>
      <c r="M34" s="145">
        <f>'[1]PN StatData(2Q)'!Z31</f>
        <v>4.5124899999999997</v>
      </c>
      <c r="N34" s="145">
        <f>'[1]PN StatData(2Q)'!AA31</f>
        <v>1.6335519999999999</v>
      </c>
      <c r="P34" s="132">
        <v>11593940</v>
      </c>
      <c r="Q34" s="132"/>
      <c r="R34" s="132"/>
    </row>
    <row r="35" spans="3:18" ht="15" x14ac:dyDescent="0.25">
      <c r="C35" s="135" t="s">
        <v>61</v>
      </c>
      <c r="D35" s="160"/>
      <c r="E35" s="164">
        <f>SUM(E31:E34)</f>
        <v>23832.424581368574</v>
      </c>
      <c r="F35" s="164">
        <f t="shared" ref="F35:N35" si="2">SUM(F31:F34)</f>
        <v>17673.225121928568</v>
      </c>
      <c r="G35" s="164">
        <f t="shared" si="2"/>
        <v>19445.373097270003</v>
      </c>
      <c r="H35" s="164">
        <f t="shared" si="2"/>
        <v>17244.718254340001</v>
      </c>
      <c r="I35" s="164">
        <f t="shared" si="2"/>
        <v>428.50686758856892</v>
      </c>
      <c r="J35" s="164">
        <f t="shared" si="2"/>
        <v>4387.0514843485298</v>
      </c>
      <c r="K35" s="164">
        <f t="shared" si="2"/>
        <v>913.51</v>
      </c>
      <c r="L35" s="164">
        <f t="shared" si="2"/>
        <v>3338.8269229785301</v>
      </c>
      <c r="M35" s="164">
        <f t="shared" si="2"/>
        <v>415.55191645999997</v>
      </c>
      <c r="N35" s="164">
        <f t="shared" si="2"/>
        <v>-378.86639158142862</v>
      </c>
      <c r="P35" s="142">
        <f>SUM(P34:P34)</f>
        <v>11593940</v>
      </c>
      <c r="Q35" s="142">
        <f>SUM(Q34:Q34)</f>
        <v>0</v>
      </c>
      <c r="R35" s="142">
        <f>SUM(R34:R34)</f>
        <v>0</v>
      </c>
    </row>
    <row r="36" spans="3:18" ht="14.25" x14ac:dyDescent="0.2">
      <c r="C36" s="146"/>
      <c r="D36" s="182"/>
      <c r="E36" s="183"/>
      <c r="F36" s="184"/>
      <c r="G36" s="185"/>
      <c r="H36" s="186"/>
      <c r="I36" s="186"/>
      <c r="J36" s="184"/>
      <c r="K36" s="187"/>
      <c r="L36" s="188"/>
      <c r="M36" s="184"/>
      <c r="N36" s="184"/>
      <c r="P36" s="149"/>
      <c r="Q36" s="150"/>
      <c r="R36" s="151"/>
    </row>
    <row r="37" spans="3:18" ht="14.25" x14ac:dyDescent="0.2">
      <c r="C37" s="153"/>
      <c r="D37" s="159"/>
      <c r="E37" s="189"/>
      <c r="F37" s="190"/>
      <c r="G37" s="185"/>
      <c r="H37" s="186"/>
      <c r="I37" s="186"/>
      <c r="J37" s="190"/>
      <c r="K37" s="191"/>
      <c r="L37" s="188"/>
      <c r="M37" s="190"/>
      <c r="N37" s="190"/>
      <c r="P37" s="156"/>
      <c r="Q37" s="157"/>
      <c r="R37" s="158"/>
    </row>
    <row r="38" spans="3:18" ht="15" x14ac:dyDescent="0.25">
      <c r="C38" s="161" t="s">
        <v>68</v>
      </c>
      <c r="D38" s="162"/>
      <c r="E38" s="164">
        <f t="shared" ref="E38:N38" si="3">E25+E29+E35</f>
        <v>157016.02603145223</v>
      </c>
      <c r="F38" s="164">
        <f t="shared" si="3"/>
        <v>133106.6796130173</v>
      </c>
      <c r="G38" s="164">
        <f t="shared" si="3"/>
        <v>132111.68237560312</v>
      </c>
      <c r="H38" s="164">
        <f t="shared" si="3"/>
        <v>125275.27937113347</v>
      </c>
      <c r="I38" s="164">
        <f t="shared" si="3"/>
        <v>7831.4002418838536</v>
      </c>
      <c r="J38" s="164">
        <f t="shared" si="3"/>
        <v>24904.343656098528</v>
      </c>
      <c r="K38" s="164">
        <f t="shared" si="3"/>
        <v>3999.8604379999997</v>
      </c>
      <c r="L38" s="164">
        <f t="shared" si="3"/>
        <v>15644.603846818529</v>
      </c>
      <c r="M38" s="164">
        <f t="shared" si="3"/>
        <v>11171.64073096</v>
      </c>
      <c r="N38" s="164">
        <f t="shared" si="3"/>
        <v>2881.2847342592645</v>
      </c>
      <c r="P38" s="164">
        <f>P25+P29+P35</f>
        <v>8777006040</v>
      </c>
      <c r="Q38" s="164">
        <f>Q25+Q29+Q35</f>
        <v>6820650</v>
      </c>
      <c r="R38" s="164">
        <f>R35</f>
        <v>0</v>
      </c>
    </row>
    <row r="39" spans="3:18" x14ac:dyDescent="0.2">
      <c r="G39" s="192"/>
    </row>
    <row r="40" spans="3:18" s="193" customFormat="1" x14ac:dyDescent="0.2"/>
    <row r="41" spans="3:18" x14ac:dyDescent="0.2">
      <c r="C41" s="194" t="s">
        <v>83</v>
      </c>
    </row>
    <row r="42" spans="3:18" x14ac:dyDescent="0.2">
      <c r="C42" s="169" t="s">
        <v>84</v>
      </c>
      <c r="E42" s="195"/>
      <c r="F42" s="195"/>
      <c r="G42" s="195"/>
      <c r="H42" s="195"/>
      <c r="J42" s="195"/>
      <c r="K42" s="195"/>
      <c r="L42" s="195"/>
      <c r="M42" s="196"/>
      <c r="N42" s="195"/>
    </row>
    <row r="43" spans="3:18" x14ac:dyDescent="0.2">
      <c r="C43" s="169"/>
    </row>
    <row r="44" spans="3:18" x14ac:dyDescent="0.2">
      <c r="C44" s="169"/>
    </row>
  </sheetData>
  <mergeCells count="15">
    <mergeCell ref="N36:N37"/>
    <mergeCell ref="P36:R37"/>
    <mergeCell ref="C36:C37"/>
    <mergeCell ref="E36:E37"/>
    <mergeCell ref="F36:F37"/>
    <mergeCell ref="J36:J37"/>
    <mergeCell ref="K36:K37"/>
    <mergeCell ref="M36:M37"/>
    <mergeCell ref="C4:N4"/>
    <mergeCell ref="C5:N5"/>
    <mergeCell ref="C6:N6"/>
    <mergeCell ref="C10:C11"/>
    <mergeCell ref="P10:R10"/>
    <mergeCell ref="E11:N11"/>
    <mergeCell ref="P11:R11"/>
  </mergeCells>
  <printOptions horizontalCentered="1"/>
  <pageMargins left="0.511811023622047" right="0.511811023622047" top="0.74803149606299202" bottom="0.74803149606299202" header="0.31496062992126" footer="0.31496062992126"/>
  <pageSetup paperSize="9" scale="71" fitToHeight="0" orientation="landscape" r:id="rId1"/>
  <headerFooter>
    <oddHeader>&amp;C&amp;K000000&amp;G</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PN Industry Performance</vt:lpstr>
      <vt:lpstr>PN SDtab1</vt:lpstr>
      <vt:lpstr>PN SDtab2</vt:lpstr>
      <vt:lpstr>'PN Industry Performance'!Print_Area</vt:lpstr>
      <vt:lpstr>'PN SDtab1'!Print_Area</vt:lpstr>
      <vt:lpstr>'PN SDtab2'!Print_Area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 Markiel B. Sy</dc:creator>
  <cp:lastModifiedBy>Jonn Markiel B. Sy</cp:lastModifiedBy>
  <dcterms:created xsi:type="dcterms:W3CDTF">2024-10-22T05:11:11Z</dcterms:created>
  <dcterms:modified xsi:type="dcterms:W3CDTF">2024-10-22T05:16:53Z</dcterms:modified>
</cp:coreProperties>
</file>