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insurancegovph-my.sharepoint.com/personal/jlab_serquina_insurance_gov_ph/Documents/For Records Section/Key Statistical Data 2017 - 2021 and 2018-2022/"/>
    </mc:Choice>
  </mc:AlternateContent>
  <xr:revisionPtr revIDLastSave="3" documentId="13_ncr:1_{B242EC6E-07B8-4834-87F8-FD118E6E3CC6}" xr6:coauthVersionLast="47" xr6:coauthVersionMax="47" xr10:uidLastSave="{5B8E762A-E8E4-4449-AA03-201784F02C3E}"/>
  <bookViews>
    <workbookView xWindow="-23865" yWindow="2040" windowWidth="21600" windowHeight="11385" firstSheet="7" xr2:uid="{00000000-000D-0000-FFFF-FFFF00000000}"/>
  </bookViews>
  <sheets>
    <sheet name="Cover" sheetId="1" r:id="rId1"/>
    <sheet name="Economic Indicator " sheetId="12" r:id="rId2"/>
    <sheet name="Ins. Market Structure" sheetId="11" r:id="rId3"/>
    <sheet name="Life 1" sheetId="3" r:id="rId4"/>
    <sheet name="Life 2" sheetId="4" r:id="rId5"/>
    <sheet name="Life 3" sheetId="17" r:id="rId6"/>
    <sheet name="Life 4" sheetId="5" r:id="rId7"/>
    <sheet name="Non-Life 1" sheetId="6" r:id="rId8"/>
    <sheet name="Non-Life 2" sheetId="7" r:id="rId9"/>
    <sheet name="NonLife &amp; PR 1" sheetId="15" r:id="rId10"/>
    <sheet name="NonLife &amp; PR 2" sheetId="14" r:id="rId11"/>
    <sheet name="Micro &amp; Migrant" sheetId="16" r:id="rId12"/>
    <sheet name="GSIS_MBA_PN_HMO" sheetId="10" r:id="rId13"/>
  </sheets>
  <definedNames>
    <definedName name="_xlnm.Print_Area" localSheetId="0">Cover!$A$1:$C$53</definedName>
    <definedName name="_xlnm.Print_Area" localSheetId="1">'Economic Indicator '!$A$1:$K$68</definedName>
    <definedName name="_xlnm.Print_Area" localSheetId="12">GSIS_MBA_PN_HMO!$A$1:$G$121</definedName>
    <definedName name="_xlnm.Print_Area" localSheetId="2">'Ins. Market Structure'!$A$1:$H$90</definedName>
    <definedName name="_xlnm.Print_Area" localSheetId="3">'Life 1'!$A$1:$G$100</definedName>
    <definedName name="_xlnm.Print_Area" localSheetId="4">'Life 2'!$A$1:$G$68</definedName>
    <definedName name="_xlnm.Print_Area" localSheetId="5">'Life 3'!$A$1:$G$55</definedName>
    <definedName name="_xlnm.Print_Area" localSheetId="6">'Life 4'!$A$1:$G$73</definedName>
    <definedName name="_xlnm.Print_Area" localSheetId="11">'Micro &amp; Migrant'!$A$1:$G$89</definedName>
    <definedName name="_xlnm.Print_Area" localSheetId="9">'NonLife &amp; PR 1'!$A$1:$G$66</definedName>
    <definedName name="_xlnm.Print_Area" localSheetId="7">'Non-Life 1'!$A$1:$G$106</definedName>
    <definedName name="_xlnm.Print_Area" localSheetId="8">'Non-Life 2'!$A$1:$G$100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7" i="10" l="1"/>
  <c r="E97" i="10"/>
  <c r="D97" i="10"/>
  <c r="G86" i="10"/>
  <c r="D86" i="10"/>
  <c r="G74" i="10"/>
  <c r="F74" i="10"/>
  <c r="E74" i="10"/>
  <c r="D74" i="10"/>
  <c r="C74" i="10"/>
  <c r="G70" i="10"/>
  <c r="F70" i="10"/>
  <c r="D70" i="10"/>
  <c r="G54" i="10"/>
  <c r="F54" i="10"/>
  <c r="E54" i="10"/>
  <c r="D54" i="10"/>
  <c r="C54" i="10"/>
  <c r="G51" i="10"/>
  <c r="F51" i="10"/>
  <c r="E51" i="10"/>
  <c r="D51" i="10"/>
  <c r="C51" i="10"/>
  <c r="G48" i="10"/>
  <c r="F48" i="10"/>
  <c r="E48" i="10"/>
  <c r="D48" i="10"/>
  <c r="C48" i="10"/>
  <c r="G45" i="10"/>
  <c r="F45" i="10"/>
  <c r="E45" i="10"/>
  <c r="D45" i="10"/>
  <c r="C45" i="10"/>
  <c r="G42" i="10"/>
  <c r="F42" i="10"/>
  <c r="E42" i="10"/>
  <c r="D42" i="10"/>
  <c r="C42" i="10"/>
  <c r="G41" i="10"/>
  <c r="F41" i="10"/>
  <c r="F39" i="10" s="1"/>
  <c r="E41" i="10"/>
  <c r="E39" i="10" s="1"/>
  <c r="D41" i="10"/>
  <c r="G40" i="10"/>
  <c r="F40" i="10"/>
  <c r="E40" i="10"/>
  <c r="D40" i="10"/>
  <c r="D39" i="10" s="1"/>
  <c r="G39" i="10"/>
  <c r="C39" i="10"/>
  <c r="G36" i="10"/>
  <c r="F36" i="10"/>
  <c r="E36" i="10"/>
  <c r="D36" i="10"/>
  <c r="C36" i="10"/>
  <c r="G33" i="10"/>
  <c r="F33" i="10"/>
  <c r="E33" i="10"/>
  <c r="D33" i="10"/>
  <c r="C33" i="10"/>
  <c r="G23" i="10"/>
  <c r="F23" i="10"/>
  <c r="E23" i="10"/>
  <c r="D23" i="10"/>
  <c r="C23" i="10"/>
  <c r="G20" i="10"/>
  <c r="F20" i="10"/>
  <c r="E20" i="10"/>
  <c r="D20" i="10"/>
  <c r="C20" i="10"/>
  <c r="G17" i="10"/>
  <c r="F17" i="10"/>
  <c r="E17" i="10"/>
  <c r="D17" i="10"/>
  <c r="C17" i="10"/>
  <c r="G14" i="10"/>
  <c r="F14" i="10"/>
  <c r="E14" i="10"/>
  <c r="D14" i="10"/>
  <c r="C14" i="10"/>
  <c r="G13" i="10"/>
  <c r="F13" i="10"/>
  <c r="G12" i="10"/>
  <c r="G11" i="10" s="1"/>
  <c r="F12" i="10"/>
  <c r="F11" i="10" s="1"/>
  <c r="E12" i="10"/>
  <c r="D12" i="10"/>
  <c r="E11" i="10"/>
  <c r="D11" i="10"/>
  <c r="C11" i="10"/>
  <c r="C10" i="10"/>
  <c r="G8" i="10"/>
  <c r="F8" i="10"/>
  <c r="E8" i="10"/>
  <c r="D8" i="10"/>
  <c r="C8" i="10"/>
  <c r="G5" i="10"/>
  <c r="F5" i="10"/>
  <c r="E5" i="10"/>
  <c r="D5" i="10"/>
  <c r="C5" i="10"/>
  <c r="G85" i="16"/>
  <c r="F85" i="16"/>
  <c r="E85" i="16"/>
  <c r="D85" i="16"/>
  <c r="C85" i="16"/>
  <c r="G45" i="16"/>
  <c r="F45" i="16"/>
  <c r="E45" i="16"/>
  <c r="D45" i="16"/>
  <c r="C45" i="16"/>
  <c r="G44" i="16"/>
  <c r="F44" i="16"/>
  <c r="E44" i="16"/>
  <c r="D44" i="16"/>
  <c r="C44" i="16"/>
  <c r="F43" i="16"/>
  <c r="E43" i="16"/>
  <c r="C43" i="16"/>
  <c r="G39" i="16"/>
  <c r="G43" i="16" s="1"/>
  <c r="F39" i="16"/>
  <c r="E39" i="16"/>
  <c r="D39" i="16"/>
  <c r="D43" i="16" s="1"/>
  <c r="C39" i="16"/>
  <c r="G35" i="16"/>
  <c r="F35" i="16"/>
  <c r="E35" i="16"/>
  <c r="D35" i="16"/>
  <c r="C35" i="16"/>
  <c r="G31" i="16"/>
  <c r="F31" i="16"/>
  <c r="E31" i="16"/>
  <c r="D31" i="16"/>
  <c r="C31" i="16"/>
  <c r="G27" i="16"/>
  <c r="F27" i="16"/>
  <c r="E27" i="16"/>
  <c r="D27" i="16"/>
  <c r="C27" i="16"/>
  <c r="G79" i="14"/>
  <c r="D79" i="14"/>
  <c r="G78" i="14"/>
  <c r="E78" i="14"/>
  <c r="D78" i="14"/>
  <c r="F77" i="14"/>
  <c r="G76" i="14"/>
  <c r="D76" i="14"/>
  <c r="G75" i="14"/>
  <c r="E75" i="14"/>
  <c r="D75" i="14"/>
  <c r="F74" i="14"/>
  <c r="G73" i="14"/>
  <c r="D73" i="14"/>
  <c r="G63" i="14"/>
  <c r="G77" i="14" s="1"/>
  <c r="F63" i="14"/>
  <c r="F73" i="14" s="1"/>
  <c r="E63" i="14"/>
  <c r="E79" i="14" s="1"/>
  <c r="D63" i="14"/>
  <c r="D77" i="14" s="1"/>
  <c r="C63" i="14"/>
  <c r="G58" i="14"/>
  <c r="E56" i="14"/>
  <c r="C56" i="14"/>
  <c r="C54" i="14"/>
  <c r="F53" i="14"/>
  <c r="F50" i="14"/>
  <c r="D48" i="14"/>
  <c r="G47" i="14"/>
  <c r="G45" i="14"/>
  <c r="E45" i="14"/>
  <c r="G38" i="14"/>
  <c r="F38" i="14"/>
  <c r="E38" i="14"/>
  <c r="D38" i="14"/>
  <c r="C38" i="14"/>
  <c r="G36" i="14"/>
  <c r="F36" i="14"/>
  <c r="E36" i="14"/>
  <c r="D36" i="14"/>
  <c r="C36" i="14"/>
  <c r="G35" i="14"/>
  <c r="F35" i="14"/>
  <c r="E35" i="14"/>
  <c r="D35" i="14"/>
  <c r="C35" i="14"/>
  <c r="G29" i="14"/>
  <c r="F29" i="14"/>
  <c r="E29" i="14"/>
  <c r="D29" i="14"/>
  <c r="C29" i="14"/>
  <c r="G28" i="14"/>
  <c r="F28" i="14"/>
  <c r="E28" i="14"/>
  <c r="D28" i="14"/>
  <c r="C28" i="14"/>
  <c r="G27" i="14"/>
  <c r="F27" i="14"/>
  <c r="E27" i="14"/>
  <c r="D27" i="14"/>
  <c r="C27" i="14"/>
  <c r="D26" i="14"/>
  <c r="C26" i="14"/>
  <c r="D25" i="14"/>
  <c r="C25" i="14"/>
  <c r="G22" i="14"/>
  <c r="F22" i="14"/>
  <c r="F58" i="14" s="1"/>
  <c r="E22" i="14"/>
  <c r="D22" i="14"/>
  <c r="C22" i="14"/>
  <c r="G21" i="14"/>
  <c r="G57" i="14" s="1"/>
  <c r="F21" i="14"/>
  <c r="E21" i="14"/>
  <c r="E57" i="14" s="1"/>
  <c r="D21" i="14"/>
  <c r="D57" i="14" s="1"/>
  <c r="C21" i="14"/>
  <c r="C57" i="14" s="1"/>
  <c r="G20" i="14"/>
  <c r="G56" i="14" s="1"/>
  <c r="F20" i="14"/>
  <c r="F56" i="14" s="1"/>
  <c r="E20" i="14"/>
  <c r="D20" i="14"/>
  <c r="D56" i="14" s="1"/>
  <c r="C20" i="14"/>
  <c r="G19" i="14"/>
  <c r="G55" i="14" s="1"/>
  <c r="F19" i="14"/>
  <c r="F55" i="14" s="1"/>
  <c r="E19" i="14"/>
  <c r="E55" i="14" s="1"/>
  <c r="D19" i="14"/>
  <c r="C19" i="14"/>
  <c r="C55" i="14" s="1"/>
  <c r="G18" i="14"/>
  <c r="F18" i="14"/>
  <c r="F54" i="14" s="1"/>
  <c r="E18" i="14"/>
  <c r="E54" i="14" s="1"/>
  <c r="D18" i="14"/>
  <c r="D16" i="14" s="1"/>
  <c r="D52" i="14" s="1"/>
  <c r="C18" i="14"/>
  <c r="G17" i="14"/>
  <c r="G53" i="14" s="1"/>
  <c r="F17" i="14"/>
  <c r="E17" i="14"/>
  <c r="D17" i="14"/>
  <c r="D53" i="14" s="1"/>
  <c r="C17" i="14"/>
  <c r="G14" i="14"/>
  <c r="G50" i="14" s="1"/>
  <c r="F14" i="14"/>
  <c r="E14" i="14"/>
  <c r="E50" i="14" s="1"/>
  <c r="D14" i="14"/>
  <c r="C14" i="14"/>
  <c r="G13" i="14"/>
  <c r="F13" i="14"/>
  <c r="F49" i="14" s="1"/>
  <c r="E13" i="14"/>
  <c r="D13" i="14"/>
  <c r="D49" i="14" s="1"/>
  <c r="C13" i="14"/>
  <c r="C49" i="14" s="1"/>
  <c r="G12" i="14"/>
  <c r="F12" i="14"/>
  <c r="E12" i="14"/>
  <c r="E48" i="14" s="1"/>
  <c r="D12" i="14"/>
  <c r="C12" i="14"/>
  <c r="G11" i="14"/>
  <c r="F11" i="14"/>
  <c r="E11" i="14"/>
  <c r="D11" i="14"/>
  <c r="D47" i="14" s="1"/>
  <c r="C11" i="14"/>
  <c r="G10" i="14"/>
  <c r="G46" i="14" s="1"/>
  <c r="F10" i="14"/>
  <c r="F8" i="14" s="1"/>
  <c r="E10" i="14"/>
  <c r="D10" i="14"/>
  <c r="C10" i="14"/>
  <c r="C46" i="14" s="1"/>
  <c r="G9" i="14"/>
  <c r="F9" i="14"/>
  <c r="F45" i="14" s="1"/>
  <c r="E9" i="14"/>
  <c r="E8" i="14" s="1"/>
  <c r="E49" i="14" s="1"/>
  <c r="D9" i="14"/>
  <c r="C9" i="14"/>
  <c r="G8" i="14"/>
  <c r="D8" i="14"/>
  <c r="D50" i="14" s="1"/>
  <c r="C8" i="14"/>
  <c r="C47" i="14" s="1"/>
  <c r="G6" i="14"/>
  <c r="F6" i="14"/>
  <c r="E6" i="14"/>
  <c r="D6" i="14"/>
  <c r="C6" i="14"/>
  <c r="G5" i="14"/>
  <c r="F5" i="14"/>
  <c r="E5" i="14"/>
  <c r="D5" i="14"/>
  <c r="C5" i="14"/>
  <c r="G39" i="15"/>
  <c r="F39" i="15"/>
  <c r="E39" i="15"/>
  <c r="D39" i="15"/>
  <c r="C39" i="15"/>
  <c r="F38" i="15"/>
  <c r="D38" i="15"/>
  <c r="C38" i="15"/>
  <c r="C37" i="15"/>
  <c r="G35" i="15"/>
  <c r="F35" i="15"/>
  <c r="E35" i="15"/>
  <c r="D35" i="15"/>
  <c r="C35" i="15"/>
  <c r="G34" i="15"/>
  <c r="F34" i="15"/>
  <c r="E34" i="15"/>
  <c r="D34" i="15"/>
  <c r="C34" i="15"/>
  <c r="G33" i="15"/>
  <c r="F33" i="15"/>
  <c r="E33" i="15"/>
  <c r="D33" i="15"/>
  <c r="C33" i="15"/>
  <c r="G32" i="15"/>
  <c r="F32" i="15"/>
  <c r="E32" i="15"/>
  <c r="D32" i="15"/>
  <c r="C32" i="15"/>
  <c r="G31" i="15"/>
  <c r="F31" i="15"/>
  <c r="E31" i="15"/>
  <c r="D31" i="15"/>
  <c r="C31" i="15"/>
  <c r="G30" i="15"/>
  <c r="F30" i="15"/>
  <c r="E30" i="15"/>
  <c r="E53" i="15" s="1"/>
  <c r="D30" i="15"/>
  <c r="C30" i="15"/>
  <c r="E29" i="15"/>
  <c r="G27" i="15"/>
  <c r="F27" i="15"/>
  <c r="E27" i="15"/>
  <c r="D27" i="15"/>
  <c r="C27" i="15"/>
  <c r="G26" i="15"/>
  <c r="F26" i="15"/>
  <c r="E26" i="15"/>
  <c r="D26" i="15"/>
  <c r="C26" i="15"/>
  <c r="G25" i="15"/>
  <c r="F25" i="15"/>
  <c r="E25" i="15"/>
  <c r="D25" i="15"/>
  <c r="C25" i="15"/>
  <c r="G24" i="15"/>
  <c r="F24" i="15"/>
  <c r="E24" i="15"/>
  <c r="D24" i="15"/>
  <c r="C24" i="15"/>
  <c r="G23" i="15"/>
  <c r="F23" i="15"/>
  <c r="E23" i="15"/>
  <c r="D23" i="15"/>
  <c r="C23" i="15"/>
  <c r="G22" i="15"/>
  <c r="F22" i="15"/>
  <c r="E22" i="15"/>
  <c r="C22" i="15"/>
  <c r="C19" i="15"/>
  <c r="G18" i="15"/>
  <c r="F18" i="15"/>
  <c r="E18" i="15"/>
  <c r="D18" i="15"/>
  <c r="C18" i="15"/>
  <c r="G17" i="15"/>
  <c r="F17" i="15"/>
  <c r="E17" i="15"/>
  <c r="D17" i="15"/>
  <c r="C17" i="15"/>
  <c r="G16" i="15"/>
  <c r="F16" i="15"/>
  <c r="F19" i="15" s="1"/>
  <c r="E16" i="15"/>
  <c r="D16" i="15"/>
  <c r="C16" i="15"/>
  <c r="G15" i="15"/>
  <c r="F15" i="15"/>
  <c r="E15" i="15"/>
  <c r="E19" i="15" s="1"/>
  <c r="D15" i="15"/>
  <c r="C15" i="15"/>
  <c r="G14" i="15"/>
  <c r="G19" i="15" s="1"/>
  <c r="F14" i="15"/>
  <c r="E14" i="15"/>
  <c r="D14" i="15"/>
  <c r="D19" i="15" s="1"/>
  <c r="C14" i="15"/>
  <c r="F11" i="15"/>
  <c r="G10" i="15"/>
  <c r="F10" i="15"/>
  <c r="E10" i="15"/>
  <c r="D10" i="15"/>
  <c r="C10" i="15"/>
  <c r="G9" i="15"/>
  <c r="F9" i="15"/>
  <c r="E9" i="15"/>
  <c r="D9" i="15"/>
  <c r="C9" i="15"/>
  <c r="G8" i="15"/>
  <c r="F8" i="15"/>
  <c r="E8" i="15"/>
  <c r="D8" i="15"/>
  <c r="C8" i="15"/>
  <c r="C11" i="15" s="1"/>
  <c r="G7" i="15"/>
  <c r="F7" i="15"/>
  <c r="E7" i="15"/>
  <c r="D7" i="15"/>
  <c r="C7" i="15"/>
  <c r="G6" i="15"/>
  <c r="G11" i="15" s="1"/>
  <c r="F6" i="15"/>
  <c r="E6" i="15"/>
  <c r="D6" i="15"/>
  <c r="D11" i="15" s="1"/>
  <c r="C6" i="15"/>
  <c r="E97" i="7"/>
  <c r="E99" i="7" s="1"/>
  <c r="D94" i="7"/>
  <c r="D97" i="7" s="1"/>
  <c r="D99" i="7" s="1"/>
  <c r="C94" i="7"/>
  <c r="C97" i="7" s="1"/>
  <c r="C99" i="7" s="1"/>
  <c r="E91" i="7"/>
  <c r="C91" i="7"/>
  <c r="E90" i="7"/>
  <c r="E94" i="7" s="1"/>
  <c r="D90" i="7"/>
  <c r="D91" i="7" s="1"/>
  <c r="C90" i="7"/>
  <c r="F86" i="7"/>
  <c r="F85" i="7"/>
  <c r="F90" i="7" s="1"/>
  <c r="F91" i="7" s="1"/>
  <c r="G76" i="7"/>
  <c r="G86" i="7" s="1"/>
  <c r="F76" i="7"/>
  <c r="E76" i="7"/>
  <c r="D76" i="7"/>
  <c r="C76" i="7"/>
  <c r="G68" i="7"/>
  <c r="G85" i="7" s="1"/>
  <c r="F68" i="7"/>
  <c r="E68" i="7"/>
  <c r="D68" i="7"/>
  <c r="C68" i="7"/>
  <c r="C58" i="7"/>
  <c r="G57" i="7"/>
  <c r="F57" i="7"/>
  <c r="E57" i="7"/>
  <c r="D57" i="7"/>
  <c r="C57" i="7"/>
  <c r="G56" i="7"/>
  <c r="F56" i="7"/>
  <c r="E56" i="7"/>
  <c r="D56" i="7"/>
  <c r="C56" i="7"/>
  <c r="G55" i="7"/>
  <c r="F55" i="7"/>
  <c r="E55" i="7"/>
  <c r="D55" i="7"/>
  <c r="C55" i="7"/>
  <c r="G54" i="7"/>
  <c r="F54" i="7"/>
  <c r="E54" i="7"/>
  <c r="D54" i="7"/>
  <c r="C54" i="7"/>
  <c r="G53" i="7"/>
  <c r="F53" i="7"/>
  <c r="E53" i="7"/>
  <c r="D53" i="7"/>
  <c r="C53" i="7"/>
  <c r="F52" i="7"/>
  <c r="D50" i="7"/>
  <c r="C50" i="7"/>
  <c r="F48" i="7"/>
  <c r="E48" i="7"/>
  <c r="D47" i="7"/>
  <c r="F45" i="7"/>
  <c r="E45" i="7"/>
  <c r="D39" i="7"/>
  <c r="F37" i="7"/>
  <c r="F39" i="7" s="1"/>
  <c r="D37" i="7"/>
  <c r="F34" i="7"/>
  <c r="D34" i="7"/>
  <c r="D31" i="7"/>
  <c r="D30" i="7"/>
  <c r="C30" i="7"/>
  <c r="C31" i="7" s="1"/>
  <c r="C31" i="14" s="1"/>
  <c r="F26" i="7"/>
  <c r="F26" i="14" s="1"/>
  <c r="E25" i="7"/>
  <c r="E25" i="14" s="1"/>
  <c r="G16" i="7"/>
  <c r="G26" i="7" s="1"/>
  <c r="G26" i="14" s="1"/>
  <c r="F16" i="7"/>
  <c r="F58" i="7" s="1"/>
  <c r="E16" i="7"/>
  <c r="E52" i="7" s="1"/>
  <c r="D16" i="7"/>
  <c r="D58" i="7" s="1"/>
  <c r="C16" i="7"/>
  <c r="G8" i="7"/>
  <c r="F8" i="7"/>
  <c r="F47" i="7" s="1"/>
  <c r="E8" i="7"/>
  <c r="E49" i="7" s="1"/>
  <c r="D8" i="7"/>
  <c r="D48" i="7" s="1"/>
  <c r="C8" i="7"/>
  <c r="C47" i="7" s="1"/>
  <c r="F102" i="6"/>
  <c r="F101" i="6" s="1"/>
  <c r="E102" i="6"/>
  <c r="D101" i="6"/>
  <c r="C101" i="6"/>
  <c r="G93" i="6"/>
  <c r="G102" i="6" s="1"/>
  <c r="G101" i="6" s="1"/>
  <c r="F93" i="6"/>
  <c r="E93" i="6"/>
  <c r="D93" i="6"/>
  <c r="C93" i="6"/>
  <c r="G85" i="6"/>
  <c r="F85" i="6"/>
  <c r="E85" i="6"/>
  <c r="D85" i="6"/>
  <c r="C85" i="6"/>
  <c r="G83" i="6"/>
  <c r="F83" i="6"/>
  <c r="E83" i="6"/>
  <c r="G75" i="6"/>
  <c r="F75" i="6"/>
  <c r="E75" i="6"/>
  <c r="E62" i="6"/>
  <c r="D62" i="6"/>
  <c r="G58" i="6"/>
  <c r="F58" i="6"/>
  <c r="E58" i="6"/>
  <c r="G57" i="6"/>
  <c r="D57" i="6"/>
  <c r="G56" i="6"/>
  <c r="G52" i="6" s="1"/>
  <c r="F55" i="6"/>
  <c r="E55" i="6"/>
  <c r="G54" i="6"/>
  <c r="D54" i="6"/>
  <c r="C54" i="6"/>
  <c r="G53" i="6"/>
  <c r="G50" i="6"/>
  <c r="E50" i="6"/>
  <c r="G49" i="6"/>
  <c r="F48" i="6"/>
  <c r="G47" i="6"/>
  <c r="E47" i="6"/>
  <c r="G46" i="6"/>
  <c r="G45" i="6"/>
  <c r="G44" i="6" s="1"/>
  <c r="G37" i="6"/>
  <c r="G62" i="6" s="1"/>
  <c r="F37" i="6"/>
  <c r="F61" i="6" s="1"/>
  <c r="E37" i="6"/>
  <c r="E61" i="6" s="1"/>
  <c r="D37" i="6"/>
  <c r="D61" i="6" s="1"/>
  <c r="C37" i="6"/>
  <c r="C62" i="6" s="1"/>
  <c r="G29" i="6"/>
  <c r="G55" i="6" s="1"/>
  <c r="F29" i="6"/>
  <c r="F54" i="6" s="1"/>
  <c r="E29" i="6"/>
  <c r="E53" i="6" s="1"/>
  <c r="D29" i="6"/>
  <c r="D58" i="6" s="1"/>
  <c r="C29" i="6"/>
  <c r="D22" i="6"/>
  <c r="D22" i="15" s="1"/>
  <c r="G21" i="6"/>
  <c r="G48" i="6" s="1"/>
  <c r="F21" i="6"/>
  <c r="F47" i="6" s="1"/>
  <c r="E21" i="6"/>
  <c r="E46" i="6" s="1"/>
  <c r="C21" i="6"/>
  <c r="G19" i="6"/>
  <c r="E19" i="6"/>
  <c r="D19" i="6"/>
  <c r="C19" i="6"/>
  <c r="G11" i="6"/>
  <c r="E11" i="6"/>
  <c r="D11" i="6"/>
  <c r="C11" i="6"/>
  <c r="F63" i="5"/>
  <c r="G62" i="5"/>
  <c r="G61" i="5"/>
  <c r="F61" i="5"/>
  <c r="E61" i="5"/>
  <c r="G60" i="5"/>
  <c r="F60" i="5"/>
  <c r="G59" i="5"/>
  <c r="E59" i="5"/>
  <c r="F58" i="5"/>
  <c r="G49" i="5"/>
  <c r="G58" i="5" s="1"/>
  <c r="F49" i="5"/>
  <c r="F62" i="5" s="1"/>
  <c r="E49" i="5"/>
  <c r="E62" i="5" s="1"/>
  <c r="D49" i="5"/>
  <c r="G44" i="5"/>
  <c r="F43" i="5"/>
  <c r="D42" i="5"/>
  <c r="C42" i="5"/>
  <c r="G40" i="5"/>
  <c r="E40" i="5"/>
  <c r="E39" i="5"/>
  <c r="D39" i="5"/>
  <c r="D38" i="5"/>
  <c r="C38" i="5"/>
  <c r="C37" i="5"/>
  <c r="G36" i="5"/>
  <c r="F33" i="5"/>
  <c r="E33" i="5"/>
  <c r="E32" i="5"/>
  <c r="D32" i="5"/>
  <c r="D31" i="5"/>
  <c r="C31" i="5"/>
  <c r="C30" i="5"/>
  <c r="G29" i="5"/>
  <c r="G13" i="5"/>
  <c r="G41" i="5" s="1"/>
  <c r="F13" i="5"/>
  <c r="E13" i="5"/>
  <c r="D13" i="5"/>
  <c r="D44" i="5" s="1"/>
  <c r="C13" i="5"/>
  <c r="C43" i="5" s="1"/>
  <c r="G6" i="5"/>
  <c r="G30" i="5" s="1"/>
  <c r="F6" i="5"/>
  <c r="F29" i="5" s="1"/>
  <c r="E6" i="5"/>
  <c r="D6" i="5"/>
  <c r="C6" i="5"/>
  <c r="C32" i="5" s="1"/>
  <c r="D52" i="17"/>
  <c r="C52" i="17"/>
  <c r="G48" i="17"/>
  <c r="F48" i="17"/>
  <c r="F47" i="17"/>
  <c r="E47" i="17"/>
  <c r="E46" i="17"/>
  <c r="D46" i="17"/>
  <c r="D45" i="17"/>
  <c r="C44" i="17"/>
  <c r="F41" i="17"/>
  <c r="F40" i="17"/>
  <c r="F39" i="17" s="1"/>
  <c r="E40" i="17"/>
  <c r="E39" i="17"/>
  <c r="G32" i="17"/>
  <c r="G51" i="17" s="1"/>
  <c r="F32" i="17"/>
  <c r="F51" i="17" s="1"/>
  <c r="E32" i="17"/>
  <c r="E51" i="17" s="1"/>
  <c r="D32" i="17"/>
  <c r="D51" i="17" s="1"/>
  <c r="C32" i="17"/>
  <c r="C51" i="17" s="1"/>
  <c r="C50" i="17" s="1"/>
  <c r="G25" i="17"/>
  <c r="G44" i="17" s="1"/>
  <c r="F25" i="17"/>
  <c r="F44" i="17" s="1"/>
  <c r="E25" i="17"/>
  <c r="E48" i="17" s="1"/>
  <c r="D25" i="17"/>
  <c r="D47" i="17" s="1"/>
  <c r="C25" i="17"/>
  <c r="G21" i="17"/>
  <c r="G40" i="17" s="1"/>
  <c r="F21" i="17"/>
  <c r="E21" i="17"/>
  <c r="E41" i="17" s="1"/>
  <c r="D21" i="17"/>
  <c r="D40" i="17" s="1"/>
  <c r="C21" i="17"/>
  <c r="C40" i="17" s="1"/>
  <c r="E17" i="17"/>
  <c r="E19" i="17" s="1"/>
  <c r="E14" i="17"/>
  <c r="D14" i="17"/>
  <c r="D17" i="17" s="1"/>
  <c r="D19" i="17" s="1"/>
  <c r="D11" i="17"/>
  <c r="C11" i="17"/>
  <c r="G10" i="17"/>
  <c r="G11" i="17" s="1"/>
  <c r="F10" i="17"/>
  <c r="F11" i="17" s="1"/>
  <c r="E10" i="17"/>
  <c r="E11" i="17" s="1"/>
  <c r="D10" i="17"/>
  <c r="C10" i="17"/>
  <c r="C14" i="17" s="1"/>
  <c r="C17" i="17" s="1"/>
  <c r="C19" i="17" s="1"/>
  <c r="F59" i="4"/>
  <c r="E59" i="4"/>
  <c r="D59" i="4"/>
  <c r="C59" i="4"/>
  <c r="G54" i="4"/>
  <c r="D53" i="4"/>
  <c r="C53" i="4"/>
  <c r="D52" i="4"/>
  <c r="C52" i="4"/>
  <c r="G49" i="4"/>
  <c r="F48" i="4"/>
  <c r="E47" i="4"/>
  <c r="D47" i="4"/>
  <c r="E46" i="4"/>
  <c r="D46" i="4"/>
  <c r="C46" i="4"/>
  <c r="D45" i="4"/>
  <c r="C45" i="4"/>
  <c r="G42" i="4"/>
  <c r="E40" i="4"/>
  <c r="D40" i="4"/>
  <c r="E39" i="4"/>
  <c r="D39" i="4"/>
  <c r="C39" i="4"/>
  <c r="D38" i="4"/>
  <c r="C38" i="4"/>
  <c r="G28" i="4"/>
  <c r="F28" i="4"/>
  <c r="E28" i="4"/>
  <c r="D28" i="4"/>
  <c r="C28" i="4"/>
  <c r="E22" i="4"/>
  <c r="E20" i="4" s="1"/>
  <c r="G20" i="4"/>
  <c r="F20" i="4"/>
  <c r="F52" i="4" s="1"/>
  <c r="D20" i="4"/>
  <c r="C20" i="4"/>
  <c r="G13" i="4"/>
  <c r="G45" i="4" s="1"/>
  <c r="F13" i="4"/>
  <c r="E13" i="4"/>
  <c r="E48" i="4" s="1"/>
  <c r="D13" i="4"/>
  <c r="D48" i="4" s="1"/>
  <c r="C13" i="4"/>
  <c r="C47" i="4" s="1"/>
  <c r="E8" i="4"/>
  <c r="G6" i="4"/>
  <c r="G38" i="4" s="1"/>
  <c r="F6" i="4"/>
  <c r="E6" i="4"/>
  <c r="E41" i="4" s="1"/>
  <c r="D6" i="4"/>
  <c r="D41" i="4" s="1"/>
  <c r="C6" i="4"/>
  <c r="C40" i="4" s="1"/>
  <c r="D96" i="3"/>
  <c r="D95" i="3"/>
  <c r="C95" i="3"/>
  <c r="C94" i="3"/>
  <c r="G93" i="3"/>
  <c r="F90" i="3"/>
  <c r="E90" i="3"/>
  <c r="C88" i="3"/>
  <c r="C87" i="3"/>
  <c r="G86" i="3"/>
  <c r="F83" i="3"/>
  <c r="E83" i="3"/>
  <c r="E82" i="3"/>
  <c r="D82" i="3"/>
  <c r="G79" i="3"/>
  <c r="F75" i="3"/>
  <c r="E75" i="3"/>
  <c r="E74" i="3"/>
  <c r="D74" i="3"/>
  <c r="D73" i="3"/>
  <c r="C73" i="3"/>
  <c r="G71" i="3"/>
  <c r="F68" i="3"/>
  <c r="E68" i="3"/>
  <c r="E67" i="3"/>
  <c r="D67" i="3"/>
  <c r="D66" i="3"/>
  <c r="C66" i="3"/>
  <c r="C65" i="3"/>
  <c r="E61" i="3"/>
  <c r="E60" i="3"/>
  <c r="D60" i="3"/>
  <c r="D59" i="3"/>
  <c r="C59" i="3"/>
  <c r="C58" i="3"/>
  <c r="G57" i="3"/>
  <c r="G42" i="3"/>
  <c r="G94" i="3" s="1"/>
  <c r="F42" i="3"/>
  <c r="F93" i="3" s="1"/>
  <c r="E42" i="3"/>
  <c r="D42" i="3"/>
  <c r="D97" i="3" s="1"/>
  <c r="C42" i="3"/>
  <c r="C96" i="3" s="1"/>
  <c r="G35" i="3"/>
  <c r="G87" i="3" s="1"/>
  <c r="F35" i="3"/>
  <c r="F86" i="3" s="1"/>
  <c r="E35" i="3"/>
  <c r="E86" i="3" s="1"/>
  <c r="D35" i="3"/>
  <c r="C35" i="3"/>
  <c r="C89" i="3" s="1"/>
  <c r="G28" i="3"/>
  <c r="G80" i="3" s="1"/>
  <c r="F28" i="3"/>
  <c r="F79" i="3" s="1"/>
  <c r="E28" i="3"/>
  <c r="E79" i="3" s="1"/>
  <c r="D28" i="3"/>
  <c r="D83" i="3" s="1"/>
  <c r="C28" i="3"/>
  <c r="G20" i="3"/>
  <c r="G72" i="3" s="1"/>
  <c r="F20" i="3"/>
  <c r="F71" i="3" s="1"/>
  <c r="E20" i="3"/>
  <c r="E71" i="3" s="1"/>
  <c r="D20" i="3"/>
  <c r="D75" i="3" s="1"/>
  <c r="C20" i="3"/>
  <c r="C74" i="3" s="1"/>
  <c r="G13" i="3"/>
  <c r="F13" i="3"/>
  <c r="F64" i="3" s="1"/>
  <c r="E13" i="3"/>
  <c r="E64" i="3" s="1"/>
  <c r="D13" i="3"/>
  <c r="D68" i="3" s="1"/>
  <c r="C13" i="3"/>
  <c r="C67" i="3" s="1"/>
  <c r="G6" i="3"/>
  <c r="G58" i="3" s="1"/>
  <c r="F6" i="3"/>
  <c r="E6" i="3"/>
  <c r="E57" i="3" s="1"/>
  <c r="D6" i="3"/>
  <c r="D61" i="3" s="1"/>
  <c r="C6" i="3"/>
  <c r="C60" i="3" s="1"/>
  <c r="E82" i="11"/>
  <c r="G79" i="11"/>
  <c r="G82" i="11" s="1"/>
  <c r="F79" i="11"/>
  <c r="F82" i="11" s="1"/>
  <c r="E79" i="11"/>
  <c r="D79" i="11"/>
  <c r="C79" i="11"/>
  <c r="C82" i="11" s="1"/>
  <c r="D77" i="11"/>
  <c r="G71" i="11"/>
  <c r="G74" i="11" s="1"/>
  <c r="F71" i="11"/>
  <c r="E71" i="11"/>
  <c r="D71" i="11"/>
  <c r="D74" i="11" s="1"/>
  <c r="C71" i="11"/>
  <c r="C77" i="11" s="1"/>
  <c r="D66" i="11"/>
  <c r="C66" i="11"/>
  <c r="G63" i="11"/>
  <c r="G66" i="11" s="1"/>
  <c r="F63" i="11"/>
  <c r="F69" i="11" s="1"/>
  <c r="E63" i="11"/>
  <c r="D63" i="11"/>
  <c r="D69" i="11" s="1"/>
  <c r="C63" i="11"/>
  <c r="C69" i="11" s="1"/>
  <c r="G62" i="11"/>
  <c r="G58" i="11"/>
  <c r="F58" i="11"/>
  <c r="E58" i="11"/>
  <c r="D58" i="11"/>
  <c r="C58" i="11"/>
  <c r="G55" i="11"/>
  <c r="G51" i="11" s="1"/>
  <c r="F55" i="11"/>
  <c r="E55" i="11"/>
  <c r="D55" i="11"/>
  <c r="C55" i="11"/>
  <c r="G52" i="11"/>
  <c r="F52" i="11"/>
  <c r="E52" i="11"/>
  <c r="E51" i="11" s="1"/>
  <c r="D52" i="11"/>
  <c r="D51" i="11" s="1"/>
  <c r="C52" i="11"/>
  <c r="C51" i="11"/>
  <c r="G47" i="11"/>
  <c r="G38" i="11" s="1"/>
  <c r="F47" i="11"/>
  <c r="E47" i="11"/>
  <c r="D47" i="11"/>
  <c r="C47" i="11"/>
  <c r="G44" i="11"/>
  <c r="F44" i="11"/>
  <c r="F38" i="11" s="1"/>
  <c r="E44" i="11"/>
  <c r="D44" i="11"/>
  <c r="D38" i="11" s="1"/>
  <c r="C44" i="11"/>
  <c r="G39" i="11"/>
  <c r="F39" i="11"/>
  <c r="E39" i="11"/>
  <c r="E38" i="11" s="1"/>
  <c r="D39" i="11"/>
  <c r="C39" i="11"/>
  <c r="C38" i="11" s="1"/>
  <c r="F20" i="11"/>
  <c r="E20" i="11"/>
  <c r="D20" i="11"/>
  <c r="G15" i="11"/>
  <c r="F15" i="11"/>
  <c r="E15" i="11"/>
  <c r="D15" i="11"/>
  <c r="G10" i="11"/>
  <c r="G6" i="11" s="1"/>
  <c r="G5" i="11" s="1"/>
  <c r="F10" i="11"/>
  <c r="E10" i="11"/>
  <c r="D10" i="11"/>
  <c r="G7" i="11"/>
  <c r="F7" i="11"/>
  <c r="F6" i="11" s="1"/>
  <c r="F5" i="11" s="1"/>
  <c r="E7" i="11"/>
  <c r="E6" i="11" s="1"/>
  <c r="E5" i="11" s="1"/>
  <c r="D7" i="11"/>
  <c r="D6" i="11" s="1"/>
  <c r="D5" i="11" s="1"/>
  <c r="J52" i="12"/>
  <c r="H52" i="12"/>
  <c r="F52" i="12"/>
  <c r="D52" i="12"/>
  <c r="B52" i="12"/>
  <c r="J37" i="12"/>
  <c r="H37" i="12"/>
  <c r="F37" i="12"/>
  <c r="D37" i="12"/>
  <c r="B37" i="12"/>
  <c r="F66" i="11" l="1"/>
  <c r="F62" i="11"/>
  <c r="E62" i="11"/>
  <c r="E69" i="11"/>
  <c r="C74" i="11"/>
  <c r="F85" i="3"/>
  <c r="D45" i="15"/>
  <c r="D21" i="15"/>
  <c r="F57" i="3"/>
  <c r="F61" i="3"/>
  <c r="F58" i="3"/>
  <c r="F59" i="3"/>
  <c r="F60" i="3"/>
  <c r="G65" i="3"/>
  <c r="G66" i="3"/>
  <c r="G67" i="3"/>
  <c r="G68" i="3"/>
  <c r="C82" i="3"/>
  <c r="C83" i="3"/>
  <c r="C80" i="3"/>
  <c r="C79" i="3"/>
  <c r="D90" i="3"/>
  <c r="D88" i="3"/>
  <c r="D86" i="3"/>
  <c r="D87" i="3"/>
  <c r="E93" i="3"/>
  <c r="E96" i="3"/>
  <c r="E94" i="3"/>
  <c r="E95" i="3"/>
  <c r="G64" i="3"/>
  <c r="G63" i="3" s="1"/>
  <c r="C81" i="3"/>
  <c r="E97" i="3"/>
  <c r="D44" i="4"/>
  <c r="F51" i="11"/>
  <c r="D82" i="11"/>
  <c r="D62" i="11"/>
  <c r="D89" i="3"/>
  <c r="G56" i="4"/>
  <c r="G52" i="4"/>
  <c r="G55" i="4"/>
  <c r="G53" i="4"/>
  <c r="G60" i="4"/>
  <c r="G61" i="4"/>
  <c r="G43" i="17"/>
  <c r="F42" i="4"/>
  <c r="F38" i="4"/>
  <c r="F39" i="4"/>
  <c r="F40" i="4"/>
  <c r="F49" i="4"/>
  <c r="F45" i="4"/>
  <c r="F44" i="4" s="1"/>
  <c r="F46" i="4"/>
  <c r="F47" i="4"/>
  <c r="E54" i="4"/>
  <c r="E55" i="4"/>
  <c r="E56" i="4"/>
  <c r="E52" i="4"/>
  <c r="C44" i="4"/>
  <c r="E77" i="11"/>
  <c r="E74" i="11"/>
  <c r="G37" i="4"/>
  <c r="G44" i="4"/>
  <c r="F41" i="4"/>
  <c r="G48" i="4"/>
  <c r="E53" i="4"/>
  <c r="D61" i="5"/>
  <c r="D58" i="5"/>
  <c r="D62" i="5"/>
  <c r="D60" i="5"/>
  <c r="C62" i="11"/>
  <c r="E66" i="11"/>
  <c r="F77" i="11"/>
  <c r="C57" i="3"/>
  <c r="D58" i="3"/>
  <c r="E59" i="3"/>
  <c r="G61" i="3"/>
  <c r="C64" i="3"/>
  <c r="D65" i="3"/>
  <c r="E66" i="3"/>
  <c r="F67" i="3"/>
  <c r="C71" i="3"/>
  <c r="D72" i="3"/>
  <c r="E73" i="3"/>
  <c r="F74" i="3"/>
  <c r="G75" i="3"/>
  <c r="D80" i="3"/>
  <c r="E81" i="3"/>
  <c r="F82" i="3"/>
  <c r="G83" i="3"/>
  <c r="C86" i="3"/>
  <c r="E88" i="3"/>
  <c r="F89" i="3"/>
  <c r="G90" i="3"/>
  <c r="C93" i="3"/>
  <c r="C92" i="3" s="1"/>
  <c r="D94" i="3"/>
  <c r="F96" i="3"/>
  <c r="G97" i="3"/>
  <c r="C54" i="4"/>
  <c r="C51" i="4" s="1"/>
  <c r="C55" i="4"/>
  <c r="E38" i="4"/>
  <c r="E37" i="4" s="1"/>
  <c r="G40" i="4"/>
  <c r="C42" i="4"/>
  <c r="E45" i="4"/>
  <c r="G47" i="4"/>
  <c r="C49" i="4"/>
  <c r="F53" i="4"/>
  <c r="F51" i="4" s="1"/>
  <c r="C56" i="4"/>
  <c r="C46" i="17"/>
  <c r="C47" i="17"/>
  <c r="C48" i="17"/>
  <c r="D50" i="17"/>
  <c r="C45" i="17"/>
  <c r="C43" i="17" s="1"/>
  <c r="D59" i="5"/>
  <c r="C57" i="6"/>
  <c r="C58" i="6"/>
  <c r="C55" i="6"/>
  <c r="C56" i="6"/>
  <c r="C53" i="6"/>
  <c r="C52" i="6" s="1"/>
  <c r="D60" i="6"/>
  <c r="E38" i="15"/>
  <c r="E101" i="6"/>
  <c r="G50" i="7"/>
  <c r="G45" i="7"/>
  <c r="G49" i="7"/>
  <c r="G47" i="7"/>
  <c r="G48" i="7"/>
  <c r="C21" i="15"/>
  <c r="G38" i="15"/>
  <c r="E53" i="14"/>
  <c r="E16" i="14"/>
  <c r="D58" i="14"/>
  <c r="G55" i="15"/>
  <c r="D58" i="15"/>
  <c r="C72" i="3"/>
  <c r="G69" i="11"/>
  <c r="F74" i="11"/>
  <c r="G77" i="11"/>
  <c r="D57" i="3"/>
  <c r="D56" i="3" s="1"/>
  <c r="E58" i="3"/>
  <c r="E56" i="3" s="1"/>
  <c r="G60" i="3"/>
  <c r="G56" i="3" s="1"/>
  <c r="D64" i="3"/>
  <c r="E65" i="3"/>
  <c r="E63" i="3" s="1"/>
  <c r="F66" i="3"/>
  <c r="D71" i="3"/>
  <c r="D70" i="3" s="1"/>
  <c r="E72" i="3"/>
  <c r="E70" i="3" s="1"/>
  <c r="F73" i="3"/>
  <c r="G74" i="3"/>
  <c r="D79" i="3"/>
  <c r="E80" i="3"/>
  <c r="E78" i="3" s="1"/>
  <c r="F81" i="3"/>
  <c r="G82" i="3"/>
  <c r="E87" i="3"/>
  <c r="E85" i="3" s="1"/>
  <c r="F88" i="3"/>
  <c r="G89" i="3"/>
  <c r="D93" i="3"/>
  <c r="D92" i="3" s="1"/>
  <c r="F95" i="3"/>
  <c r="G96" i="3"/>
  <c r="D55" i="4"/>
  <c r="D56" i="4"/>
  <c r="G39" i="4"/>
  <c r="C41" i="4"/>
  <c r="C37" i="4" s="1"/>
  <c r="D42" i="4"/>
  <c r="D37" i="4" s="1"/>
  <c r="G46" i="4"/>
  <c r="C48" i="4"/>
  <c r="D49" i="4"/>
  <c r="D33" i="5"/>
  <c r="D29" i="5"/>
  <c r="D30" i="5"/>
  <c r="E44" i="5"/>
  <c r="E41" i="5"/>
  <c r="E36" i="5"/>
  <c r="E37" i="5"/>
  <c r="E42" i="5"/>
  <c r="E38" i="5"/>
  <c r="C50" i="6"/>
  <c r="C47" i="6"/>
  <c r="C48" i="6"/>
  <c r="C45" i="6"/>
  <c r="C44" i="6" s="1"/>
  <c r="E60" i="6"/>
  <c r="C46" i="6"/>
  <c r="C49" i="6"/>
  <c r="G25" i="7"/>
  <c r="G46" i="7"/>
  <c r="E57" i="15"/>
  <c r="E56" i="15"/>
  <c r="E54" i="15"/>
  <c r="E52" i="15" s="1"/>
  <c r="C48" i="14"/>
  <c r="D81" i="3"/>
  <c r="E89" i="3"/>
  <c r="G41" i="4"/>
  <c r="F37" i="15"/>
  <c r="F62" i="15" s="1"/>
  <c r="G59" i="3"/>
  <c r="C61" i="3"/>
  <c r="F65" i="3"/>
  <c r="F63" i="3" s="1"/>
  <c r="C68" i="3"/>
  <c r="F72" i="3"/>
  <c r="G73" i="3"/>
  <c r="G70" i="3" s="1"/>
  <c r="C75" i="3"/>
  <c r="F80" i="3"/>
  <c r="F78" i="3" s="1"/>
  <c r="G81" i="3"/>
  <c r="G78" i="3" s="1"/>
  <c r="F87" i="3"/>
  <c r="G88" i="3"/>
  <c r="G85" i="3" s="1"/>
  <c r="C90" i="3"/>
  <c r="F94" i="3"/>
  <c r="F92" i="3" s="1"/>
  <c r="G95" i="3"/>
  <c r="G92" i="3" s="1"/>
  <c r="C97" i="3"/>
  <c r="E42" i="4"/>
  <c r="E49" i="4"/>
  <c r="D54" i="4"/>
  <c r="D51" i="4" s="1"/>
  <c r="F50" i="17"/>
  <c r="E29" i="5"/>
  <c r="E30" i="5"/>
  <c r="E31" i="5"/>
  <c r="F40" i="5"/>
  <c r="F44" i="5"/>
  <c r="F41" i="5"/>
  <c r="F36" i="5"/>
  <c r="F37" i="5"/>
  <c r="F42" i="5"/>
  <c r="F38" i="5"/>
  <c r="F39" i="5"/>
  <c r="E43" i="5"/>
  <c r="C50" i="15"/>
  <c r="C53" i="15"/>
  <c r="C29" i="15"/>
  <c r="D54" i="15"/>
  <c r="D29" i="15"/>
  <c r="E55" i="15"/>
  <c r="F56" i="15"/>
  <c r="G57" i="15"/>
  <c r="C62" i="15"/>
  <c r="C61" i="15"/>
  <c r="C60" i="15" s="1"/>
  <c r="D30" i="14"/>
  <c r="D34" i="14" s="1"/>
  <c r="D37" i="14" s="1"/>
  <c r="D39" i="14" s="1"/>
  <c r="F97" i="3"/>
  <c r="D21" i="6"/>
  <c r="F55" i="4"/>
  <c r="F56" i="4"/>
  <c r="F54" i="4"/>
  <c r="G41" i="17"/>
  <c r="G39" i="17" s="1"/>
  <c r="D63" i="5"/>
  <c r="C61" i="6"/>
  <c r="C60" i="6" s="1"/>
  <c r="E21" i="15"/>
  <c r="E45" i="15" s="1"/>
  <c r="F21" i="15"/>
  <c r="F47" i="15" s="1"/>
  <c r="G47" i="15"/>
  <c r="G21" i="15"/>
  <c r="C49" i="15"/>
  <c r="D50" i="15"/>
  <c r="E44" i="14"/>
  <c r="F14" i="17"/>
  <c r="F17" i="17" s="1"/>
  <c r="F19" i="17" s="1"/>
  <c r="D44" i="17"/>
  <c r="E45" i="17"/>
  <c r="F46" i="17"/>
  <c r="G47" i="17"/>
  <c r="E52" i="17"/>
  <c r="E50" i="17" s="1"/>
  <c r="C29" i="5"/>
  <c r="C28" i="5" s="1"/>
  <c r="F32" i="5"/>
  <c r="G33" i="5"/>
  <c r="C36" i="5"/>
  <c r="D37" i="5"/>
  <c r="C41" i="5"/>
  <c r="G43" i="5"/>
  <c r="E63" i="5"/>
  <c r="F50" i="6"/>
  <c r="E54" i="6"/>
  <c r="E57" i="6"/>
  <c r="F62" i="6"/>
  <c r="F60" i="6" s="1"/>
  <c r="E26" i="7"/>
  <c r="C46" i="7"/>
  <c r="E47" i="7"/>
  <c r="E50" i="7"/>
  <c r="F94" i="7"/>
  <c r="F97" i="7" s="1"/>
  <c r="F99" i="7" s="1"/>
  <c r="F16" i="14"/>
  <c r="F52" i="14" s="1"/>
  <c r="G16" i="14"/>
  <c r="G52" i="14" s="1"/>
  <c r="D54" i="14"/>
  <c r="G14" i="17"/>
  <c r="G17" i="17" s="1"/>
  <c r="G19" i="17" s="1"/>
  <c r="C41" i="17"/>
  <c r="C39" i="17" s="1"/>
  <c r="E44" i="17"/>
  <c r="E43" i="17" s="1"/>
  <c r="F45" i="17"/>
  <c r="F43" i="17" s="1"/>
  <c r="G46" i="17"/>
  <c r="F52" i="17"/>
  <c r="F31" i="5"/>
  <c r="G32" i="5"/>
  <c r="D36" i="5"/>
  <c r="G39" i="5"/>
  <c r="D41" i="5"/>
  <c r="C44" i="5"/>
  <c r="E58" i="5"/>
  <c r="F46" i="6"/>
  <c r="E49" i="6"/>
  <c r="D53" i="6"/>
  <c r="D52" i="6" s="1"/>
  <c r="D56" i="6"/>
  <c r="F57" i="6"/>
  <c r="D46" i="7"/>
  <c r="C49" i="7"/>
  <c r="C52" i="7"/>
  <c r="E58" i="7"/>
  <c r="G90" i="7"/>
  <c r="E11" i="15"/>
  <c r="C45" i="14"/>
  <c r="D46" i="14"/>
  <c r="E47" i="14"/>
  <c r="F48" i="14"/>
  <c r="G49" i="14"/>
  <c r="F46" i="14"/>
  <c r="F44" i="14" s="1"/>
  <c r="G54" i="14"/>
  <c r="D41" i="17"/>
  <c r="D39" i="17" s="1"/>
  <c r="G45" i="17"/>
  <c r="D48" i="17"/>
  <c r="G52" i="17"/>
  <c r="G50" i="17" s="1"/>
  <c r="F30" i="5"/>
  <c r="F28" i="5" s="1"/>
  <c r="G31" i="5"/>
  <c r="G28" i="5" s="1"/>
  <c r="C33" i="5"/>
  <c r="G38" i="5"/>
  <c r="C40" i="5"/>
  <c r="G42" i="5"/>
  <c r="E60" i="5"/>
  <c r="G63" i="5"/>
  <c r="G57" i="5" s="1"/>
  <c r="E45" i="6"/>
  <c r="F49" i="6"/>
  <c r="F53" i="6"/>
  <c r="F52" i="6" s="1"/>
  <c r="E56" i="6"/>
  <c r="E52" i="6" s="1"/>
  <c r="G61" i="6"/>
  <c r="G60" i="6" s="1"/>
  <c r="C45" i="7"/>
  <c r="E46" i="7"/>
  <c r="E44" i="7" s="1"/>
  <c r="D49" i="7"/>
  <c r="D52" i="7"/>
  <c r="C46" i="15"/>
  <c r="D47" i="15"/>
  <c r="G50" i="15"/>
  <c r="F53" i="15"/>
  <c r="F29" i="15"/>
  <c r="G29" i="15"/>
  <c r="G54" i="15" s="1"/>
  <c r="C56" i="15"/>
  <c r="D57" i="15"/>
  <c r="E58" i="15"/>
  <c r="D45" i="14"/>
  <c r="D44" i="14" s="1"/>
  <c r="E46" i="14"/>
  <c r="F47" i="14"/>
  <c r="G48" i="14"/>
  <c r="G44" i="14" s="1"/>
  <c r="C50" i="14"/>
  <c r="D55" i="14"/>
  <c r="F57" i="14"/>
  <c r="G37" i="5"/>
  <c r="G35" i="5" s="1"/>
  <c r="C39" i="5"/>
  <c r="D40" i="5"/>
  <c r="D43" i="5"/>
  <c r="F45" i="6"/>
  <c r="E48" i="6"/>
  <c r="D55" i="6"/>
  <c r="F56" i="6"/>
  <c r="F49" i="7"/>
  <c r="F50" i="7"/>
  <c r="F25" i="7"/>
  <c r="G58" i="7"/>
  <c r="G52" i="7"/>
  <c r="D31" i="14"/>
  <c r="D45" i="7"/>
  <c r="D44" i="7" s="1"/>
  <c r="F46" i="7"/>
  <c r="F44" i="7" s="1"/>
  <c r="C48" i="7"/>
  <c r="D61" i="15"/>
  <c r="D60" i="15" s="1"/>
  <c r="D37" i="15"/>
  <c r="D62" i="15" s="1"/>
  <c r="C16" i="14"/>
  <c r="C52" i="14" s="1"/>
  <c r="C30" i="14"/>
  <c r="C34" i="14" s="1"/>
  <c r="C37" i="14" s="1"/>
  <c r="C39" i="14" s="1"/>
  <c r="C53" i="14"/>
  <c r="F79" i="14"/>
  <c r="F78" i="14"/>
  <c r="F75" i="14"/>
  <c r="F72" i="14" s="1"/>
  <c r="F76" i="14"/>
  <c r="F59" i="5"/>
  <c r="F57" i="5" s="1"/>
  <c r="D74" i="14"/>
  <c r="D72" i="14" s="1"/>
  <c r="E74" i="14"/>
  <c r="E77" i="14"/>
  <c r="E73" i="14"/>
  <c r="G74" i="14"/>
  <c r="G72" i="14" s="1"/>
  <c r="E76" i="14"/>
  <c r="F25" i="14" l="1"/>
  <c r="F30" i="14" s="1"/>
  <c r="F34" i="14" s="1"/>
  <c r="F37" i="14" s="1"/>
  <c r="F39" i="14" s="1"/>
  <c r="F31" i="7"/>
  <c r="F31" i="14" s="1"/>
  <c r="F44" i="6"/>
  <c r="F58" i="15"/>
  <c r="F55" i="15"/>
  <c r="F57" i="15"/>
  <c r="F54" i="15"/>
  <c r="F52" i="15" s="1"/>
  <c r="G91" i="7"/>
  <c r="G94" i="7"/>
  <c r="G97" i="7" s="1"/>
  <c r="G99" i="7" s="1"/>
  <c r="E26" i="14"/>
  <c r="E30" i="14" s="1"/>
  <c r="E34" i="14" s="1"/>
  <c r="E37" i="14" s="1"/>
  <c r="E39" i="14" s="1"/>
  <c r="E30" i="7"/>
  <c r="F46" i="15"/>
  <c r="C55" i="15"/>
  <c r="C54" i="15"/>
  <c r="C52" i="15" s="1"/>
  <c r="C58" i="15"/>
  <c r="C57" i="15"/>
  <c r="F35" i="5"/>
  <c r="E28" i="5"/>
  <c r="D28" i="5"/>
  <c r="E52" i="14"/>
  <c r="E58" i="14"/>
  <c r="C63" i="3"/>
  <c r="G51" i="4"/>
  <c r="E92" i="3"/>
  <c r="D49" i="15"/>
  <c r="D48" i="15"/>
  <c r="D44" i="15" s="1"/>
  <c r="D46" i="15"/>
  <c r="D35" i="5"/>
  <c r="E35" i="5"/>
  <c r="C70" i="3"/>
  <c r="F49" i="15"/>
  <c r="E44" i="6"/>
  <c r="C35" i="5"/>
  <c r="F70" i="3"/>
  <c r="F61" i="15"/>
  <c r="F60" i="15" s="1"/>
  <c r="G25" i="14"/>
  <c r="G30" i="14" s="1"/>
  <c r="G34" i="14" s="1"/>
  <c r="G37" i="14" s="1"/>
  <c r="G39" i="14" s="1"/>
  <c r="G30" i="7"/>
  <c r="D78" i="3"/>
  <c r="C48" i="15"/>
  <c r="C45" i="15"/>
  <c r="C47" i="15"/>
  <c r="F37" i="4"/>
  <c r="G59" i="4"/>
  <c r="F45" i="15"/>
  <c r="F44" i="15" s="1"/>
  <c r="F50" i="15"/>
  <c r="F48" i="15"/>
  <c r="E50" i="15"/>
  <c r="E47" i="15"/>
  <c r="E44" i="15" s="1"/>
  <c r="E49" i="15"/>
  <c r="G61" i="15"/>
  <c r="G60" i="15" s="1"/>
  <c r="G37" i="15"/>
  <c r="G62" i="15" s="1"/>
  <c r="G44" i="7"/>
  <c r="D85" i="3"/>
  <c r="E72" i="14"/>
  <c r="E48" i="15"/>
  <c r="C44" i="7"/>
  <c r="C44" i="14"/>
  <c r="E57" i="5"/>
  <c r="G46" i="15"/>
  <c r="G45" i="15"/>
  <c r="G49" i="15"/>
  <c r="G48" i="15"/>
  <c r="D56" i="15"/>
  <c r="D53" i="15"/>
  <c r="D55" i="15"/>
  <c r="D63" i="3"/>
  <c r="E44" i="4"/>
  <c r="C56" i="3"/>
  <c r="D57" i="5"/>
  <c r="E46" i="15"/>
  <c r="D48" i="6"/>
  <c r="D49" i="6"/>
  <c r="D46" i="6"/>
  <c r="D50" i="6"/>
  <c r="D47" i="6"/>
  <c r="D45" i="6"/>
  <c r="G53" i="15"/>
  <c r="G58" i="15"/>
  <c r="G56" i="15"/>
  <c r="D43" i="17"/>
  <c r="C58" i="14"/>
  <c r="E37" i="15"/>
  <c r="E62" i="15" s="1"/>
  <c r="C85" i="3"/>
  <c r="E51" i="4"/>
  <c r="C78" i="3"/>
  <c r="F56" i="3"/>
  <c r="G34" i="7" l="1"/>
  <c r="G37" i="7" s="1"/>
  <c r="G39" i="7" s="1"/>
  <c r="G31" i="7"/>
  <c r="G31" i="14" s="1"/>
  <c r="E61" i="15"/>
  <c r="E60" i="15" s="1"/>
  <c r="D44" i="6"/>
  <c r="D52" i="15"/>
  <c r="C44" i="15"/>
  <c r="G44" i="15"/>
  <c r="G52" i="15"/>
  <c r="E31" i="7"/>
  <c r="E31" i="14" s="1"/>
  <c r="E34" i="7"/>
  <c r="E37" i="7" s="1"/>
  <c r="E39" i="7" s="1"/>
</calcChain>
</file>

<file path=xl/sharedStrings.xml><?xml version="1.0" encoding="utf-8"?>
<sst xmlns="http://schemas.openxmlformats.org/spreadsheetml/2006/main" count="910" uniqueCount="298">
  <si>
    <t>Life</t>
  </si>
  <si>
    <t>Republic of the Philippines
Department of Finance
INSURANCE COMMISSION</t>
  </si>
  <si>
    <t>KEY
STATISTICAL
DATA</t>
  </si>
  <si>
    <t>2018 - 2022</t>
  </si>
  <si>
    <t>Preliminary Figures
Date Prepared: 21 February 2024</t>
  </si>
  <si>
    <t>ECONOMIC INDICATORS</t>
  </si>
  <si>
    <r>
      <rPr>
        <b/>
        <sz val="10"/>
        <rFont val="Arial"/>
        <family val="2"/>
      </rPr>
      <t xml:space="preserve">GROSS NATIONAL INCOME (GNI) </t>
    </r>
    <r>
      <rPr>
        <b/>
        <vertAlign val="superscript"/>
        <sz val="10"/>
        <rFont val="Arial"/>
        <family val="2"/>
      </rPr>
      <t>1/</t>
    </r>
  </si>
  <si>
    <t xml:space="preserve">  At Current Prices ( ₱ M )</t>
  </si>
  <si>
    <t>r</t>
  </si>
  <si>
    <t>p</t>
  </si>
  <si>
    <r>
      <rPr>
        <sz val="10"/>
        <rFont val="Arial"/>
        <family val="2"/>
      </rPr>
      <t xml:space="preserve">  At Constant 2000 Prices ( ₱  M ) </t>
    </r>
    <r>
      <rPr>
        <vertAlign val="superscript"/>
        <sz val="10"/>
        <rFont val="Arial"/>
        <family val="2"/>
      </rPr>
      <t>2/</t>
    </r>
  </si>
  <si>
    <r>
      <rPr>
        <sz val="10"/>
        <rFont val="Arial"/>
        <family val="2"/>
      </rPr>
      <t xml:space="preserve">  At Constant 2018 Prices ( ₱  M ) </t>
    </r>
    <r>
      <rPr>
        <vertAlign val="superscript"/>
        <sz val="10"/>
        <rFont val="Arial"/>
        <family val="2"/>
      </rPr>
      <t>3/</t>
    </r>
  </si>
  <si>
    <r>
      <rPr>
        <b/>
        <sz val="10"/>
        <rFont val="Arial"/>
        <family val="2"/>
      </rPr>
      <t xml:space="preserve">GROSS DOMESTIC PRODUCT (GDP) </t>
    </r>
    <r>
      <rPr>
        <b/>
        <vertAlign val="superscript"/>
        <sz val="10"/>
        <rFont val="Arial"/>
        <family val="2"/>
      </rPr>
      <t>1/</t>
    </r>
  </si>
  <si>
    <r>
      <rPr>
        <b/>
        <sz val="10"/>
        <rFont val="Arial"/>
        <family val="2"/>
      </rPr>
      <t xml:space="preserve">POPULATION </t>
    </r>
    <r>
      <rPr>
        <b/>
        <vertAlign val="superscript"/>
        <sz val="10"/>
        <rFont val="Arial"/>
        <family val="2"/>
      </rPr>
      <t>1/</t>
    </r>
    <r>
      <rPr>
        <b/>
        <sz val="10"/>
        <rFont val="Arial"/>
        <family val="2"/>
      </rPr>
      <t xml:space="preserve"> (in millions)</t>
    </r>
  </si>
  <si>
    <t>PER CAPITA GROSS</t>
  </si>
  <si>
    <r>
      <rPr>
        <b/>
        <sz val="10"/>
        <rFont val="Arial"/>
        <family val="2"/>
      </rPr>
      <t xml:space="preserve">     NATIONAL INCOME </t>
    </r>
    <r>
      <rPr>
        <b/>
        <vertAlign val="superscript"/>
        <sz val="10"/>
        <rFont val="Arial"/>
        <family val="2"/>
      </rPr>
      <t>1/</t>
    </r>
    <r>
      <rPr>
        <b/>
        <sz val="10"/>
        <rFont val="Arial"/>
        <family val="2"/>
      </rPr>
      <t xml:space="preserve"> (₱)</t>
    </r>
  </si>
  <si>
    <r>
      <rPr>
        <b/>
        <sz val="10"/>
        <rFont val="Arial"/>
        <family val="2"/>
      </rPr>
      <t xml:space="preserve">LABOR FORCE </t>
    </r>
    <r>
      <rPr>
        <b/>
        <vertAlign val="superscript"/>
        <sz val="10"/>
        <rFont val="Arial"/>
        <family val="2"/>
      </rPr>
      <t>4/</t>
    </r>
    <r>
      <rPr>
        <b/>
        <sz val="10"/>
        <rFont val="Arial"/>
        <family val="2"/>
      </rPr>
      <t xml:space="preserve"> (Average)</t>
    </r>
  </si>
  <si>
    <t xml:space="preserve">  (in millions)</t>
  </si>
  <si>
    <t xml:space="preserve">     Employed</t>
  </si>
  <si>
    <t xml:space="preserve"> Underemployed</t>
  </si>
  <si>
    <t xml:space="preserve">     Unemployed</t>
  </si>
  <si>
    <r>
      <rPr>
        <b/>
        <sz val="10"/>
        <rFont val="Arial"/>
        <family val="2"/>
      </rPr>
      <t xml:space="preserve">EXCHANGE RATE </t>
    </r>
    <r>
      <rPr>
        <sz val="10"/>
        <rFont val="Arial"/>
        <family val="2"/>
      </rPr>
      <t xml:space="preserve">(per US$) </t>
    </r>
    <r>
      <rPr>
        <vertAlign val="superscript"/>
        <sz val="10"/>
        <rFont val="Arial"/>
        <family val="2"/>
      </rPr>
      <t>5/</t>
    </r>
  </si>
  <si>
    <r>
      <rPr>
        <b/>
        <sz val="10"/>
        <rFont val="Arial"/>
        <family val="2"/>
      </rPr>
      <t xml:space="preserve">INFLATION RATE </t>
    </r>
    <r>
      <rPr>
        <b/>
        <vertAlign val="superscript"/>
        <sz val="10"/>
        <rFont val="Arial"/>
        <family val="2"/>
      </rPr>
      <t>6/</t>
    </r>
  </si>
  <si>
    <t>INSURANCE DEVELOPMENT</t>
  </si>
  <si>
    <t>INSURANCE DENSITY</t>
  </si>
  <si>
    <t xml:space="preserve">     Life Insurance and MBA</t>
  </si>
  <si>
    <t xml:space="preserve">     Non-Life Insurance</t>
  </si>
  <si>
    <t>INSURANCE PENETRATION</t>
  </si>
  <si>
    <t xml:space="preserve"> - GDP at Current Prices</t>
  </si>
  <si>
    <t xml:space="preserve"> - GDP at Constant 2000 Prices</t>
  </si>
  <si>
    <t xml:space="preserve"> - GDP at Constant 2018 Prices</t>
  </si>
  <si>
    <t>PREMIUMS  as % of G N I</t>
  </si>
  <si>
    <t xml:space="preserve">                                                                                                                                                                                                                                                                                  </t>
  </si>
  <si>
    <t>LIFE SUM INSURED as % of GDP at Current Prices</t>
  </si>
  <si>
    <t>LIFE SUM INSURED as % of GNI at Current Prices</t>
  </si>
  <si>
    <r>
      <rPr>
        <b/>
        <sz val="10"/>
        <rFont val="Arial"/>
        <family val="2"/>
      </rPr>
      <t xml:space="preserve">LIFE INSURANCE COVERAGE </t>
    </r>
    <r>
      <rPr>
        <b/>
        <vertAlign val="superscript"/>
        <sz val="10"/>
        <rFont val="Arial"/>
        <family val="2"/>
      </rPr>
      <t>7/</t>
    </r>
  </si>
  <si>
    <t xml:space="preserve">     Life Insurance Companies</t>
  </si>
  <si>
    <t xml:space="preserve">     Mutual Benefit Associations (MBAs)</t>
  </si>
  <si>
    <t>1/ per PHILIPPINE STATISTICS AUTHORITY's NATIONAL INCOME ACCOUNT</t>
  </si>
  <si>
    <t>2/ as of January 2020; discontinued for 2020 data</t>
  </si>
  <si>
    <t>3/ as of April 2021 (effected by PSA Board Resolution No. 11, Series of 2018)</t>
  </si>
  <si>
    <t>4/ per PHILIPPINE STATISTICS AUTHORITY's LABOR FORCE SURVEY</t>
  </si>
  <si>
    <t>5/ per BSP Closing Rate</t>
  </si>
  <si>
    <t>6/ per PHILIPPINE STATISTICS AUTHORITY's CONSUMER PRICE INDEX INFLATION REPORT</t>
  </si>
  <si>
    <t>7/  Insurance Coverage or insured lives reported for the year may not necessarily be outstanding/active as of year-end as it includes short term insurance 
      issued. (i.e. health insurance, accident insurance and microinsurance). It may be overstated as it may include multiple policies of individuals from two or more companies.</t>
  </si>
  <si>
    <t xml:space="preserve"> p  preliminary figures</t>
  </si>
  <si>
    <t xml:space="preserve"> r   revised figures</t>
  </si>
  <si>
    <t>INSURANCE MARKET STRUCTURE</t>
  </si>
  <si>
    <r>
      <rPr>
        <b/>
        <sz val="10"/>
        <rFont val="Arial"/>
        <family val="2"/>
      </rPr>
      <t>Number of Licensed Companies</t>
    </r>
    <r>
      <rPr>
        <b/>
        <vertAlign val="superscript"/>
        <sz val="10"/>
        <rFont val="Arial"/>
        <family val="2"/>
      </rPr>
      <t>1</t>
    </r>
  </si>
  <si>
    <t xml:space="preserve">   Direct - Writing</t>
  </si>
  <si>
    <t xml:space="preserve">   Composite</t>
  </si>
  <si>
    <t xml:space="preserve">          Domestic</t>
  </si>
  <si>
    <r>
      <rPr>
        <sz val="10"/>
        <rFont val="Arial"/>
        <family val="2"/>
      </rPr>
      <t xml:space="preserve">          Foreign </t>
    </r>
    <r>
      <rPr>
        <vertAlign val="superscript"/>
        <sz val="10"/>
        <rFont val="Arial"/>
        <family val="2"/>
      </rPr>
      <t>2</t>
    </r>
  </si>
  <si>
    <t xml:space="preserve">   Life</t>
  </si>
  <si>
    <r>
      <rPr>
        <sz val="10"/>
        <rFont val="Arial"/>
        <family val="2"/>
      </rPr>
      <t xml:space="preserve">          Domestic </t>
    </r>
    <r>
      <rPr>
        <vertAlign val="superscript"/>
        <sz val="10"/>
        <rFont val="Arial"/>
        <family val="2"/>
      </rPr>
      <t>1</t>
    </r>
  </si>
  <si>
    <t xml:space="preserve">             Servicing Companies</t>
  </si>
  <si>
    <t xml:space="preserve">   Non-Life</t>
  </si>
  <si>
    <r>
      <rPr>
        <sz val="10"/>
        <rFont val="Arial"/>
        <family val="2"/>
      </rPr>
      <t xml:space="preserve">          Domestic</t>
    </r>
    <r>
      <rPr>
        <vertAlign val="superscript"/>
        <sz val="10"/>
        <rFont val="Arial"/>
        <family val="2"/>
      </rPr>
      <t>1</t>
    </r>
  </si>
  <si>
    <t xml:space="preserve">   Professional Reinsurer (PR)</t>
  </si>
  <si>
    <t xml:space="preserve">               Domestic</t>
  </si>
  <si>
    <t>Sales Agencies &amp; Technical Services</t>
  </si>
  <si>
    <t xml:space="preserve">   Number of Ordinary Agents</t>
  </si>
  <si>
    <t xml:space="preserve">   Number of General Agents</t>
  </si>
  <si>
    <t xml:space="preserve">   Number of Variable Life Agents</t>
  </si>
  <si>
    <t xml:space="preserve">   Number of Insurance Brokers</t>
  </si>
  <si>
    <t xml:space="preserve">   Number of Reinsurance Brokers</t>
  </si>
  <si>
    <t xml:space="preserve">   Number of Public Adjusters</t>
  </si>
  <si>
    <t xml:space="preserve">   Number of Independent Adjusters</t>
  </si>
  <si>
    <t xml:space="preserve">   Number of Accredited Actuaries</t>
  </si>
  <si>
    <t xml:space="preserve">   Number of Accredited External Auditors</t>
  </si>
  <si>
    <t>N/A</t>
  </si>
  <si>
    <t xml:space="preserve">   Number of Resident Agents</t>
  </si>
  <si>
    <t xml:space="preserve">   Number of Non-Life Company Underwriters</t>
  </si>
  <si>
    <r>
      <rPr>
        <b/>
        <sz val="10"/>
        <rFont val="Arial"/>
        <family val="2"/>
      </rPr>
      <t xml:space="preserve"> ASSETS </t>
    </r>
    <r>
      <rPr>
        <b/>
        <vertAlign val="superscript"/>
        <sz val="10"/>
        <rFont val="Arial"/>
        <family val="2"/>
      </rPr>
      <t>3</t>
    </r>
    <r>
      <rPr>
        <b/>
        <sz val="10"/>
        <rFont val="Arial"/>
        <family val="2"/>
      </rPr>
      <t xml:space="preserve"> </t>
    </r>
    <r>
      <rPr>
        <sz val="10"/>
        <rFont val="Arial"/>
        <family val="2"/>
      </rPr>
      <t>( ₱ million )</t>
    </r>
  </si>
  <si>
    <r>
      <rPr>
        <sz val="10"/>
        <rFont val="Arial"/>
        <family val="2"/>
      </rPr>
      <t xml:space="preserve">          Domestic </t>
    </r>
    <r>
      <rPr>
        <vertAlign val="superscript"/>
        <sz val="10"/>
        <rFont val="Arial"/>
        <family val="2"/>
      </rPr>
      <t>4</t>
    </r>
  </si>
  <si>
    <t>Variable Life Assets</t>
  </si>
  <si>
    <r>
      <rPr>
        <sz val="10"/>
        <rFont val="Arial"/>
        <family val="2"/>
      </rPr>
      <t xml:space="preserve">          Foreign</t>
    </r>
    <r>
      <rPr>
        <vertAlign val="superscript"/>
        <sz val="10"/>
        <rFont val="Arial"/>
        <family val="2"/>
      </rPr>
      <t>4</t>
    </r>
  </si>
  <si>
    <t xml:space="preserve">          Foreign</t>
  </si>
  <si>
    <t xml:space="preserve">   Professional Reinsurer</t>
  </si>
  <si>
    <r>
      <rPr>
        <b/>
        <sz val="10"/>
        <rFont val="Arial"/>
        <family val="2"/>
      </rPr>
      <t xml:space="preserve">NET WORTH </t>
    </r>
    <r>
      <rPr>
        <b/>
        <vertAlign val="superscript"/>
        <sz val="10"/>
        <rFont val="Arial"/>
        <family val="2"/>
      </rPr>
      <t>3</t>
    </r>
    <r>
      <rPr>
        <b/>
        <sz val="10"/>
        <rFont val="Arial"/>
        <family val="2"/>
      </rPr>
      <t xml:space="preserve"> </t>
    </r>
    <r>
      <rPr>
        <sz val="10"/>
        <rFont val="Arial"/>
        <family val="2"/>
      </rPr>
      <t xml:space="preserve">( ₱ million ) </t>
    </r>
  </si>
  <si>
    <t xml:space="preserve"> Life</t>
  </si>
  <si>
    <t xml:space="preserve">     Domestic</t>
  </si>
  <si>
    <t xml:space="preserve">     Foreign</t>
  </si>
  <si>
    <t xml:space="preserve"> Non-Life</t>
  </si>
  <si>
    <t>Professional Reinsurer</t>
  </si>
  <si>
    <r>
      <rPr>
        <b/>
        <sz val="10"/>
        <rFont val="Arial"/>
        <family val="2"/>
      </rPr>
      <t xml:space="preserve">INVESTED ASSETS </t>
    </r>
    <r>
      <rPr>
        <sz val="10"/>
        <rFont val="Arial"/>
        <family val="2"/>
      </rPr>
      <t xml:space="preserve">( ₱ million ) </t>
    </r>
  </si>
  <si>
    <t xml:space="preserve">   Domestic</t>
  </si>
  <si>
    <t xml:space="preserve">         Investments in gov't. securities</t>
  </si>
  <si>
    <t xml:space="preserve">         Percentage to total (life)</t>
  </si>
  <si>
    <t xml:space="preserve">   Foreign</t>
  </si>
  <si>
    <t>Non-Life</t>
  </si>
  <si>
    <r>
      <rPr>
        <sz val="10"/>
        <rFont val="Arial"/>
        <family val="2"/>
      </rPr>
      <t xml:space="preserve">         </t>
    </r>
    <r>
      <rPr>
        <i/>
        <sz val="10"/>
        <rFont val="Arial"/>
        <family val="2"/>
      </rPr>
      <t>Percentage to total (non-life)</t>
    </r>
  </si>
  <si>
    <t xml:space="preserve">         Percentage to total (PR)</t>
  </si>
  <si>
    <t>1   inclusive of Licensed Servicing Companies</t>
  </si>
  <si>
    <t>2   Foreign companies - with more than 50% foreign participation</t>
  </si>
  <si>
    <t>3   prior to verification by IC</t>
  </si>
  <si>
    <t>4  inclusive of variable life assets</t>
  </si>
  <si>
    <t>LIFE INSURANCE</t>
  </si>
  <si>
    <t xml:space="preserve"> NEW BUSINESS</t>
  </si>
  <si>
    <t xml:space="preserve">   Number of Policies</t>
  </si>
  <si>
    <t xml:space="preserve">        Ordinary *</t>
  </si>
  <si>
    <t xml:space="preserve">        Group *</t>
  </si>
  <si>
    <t xml:space="preserve">        Accident *</t>
  </si>
  <si>
    <t xml:space="preserve">        Health *</t>
  </si>
  <si>
    <t xml:space="preserve">        Variable</t>
  </si>
  <si>
    <t xml:space="preserve">   Number of Insured Lives **</t>
  </si>
  <si>
    <t xml:space="preserve">   Sum Assured ( ₱ million ) </t>
  </si>
  <si>
    <t xml:space="preserve"> TERMINATED DURING  THE YEAR</t>
  </si>
  <si>
    <t xml:space="preserve">   Number of Insured Lives </t>
  </si>
  <si>
    <t xml:space="preserve">   Forfeiture Rate - Lapsation Rate</t>
  </si>
  <si>
    <t xml:space="preserve">   Surrender Rate</t>
  </si>
  <si>
    <t>Percent to Total</t>
  </si>
  <si>
    <t>*  Inclusive of microinsurance and migrant workers insurance businesses</t>
  </si>
  <si>
    <t>**  Insured lives reported for the year may not necessarily be outstanding/active as of year-end as it includes short term insurance issued. (i.e. health insurance, accident insurance and microinsurance). It may be overstated as it may include multiple policies of individuals from two or more companies.</t>
  </si>
  <si>
    <t>Note: Totals may not tally due to roundings</t>
  </si>
  <si>
    <t xml:space="preserve"> IN FORCE AT THE END OF THE YEAR</t>
  </si>
  <si>
    <t xml:space="preserve">   </t>
  </si>
  <si>
    <t xml:space="preserve">   Sum Assured     ( ₱ million ) </t>
  </si>
  <si>
    <t xml:space="preserve">   Number of Unique Insured Lives</t>
  </si>
  <si>
    <t xml:space="preserve">        Male</t>
  </si>
  <si>
    <t xml:space="preserve">        Female </t>
  </si>
  <si>
    <t xml:space="preserve">   Sum Assured</t>
  </si>
  <si>
    <t>**  Insured lives reported for the year may not necessarily be outstanding/active as of year-end as it includes short term insurance issued. (i.e. health insurance, accident insurance and microinsurance) It may be overstated as it may include multiple policies of individuals from two or more companies.</t>
  </si>
  <si>
    <t>Unique Insured Lives represent the number of unique insured individuals in a company. It counts multiple policies of individuals as one. However, it may still be overstated as it may include multiple policies of individuals from two or more companies.</t>
  </si>
  <si>
    <t>UNDERWRITING RESULTS</t>
  </si>
  <si>
    <t>Premium income less increase/(decrease) in reserves</t>
  </si>
  <si>
    <t>Benefits Paid</t>
  </si>
  <si>
    <t>Net Commission</t>
  </si>
  <si>
    <t>Other Underwritting income/(expense)</t>
  </si>
  <si>
    <t>Underwriting gain/(loss)</t>
  </si>
  <si>
    <t>Underwriting gain/(loss) as a % of premium income</t>
  </si>
  <si>
    <t>OPERATING RESULTS</t>
  </si>
  <si>
    <t>Gross investment income</t>
  </si>
  <si>
    <t>Operating expenses</t>
  </si>
  <si>
    <t>Net income before income tax</t>
  </si>
  <si>
    <t>Income Tax</t>
  </si>
  <si>
    <t>Net income after tax</t>
  </si>
  <si>
    <t xml:space="preserve">LEGAL POLICY RESERVES     ( ₱ million ) </t>
  </si>
  <si>
    <t xml:space="preserve">        Domestic</t>
  </si>
  <si>
    <t xml:space="preserve">        Foreign</t>
  </si>
  <si>
    <t xml:space="preserve">PREMIUM INCOME     ( ₱ million ) </t>
  </si>
  <si>
    <t xml:space="preserve">Participation in Premium Income ( ₱ million ) </t>
  </si>
  <si>
    <t>LEGAL POLICY RESERVES</t>
  </si>
  <si>
    <t>PREMIUM INCOME</t>
  </si>
  <si>
    <t>Participation in Premium Income</t>
  </si>
  <si>
    <t xml:space="preserve">( ₱ million ) </t>
  </si>
  <si>
    <t xml:space="preserve">BENEFIT PAYMENTS </t>
  </si>
  <si>
    <t>By Type of Plan</t>
  </si>
  <si>
    <t>Ordinary *</t>
  </si>
  <si>
    <t>Group *</t>
  </si>
  <si>
    <t>Accident *</t>
  </si>
  <si>
    <t>Health *</t>
  </si>
  <si>
    <t>Variable</t>
  </si>
  <si>
    <t>Benefit Payments</t>
  </si>
  <si>
    <t>Death Benefits</t>
  </si>
  <si>
    <t>Matured policies</t>
  </si>
  <si>
    <t>Annuity benefits</t>
  </si>
  <si>
    <t>Disability benefits</t>
  </si>
  <si>
    <t>Surrender benefits</t>
  </si>
  <si>
    <t>Benefits under accidents and health policies</t>
  </si>
  <si>
    <t>Benefits under supplementary contracts</t>
  </si>
  <si>
    <t>Policy dividends</t>
  </si>
  <si>
    <t>Others</t>
  </si>
  <si>
    <t>DISTRIBUTION CHANNEL</t>
  </si>
  <si>
    <t>PREMIUMS ON DIRECT BUSINESS</t>
  </si>
  <si>
    <t>Agency</t>
  </si>
  <si>
    <t>Brokers</t>
  </si>
  <si>
    <t>Bancassurance</t>
  </si>
  <si>
    <t>Direct Marketing</t>
  </si>
  <si>
    <t>Electronic Commerce/ Online/ Digital</t>
  </si>
  <si>
    <t xml:space="preserve">NON-LIFE INSURANCE </t>
  </si>
  <si>
    <t>RISKS WRITTEN</t>
  </si>
  <si>
    <t xml:space="preserve">       Direct Business</t>
  </si>
  <si>
    <t xml:space="preserve">       Cessions from Direct Business</t>
  </si>
  <si>
    <t xml:space="preserve">       Assumed Risks</t>
  </si>
  <si>
    <t xml:space="preserve">       Gross Risks *</t>
  </si>
  <si>
    <t xml:space="preserve">       Retrocessions</t>
  </si>
  <si>
    <t xml:space="preserve">       Net Risks</t>
  </si>
  <si>
    <t>PREMIUMS WRITTEN</t>
  </si>
  <si>
    <t xml:space="preserve">       Assumed Premiums</t>
  </si>
  <si>
    <t xml:space="preserve">       Gross Premiums *</t>
  </si>
  <si>
    <t xml:space="preserve">       Net Premiums</t>
  </si>
  <si>
    <t>GROSS PREMIUMS / BY LINE</t>
  </si>
  <si>
    <t xml:space="preserve">       Fire</t>
  </si>
  <si>
    <t xml:space="preserve">       Marine, Aviation or Transit</t>
  </si>
  <si>
    <t xml:space="preserve">       Motor Car</t>
  </si>
  <si>
    <t xml:space="preserve">       Casualty</t>
  </si>
  <si>
    <t xml:space="preserve">       Suretyship</t>
  </si>
  <si>
    <t xml:space="preserve">       Life for PR</t>
  </si>
  <si>
    <t>NET PREMIUMS / BY LINE</t>
  </si>
  <si>
    <t>Participation in Net Premiums Written</t>
  </si>
  <si>
    <t xml:space="preserve">       Domestic</t>
  </si>
  <si>
    <t xml:space="preserve">       Foreign</t>
  </si>
  <si>
    <t xml:space="preserve">       Marine</t>
  </si>
  <si>
    <t xml:space="preserve">PROFESSIONAL REINSURER </t>
  </si>
  <si>
    <t xml:space="preserve">       Cessions from Assumed Business</t>
  </si>
  <si>
    <t xml:space="preserve"> * Direct Business and Reinsurance accepted from unathorized companies.</t>
  </si>
  <si>
    <t>Data is inclusive of microinsurance and migrant workers insurance</t>
  </si>
  <si>
    <t>PREMIUMS LIABILITIES*</t>
  </si>
  <si>
    <t>CLAIMS LIABILITIES</t>
  </si>
  <si>
    <t>PREMIUMS EARNED</t>
  </si>
  <si>
    <t xml:space="preserve">       Fire &amp; Allied Perils</t>
  </si>
  <si>
    <t xml:space="preserve">       Life</t>
  </si>
  <si>
    <t>CLAIMS INCURRED</t>
  </si>
  <si>
    <t xml:space="preserve">       Premiums Earned</t>
  </si>
  <si>
    <t xml:space="preserve">       Claims Incurred</t>
  </si>
  <si>
    <t xml:space="preserve">         Loss Adjustment Expenses</t>
  </si>
  <si>
    <t xml:space="preserve">       Net Commission</t>
  </si>
  <si>
    <t xml:space="preserve">       Other Underwriting Income / (Expense)</t>
  </si>
  <si>
    <t xml:space="preserve">       Underwriting gain / (loss)</t>
  </si>
  <si>
    <t xml:space="preserve">         Underwriting gain as % of Premiums Earned</t>
  </si>
  <si>
    <t xml:space="preserve">       Gross Investment Income</t>
  </si>
  <si>
    <t xml:space="preserve">       Operating Expenses</t>
  </si>
  <si>
    <t xml:space="preserve">       Net Income Before Income Tax</t>
  </si>
  <si>
    <t xml:space="preserve">       Income Tax</t>
  </si>
  <si>
    <t xml:space="preserve">       Net Income After Tax</t>
  </si>
  <si>
    <t>Percent to Total and Loss Ratio</t>
  </si>
  <si>
    <t>LOSS RATIO</t>
  </si>
  <si>
    <t xml:space="preserve">  NON-LIFE INSURANCE AND PROFESSIONAL REINSURER</t>
  </si>
  <si>
    <t>E-Commerce/Online/Digital</t>
  </si>
  <si>
    <t>Mobile Phones</t>
  </si>
  <si>
    <t>Microinsurance*</t>
  </si>
  <si>
    <t>NEW BUSINESS</t>
  </si>
  <si>
    <t>TERMINATED DURING THE YEAR</t>
  </si>
  <si>
    <t>IN FORCE AT THE END OF THE YEAR</t>
  </si>
  <si>
    <t xml:space="preserve">PREMIUM INCOME ( ₱ million ) </t>
  </si>
  <si>
    <t xml:space="preserve">BENEFIT PAYMENTS ( ₱ million ) </t>
  </si>
  <si>
    <t>NON-LIFE INSURANCE &amp; PROFESSIONAL REINSURER ( ₱ million)</t>
  </si>
  <si>
    <t xml:space="preserve">GROSS PREMIUMS / BY LINE </t>
  </si>
  <si>
    <t xml:space="preserve">NET PREMIUMS / BY LINE </t>
  </si>
  <si>
    <t xml:space="preserve">CLAIMS INCURRED </t>
  </si>
  <si>
    <t>LOSS RATIO (%)</t>
  </si>
  <si>
    <t>*Microinsurance is already included in the data for life, non-life and professional reinsurer</t>
  </si>
  <si>
    <t>Migrant Workers Insurance</t>
  </si>
  <si>
    <t>GROSS PREMIUMS</t>
  </si>
  <si>
    <t>NET PREMIUMS</t>
  </si>
  <si>
    <t>Migrant Workers Insurance is included under Casualty Line of Business</t>
  </si>
  <si>
    <t>GOVERNMENT SERVICE INSURANCE SYSTEM</t>
  </si>
  <si>
    <t>(In Million Pesos)</t>
  </si>
  <si>
    <t xml:space="preserve">ASSETS * </t>
  </si>
  <si>
    <t xml:space="preserve">          Life</t>
  </si>
  <si>
    <t xml:space="preserve">          Non-Life</t>
  </si>
  <si>
    <t xml:space="preserve">LIABILITIES * </t>
  </si>
  <si>
    <t xml:space="preserve">NET WORTH * </t>
  </si>
  <si>
    <t>INVESTED ASSETS</t>
  </si>
  <si>
    <t>BENEFIT PAYMENTS/LOSSES INCURRED</t>
  </si>
  <si>
    <t>PREMIUMS</t>
  </si>
  <si>
    <t>NET INCOME/(LOSS)</t>
  </si>
  <si>
    <t>Number of Members</t>
  </si>
  <si>
    <t xml:space="preserve">MUTUAL BENEFIT ASSOCIATIONS ( MBAs )  </t>
  </si>
  <si>
    <t>ASSETS *</t>
  </si>
  <si>
    <t xml:space="preserve">     Microinsurance MBAs</t>
  </si>
  <si>
    <t xml:space="preserve">     Regular MBAs</t>
  </si>
  <si>
    <t>LIABILITIES *</t>
  </si>
  <si>
    <t xml:space="preserve">MEMBER'S EQUITY * </t>
  </si>
  <si>
    <t xml:space="preserve">GUARANTY FUND  </t>
  </si>
  <si>
    <t xml:space="preserve">PREMIUMS </t>
  </si>
  <si>
    <t xml:space="preserve">NET SURPLUS/(DEFICIT) </t>
  </si>
  <si>
    <t>Number of Licensed MBAs</t>
  </si>
  <si>
    <r>
      <rPr>
        <i/>
        <sz val="9"/>
        <rFont val="Arial"/>
        <family val="2"/>
      </rPr>
      <t>13</t>
    </r>
    <r>
      <rPr>
        <sz val="9"/>
        <rFont val="Arial"/>
        <family val="2"/>
      </rPr>
      <t>°</t>
    </r>
  </si>
  <si>
    <t>Number of Members **</t>
  </si>
  <si>
    <t>Number of Dependents **</t>
  </si>
  <si>
    <t>PRE - NEED  INDUSTRY</t>
  </si>
  <si>
    <t>CAPITAL STOCK</t>
  </si>
  <si>
    <t>TRUST FUND</t>
  </si>
  <si>
    <r>
      <rPr>
        <b/>
        <sz val="9"/>
        <rFont val="Arial"/>
        <family val="2"/>
      </rPr>
      <t>PRE-NEED RESERVES</t>
    </r>
    <r>
      <rPr>
        <b/>
        <vertAlign val="superscript"/>
        <sz val="9"/>
        <rFont val="Arial"/>
        <family val="2"/>
      </rPr>
      <t xml:space="preserve"> </t>
    </r>
    <r>
      <rPr>
        <b/>
        <sz val="9"/>
        <rFont val="Arial"/>
        <family val="2"/>
      </rPr>
      <t>***</t>
    </r>
  </si>
  <si>
    <t xml:space="preserve">TRUST FUND less. PRE-NEED RESERVES </t>
  </si>
  <si>
    <t>Surplus</t>
  </si>
  <si>
    <t>Deficit</t>
  </si>
  <si>
    <t>BENEFIT PAYMENTS</t>
  </si>
  <si>
    <t>Number of Licensed Pre-Need Cos. ****</t>
  </si>
  <si>
    <t>Number of Pre-Need Actuaries</t>
  </si>
  <si>
    <t>Number of Pre-Need Sales Counselors</t>
  </si>
  <si>
    <t>Number of Plans Sold</t>
  </si>
  <si>
    <t xml:space="preserve">      Life</t>
  </si>
  <si>
    <t xml:space="preserve">      Pension</t>
  </si>
  <si>
    <t xml:space="preserve">      Education</t>
  </si>
  <si>
    <t>HEALTH MAINTENANCE ORGANIZATIONS (HMOs)  INDUSTRY</t>
  </si>
  <si>
    <t>PAID-UP CAPITAL</t>
  </si>
  <si>
    <t xml:space="preserve">INVESTED ASSETS </t>
  </si>
  <si>
    <t xml:space="preserve">MEMBERSHIP FEES </t>
  </si>
  <si>
    <t>HEALTH CARE BENEFITS AND CLAIMS</t>
  </si>
  <si>
    <t>NET INCOME</t>
  </si>
  <si>
    <t>Number of Licensed HMOs</t>
  </si>
  <si>
    <r>
      <rPr>
        <sz val="9"/>
        <rFont val="Arial"/>
        <family val="2"/>
      </rPr>
      <t>29</t>
    </r>
    <r>
      <rPr>
        <vertAlign val="superscript"/>
        <sz val="9"/>
        <rFont val="Arial"/>
        <family val="2"/>
      </rPr>
      <t>+</t>
    </r>
  </si>
  <si>
    <t>Number of HMO Actuaries</t>
  </si>
  <si>
    <t>Enrollment Data **</t>
  </si>
  <si>
    <t>Full-risk HMO Agreements</t>
  </si>
  <si>
    <t>Number of Corporate Clients</t>
  </si>
  <si>
    <t>Number of Contracts/Policies</t>
  </si>
  <si>
    <t>Administrative Services Only (ASO)</t>
  </si>
  <si>
    <r>
      <rPr>
        <i/>
        <sz val="9"/>
        <rFont val="Arial"/>
        <family val="2"/>
      </rPr>
      <t>Number of</t>
    </r>
    <r>
      <rPr>
        <i/>
        <sz val="9"/>
        <color rgb="FFFF0000"/>
        <rFont val="Arial"/>
        <family val="2"/>
      </rPr>
      <t xml:space="preserve"> Enrollees</t>
    </r>
  </si>
  <si>
    <t>* prior to verification by IC</t>
  </si>
  <si>
    <t>** May be overstated as it may include multiple policies of individuals from two or more companies</t>
  </si>
  <si>
    <t xml:space="preserve">*** Pre-Need Reserves include Benefit Obligations/Payables as mandated by Pre-Need Code </t>
  </si>
  <si>
    <t>**** inclusive of Licensed Servicing Companies and those with license in process</t>
  </si>
  <si>
    <r>
      <rPr>
        <sz val="8"/>
        <rFont val="Calibri"/>
        <family val="2"/>
      </rPr>
      <t>°</t>
    </r>
    <r>
      <rPr>
        <sz val="8"/>
        <rFont val="Arial"/>
        <family val="2"/>
      </rPr>
      <t xml:space="preserve"> inclusive of  1 MBA under Conservatorship, Receivership and Liquidation Division</t>
    </r>
  </si>
  <si>
    <t>+ Inclusive of 1 HMOs with pending licence as of preparation of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</si>
</sst>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 #,##0.0_);_(* \(#,##0.0\);_(* &quot;-&quot;??_);_(@_)"/>
    <numFmt numFmtId="166" formatCode="#,##0.0_);\(#,##0.0\)"/>
    <numFmt numFmtId="167" formatCode="_(* #,##0_);_(* \(#,##0\);_(* &quot;-&quot;??_);_(@_)"/>
    <numFmt numFmtId="168" formatCode="_-* #,##0.0_-;\-* #,##0.0_-;_-* &quot;-&quot;?_-;_-@_-"/>
    <numFmt numFmtId="169" formatCode="_(* #,##0.000_);_(* \(#,##0.000\);_(* &quot;-&quot;??_);_(@_)"/>
    <numFmt numFmtId="170" formatCode="#,##0.0"/>
    <numFmt numFmtId="171" formatCode="#,##0.00000000000"/>
    <numFmt numFmtId="172" formatCode="#,##0.000_);\(#,##0.000\)"/>
    <numFmt numFmtId="173" formatCode="_-* #,##0.000_-;\-* #,##0.000_-;_-* &quot;-&quot;??_-;_-@_-"/>
    <numFmt numFmtId="174" formatCode="_-* #,##0.0000_-;\-* #,##0.0000_-;_-* &quot;-&quot;??.00_-;_-@_-"/>
    <numFmt numFmtId="175" formatCode="_(* #,##0.0000_);_(* \(#,##0.0000\);_(* &quot;-&quot;??.000_);_(@_)"/>
    <numFmt numFmtId="176" formatCode="0.00_ "/>
    <numFmt numFmtId="177" formatCode="_(* #,##0_)\ \ \ ;_(* \(#,##0\)\ \ \ ;_(* &quot;-&quot;_)\ \ \ ;_(@_)\ \ \ "/>
    <numFmt numFmtId="178" formatCode="_-* #,##0_-;\-* #,##0_-;_-* &quot;-&quot;??_-;_-@_-"/>
    <numFmt numFmtId="179" formatCode="0.0"/>
  </numFmts>
  <fonts count="36">
    <font>
      <sz val="11"/>
      <color theme="1"/>
      <name val="Calibri"/>
      <charset val="134"/>
      <scheme val="minor"/>
    </font>
    <font>
      <sz val="10"/>
      <name val="Arial"/>
      <family val="2"/>
    </font>
    <font>
      <sz val="8"/>
      <name val="Arial"/>
      <family val="2"/>
    </font>
    <font>
      <b/>
      <sz val="14"/>
      <color theme="0"/>
      <name val="Arial"/>
      <family val="2"/>
    </font>
    <font>
      <b/>
      <sz val="11"/>
      <name val="Arial"/>
      <family val="2"/>
    </font>
    <font>
      <b/>
      <sz val="10"/>
      <name val="Arial"/>
      <family val="2"/>
    </font>
    <font>
      <b/>
      <sz val="9"/>
      <name val="Arial"/>
      <family val="2"/>
    </font>
    <font>
      <sz val="9"/>
      <name val="Arial"/>
      <family val="2"/>
    </font>
    <font>
      <b/>
      <sz val="12"/>
      <name val="Arial"/>
      <family val="2"/>
    </font>
    <font>
      <sz val="9"/>
      <color rgb="FFFF0000"/>
      <name val="Arial"/>
      <family val="2"/>
    </font>
    <font>
      <i/>
      <sz val="9"/>
      <name val="Arial"/>
      <family val="2"/>
    </font>
    <font>
      <b/>
      <i/>
      <sz val="9"/>
      <name val="Arial"/>
      <family val="2"/>
    </font>
    <font>
      <i/>
      <sz val="9"/>
      <color rgb="FFFF0000"/>
      <name val="Arial"/>
      <family val="2"/>
    </font>
    <font>
      <sz val="8"/>
      <name val="Calibri"/>
      <family val="2"/>
    </font>
    <font>
      <sz val="11"/>
      <name val="Arial"/>
      <family val="2"/>
    </font>
    <font>
      <sz val="11"/>
      <color theme="1"/>
      <name val="Arial"/>
      <family val="2"/>
    </font>
    <font>
      <b/>
      <u/>
      <sz val="9"/>
      <name val="Arial"/>
      <family val="2"/>
    </font>
    <font>
      <b/>
      <u val="double"/>
      <sz val="9"/>
      <name val="Arial"/>
      <family val="2"/>
    </font>
    <font>
      <b/>
      <sz val="9.5"/>
      <name val="Arial"/>
      <family val="2"/>
    </font>
    <font>
      <sz val="8.5"/>
      <name val="Arial"/>
      <family val="2"/>
    </font>
    <font>
      <i/>
      <sz val="10"/>
      <name val="Arial"/>
      <family val="2"/>
    </font>
    <font>
      <b/>
      <sz val="8"/>
      <name val="Arial"/>
      <family val="2"/>
    </font>
    <font>
      <sz val="10"/>
      <color rgb="FFFF0000"/>
      <name val="Arial"/>
      <family val="2"/>
    </font>
    <font>
      <b/>
      <sz val="14"/>
      <name val="Arial"/>
      <family val="2"/>
    </font>
    <font>
      <sz val="36"/>
      <name val="Arial"/>
      <family val="2"/>
    </font>
    <font>
      <sz val="8"/>
      <name val="Times New Roman"/>
      <family val="1"/>
    </font>
    <font>
      <sz val="80"/>
      <color theme="5"/>
      <name val="Arial Bold"/>
      <charset val="134"/>
    </font>
    <font>
      <b/>
      <sz val="20"/>
      <name val="Times New Roman"/>
      <family val="1"/>
    </font>
    <font>
      <b/>
      <sz val="18"/>
      <name val="Times New Roman"/>
      <family val="1"/>
    </font>
    <font>
      <b/>
      <sz val="48"/>
      <color theme="5"/>
      <name val="Arial"/>
      <family val="2"/>
    </font>
    <font>
      <sz val="20"/>
      <name val="Arial"/>
      <family val="2"/>
    </font>
    <font>
      <sz val="11"/>
      <color theme="1"/>
      <name val="Calibri"/>
      <family val="2"/>
      <scheme val="minor"/>
    </font>
    <font>
      <b/>
      <vertAlign val="superscript"/>
      <sz val="9"/>
      <name val="Arial"/>
      <family val="2"/>
    </font>
    <font>
      <vertAlign val="superscript"/>
      <sz val="9"/>
      <name val="Arial"/>
      <family val="2"/>
    </font>
    <font>
      <b/>
      <vertAlign val="superscript"/>
      <sz val="10"/>
      <name val="Arial"/>
      <family val="2"/>
    </font>
    <font>
      <vertAlign val="superscript"/>
      <sz val="10"/>
      <name val="Arial"/>
      <family val="2"/>
    </font>
  </fonts>
  <fills count="14">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4" tint="0.79985961485641044"/>
        <bgColor indexed="64"/>
      </patternFill>
    </fill>
    <fill>
      <patternFill patternType="solid">
        <fgColor indexed="9"/>
        <bgColor indexed="64"/>
      </patternFill>
    </fill>
    <fill>
      <patternFill patternType="solid">
        <fgColor theme="4" tint="0.79992065187536243"/>
        <bgColor indexed="64"/>
      </patternFill>
    </fill>
    <fill>
      <patternFill patternType="solid">
        <fgColor rgb="FF00B050"/>
        <bgColor indexed="64"/>
      </patternFill>
    </fill>
    <fill>
      <patternFill patternType="solid">
        <fgColor rgb="FFFF0000"/>
        <bgColor indexed="64"/>
      </patternFill>
    </fill>
    <fill>
      <patternFill patternType="solid">
        <fgColor theme="9" tint="-0.249977111117893"/>
        <bgColor indexed="64"/>
      </patternFill>
    </fill>
    <fill>
      <patternFill patternType="solid">
        <fgColor theme="4" tint="0.79995117038483843"/>
        <bgColor indexed="64"/>
      </patternFill>
    </fill>
    <fill>
      <patternFill patternType="solid">
        <fgColor theme="7" tint="-0.249977111117893"/>
        <bgColor indexed="64"/>
      </patternFill>
    </fill>
    <fill>
      <patternFill patternType="solid">
        <fgColor theme="4"/>
        <bgColor indexed="64"/>
      </patternFill>
    </fill>
    <fill>
      <patternFill patternType="solid">
        <fgColor theme="9" tint="0.79995117038483843"/>
        <bgColor indexed="64"/>
      </patternFill>
    </fill>
  </fills>
  <borders count="13">
    <border>
      <left/>
      <right/>
      <top/>
      <bottom/>
      <diagonal/>
    </border>
    <border>
      <left style="thin">
        <color theme="4"/>
      </left>
      <right style="thin">
        <color theme="4"/>
      </right>
      <top style="thin">
        <color theme="4"/>
      </top>
      <bottom style="thin">
        <color theme="4"/>
      </bottom>
      <diagonal/>
    </border>
    <border>
      <left/>
      <right style="thin">
        <color theme="4"/>
      </right>
      <top/>
      <bottom/>
      <diagonal/>
    </border>
    <border>
      <left/>
      <right/>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right style="thin">
        <color theme="4"/>
      </right>
      <top style="thin">
        <color theme="4"/>
      </top>
      <bottom/>
      <diagonal/>
    </border>
    <border>
      <left/>
      <right style="thin">
        <color theme="4"/>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top style="thin">
        <color theme="4"/>
      </top>
      <bottom style="thin">
        <color theme="4"/>
      </bottom>
      <diagonal/>
    </border>
    <border>
      <left style="thin">
        <color theme="4"/>
      </left>
      <right/>
      <top/>
      <bottom/>
      <diagonal/>
    </border>
    <border>
      <left/>
      <right style="thin">
        <color theme="4"/>
      </right>
      <top/>
      <bottom style="thin">
        <color theme="4"/>
      </bottom>
      <diagonal/>
    </border>
  </borders>
  <cellStyleXfs count="9">
    <xf numFmtId="0" fontId="0" fillId="0" borderId="0"/>
    <xf numFmtId="43" fontId="31" fillId="0" borderId="0" applyFont="0" applyFill="0" applyBorder="0" applyAlignment="0" applyProtection="0"/>
    <xf numFmtId="9"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cellStyleXfs>
  <cellXfs count="466">
    <xf numFmtId="0" fontId="0" fillId="0" borderId="0" xfId="0"/>
    <xf numFmtId="0" fontId="1" fillId="2" borderId="0" xfId="0" applyFont="1" applyFill="1"/>
    <xf numFmtId="0" fontId="2" fillId="2" borderId="0" xfId="0" applyFont="1" applyFill="1"/>
    <xf numFmtId="0" fontId="2" fillId="0" borderId="0" xfId="0" applyFont="1"/>
    <xf numFmtId="0" fontId="3" fillId="3" borderId="0" xfId="0" applyFont="1" applyFill="1" applyAlignment="1">
      <alignment vertical="center"/>
    </xf>
    <xf numFmtId="0" fontId="3" fillId="0" borderId="0" xfId="0" applyFont="1" applyAlignment="1">
      <alignment vertical="center"/>
    </xf>
    <xf numFmtId="0" fontId="3" fillId="0" borderId="0" xfId="0" applyFont="1" applyAlignment="1">
      <alignment vertical="center" wrapText="1"/>
    </xf>
    <xf numFmtId="0" fontId="1" fillId="0" borderId="0" xfId="0" applyFont="1"/>
    <xf numFmtId="0" fontId="4" fillId="0" borderId="0" xfId="0" applyFont="1" applyAlignment="1">
      <alignment wrapText="1"/>
    </xf>
    <xf numFmtId="0" fontId="5" fillId="0" borderId="0" xfId="0" applyFont="1" applyAlignment="1">
      <alignment horizontal="center" vertical="center"/>
    </xf>
    <xf numFmtId="0" fontId="5" fillId="0" borderId="1" xfId="0" applyFont="1" applyBorder="1" applyAlignment="1">
      <alignment horizontal="center" vertical="center"/>
    </xf>
    <xf numFmtId="165" fontId="6" fillId="4" borderId="1" xfId="3" applyNumberFormat="1" applyFont="1" applyFill="1" applyBorder="1" applyAlignment="1">
      <alignment vertical="center"/>
    </xf>
    <xf numFmtId="165" fontId="6" fillId="4" borderId="1" xfId="3" applyNumberFormat="1" applyFont="1" applyFill="1" applyBorder="1" applyAlignment="1">
      <alignment horizontal="center" vertical="center" wrapText="1"/>
    </xf>
    <xf numFmtId="166" fontId="7" fillId="5" borderId="1" xfId="0" applyNumberFormat="1" applyFont="1" applyFill="1" applyBorder="1" applyAlignment="1">
      <alignment vertical="center"/>
    </xf>
    <xf numFmtId="165" fontId="7" fillId="0" borderId="1" xfId="3" applyNumberFormat="1" applyFont="1" applyBorder="1"/>
    <xf numFmtId="165" fontId="7" fillId="0" borderId="1" xfId="3" applyNumberFormat="1" applyFont="1" applyFill="1" applyBorder="1"/>
    <xf numFmtId="165" fontId="7" fillId="0" borderId="1" xfId="3" applyNumberFormat="1" applyFont="1" applyBorder="1" applyAlignment="1">
      <alignment vertical="center"/>
    </xf>
    <xf numFmtId="165" fontId="7" fillId="0" borderId="1" xfId="3" applyNumberFormat="1" applyFont="1" applyFill="1" applyBorder="1" applyAlignment="1">
      <alignment vertical="center"/>
    </xf>
    <xf numFmtId="166" fontId="7" fillId="5" borderId="0" xfId="0" applyNumberFormat="1" applyFont="1" applyFill="1" applyAlignment="1">
      <alignment vertical="center"/>
    </xf>
    <xf numFmtId="165" fontId="7" fillId="0" borderId="0" xfId="3" applyNumberFormat="1" applyFont="1" applyFill="1" applyBorder="1" applyAlignment="1">
      <alignment vertical="center"/>
    </xf>
    <xf numFmtId="166" fontId="6" fillId="5" borderId="1" xfId="0" applyNumberFormat="1" applyFont="1" applyFill="1" applyBorder="1" applyAlignment="1">
      <alignment vertical="center" wrapText="1"/>
    </xf>
    <xf numFmtId="37" fontId="7" fillId="5" borderId="1" xfId="0" applyNumberFormat="1" applyFont="1" applyFill="1" applyBorder="1" applyAlignment="1">
      <alignment vertical="center" wrapText="1"/>
    </xf>
    <xf numFmtId="37" fontId="7" fillId="0" borderId="1" xfId="0" applyNumberFormat="1" applyFont="1" applyBorder="1" applyAlignment="1">
      <alignment vertical="center" wrapText="1"/>
    </xf>
    <xf numFmtId="0" fontId="5" fillId="2" borderId="0" xfId="0" applyFont="1" applyFill="1" applyAlignment="1">
      <alignment vertical="center" wrapText="1"/>
    </xf>
    <xf numFmtId="37" fontId="1" fillId="2" borderId="0" xfId="0" applyNumberFormat="1" applyFont="1" applyFill="1" applyAlignment="1">
      <alignment vertical="center" wrapText="1"/>
    </xf>
    <xf numFmtId="0" fontId="8" fillId="0" borderId="0" xfId="0" applyFont="1" applyAlignment="1">
      <alignment vertical="top" wrapText="1"/>
    </xf>
    <xf numFmtId="0" fontId="8" fillId="2" borderId="0" xfId="0" applyFont="1" applyFill="1" applyAlignment="1">
      <alignment vertical="top" wrapText="1"/>
    </xf>
    <xf numFmtId="165" fontId="9" fillId="0" borderId="1" xfId="3" applyNumberFormat="1" applyFont="1" applyBorder="1" applyAlignment="1">
      <alignment vertical="center"/>
    </xf>
    <xf numFmtId="165" fontId="6" fillId="6" borderId="1" xfId="3" applyNumberFormat="1" applyFont="1" applyFill="1" applyBorder="1" applyAlignment="1">
      <alignment vertical="center"/>
    </xf>
    <xf numFmtId="165" fontId="7" fillId="5" borderId="1" xfId="3" applyNumberFormat="1" applyFont="1" applyFill="1" applyBorder="1" applyAlignment="1">
      <alignment vertical="center"/>
    </xf>
    <xf numFmtId="165" fontId="7" fillId="5" borderId="0" xfId="3" applyNumberFormat="1" applyFont="1" applyFill="1" applyBorder="1" applyAlignment="1">
      <alignment vertical="center"/>
    </xf>
    <xf numFmtId="167" fontId="6" fillId="4" borderId="1" xfId="3" applyNumberFormat="1" applyFont="1" applyFill="1" applyBorder="1" applyAlignment="1">
      <alignment vertical="center"/>
    </xf>
    <xf numFmtId="167" fontId="6" fillId="6" borderId="1" xfId="3" applyNumberFormat="1" applyFont="1" applyFill="1" applyBorder="1" applyAlignment="1">
      <alignment vertical="center"/>
    </xf>
    <xf numFmtId="165" fontId="10" fillId="5" borderId="1" xfId="3" applyNumberFormat="1" applyFont="1" applyFill="1" applyBorder="1" applyAlignment="1">
      <alignment vertical="center"/>
    </xf>
    <xf numFmtId="167" fontId="10" fillId="2" borderId="1" xfId="3" applyNumberFormat="1" applyFont="1" applyFill="1" applyBorder="1" applyAlignment="1">
      <alignment vertical="center"/>
    </xf>
    <xf numFmtId="167" fontId="10" fillId="0" borderId="1" xfId="3" applyNumberFormat="1" applyFont="1" applyFill="1" applyBorder="1" applyAlignment="1">
      <alignment vertical="center"/>
    </xf>
    <xf numFmtId="167" fontId="10" fillId="0" borderId="1" xfId="3" applyNumberFormat="1" applyFont="1" applyFill="1" applyBorder="1" applyAlignment="1">
      <alignment horizontal="right" vertical="center"/>
    </xf>
    <xf numFmtId="165" fontId="6" fillId="5" borderId="1" xfId="3" applyNumberFormat="1" applyFont="1" applyFill="1" applyBorder="1" applyAlignment="1">
      <alignment vertical="center"/>
    </xf>
    <xf numFmtId="167" fontId="7" fillId="0" borderId="1" xfId="3" applyNumberFormat="1" applyFont="1" applyFill="1" applyBorder="1" applyAlignment="1">
      <alignment vertical="center"/>
    </xf>
    <xf numFmtId="167" fontId="7" fillId="5" borderId="1" xfId="3" applyNumberFormat="1" applyFont="1" applyFill="1" applyBorder="1" applyAlignment="1">
      <alignment horizontal="right" vertical="center"/>
    </xf>
    <xf numFmtId="167" fontId="2" fillId="2" borderId="0" xfId="0" applyNumberFormat="1" applyFont="1" applyFill="1"/>
    <xf numFmtId="165" fontId="6" fillId="5" borderId="0" xfId="3" applyNumberFormat="1" applyFont="1" applyFill="1" applyBorder="1" applyAlignment="1">
      <alignment vertical="center"/>
    </xf>
    <xf numFmtId="167" fontId="7" fillId="2" borderId="0" xfId="3" applyNumberFormat="1" applyFont="1" applyFill="1" applyBorder="1" applyAlignment="1">
      <alignment vertical="center"/>
    </xf>
    <xf numFmtId="0" fontId="3" fillId="7" borderId="0" xfId="0" applyFont="1" applyFill="1" applyAlignment="1">
      <alignment vertical="center"/>
    </xf>
    <xf numFmtId="0" fontId="8" fillId="0" borderId="0" xfId="0" applyFont="1" applyAlignment="1">
      <alignment wrapText="1"/>
    </xf>
    <xf numFmtId="165" fontId="6" fillId="5" borderId="1" xfId="3" applyNumberFormat="1" applyFont="1" applyFill="1" applyBorder="1" applyAlignment="1">
      <alignment vertical="top"/>
    </xf>
    <xf numFmtId="168" fontId="2" fillId="2" borderId="0" xfId="0" applyNumberFormat="1" applyFont="1" applyFill="1"/>
    <xf numFmtId="167" fontId="11" fillId="5" borderId="1" xfId="3" applyNumberFormat="1" applyFont="1" applyFill="1" applyBorder="1" applyAlignment="1">
      <alignment horizontal="left" vertical="top" indent="2"/>
    </xf>
    <xf numFmtId="165" fontId="10" fillId="0" borderId="1" xfId="3" applyNumberFormat="1" applyFont="1" applyFill="1" applyBorder="1" applyAlignment="1">
      <alignment vertical="center"/>
    </xf>
    <xf numFmtId="165" fontId="7" fillId="5" borderId="2" xfId="3" applyNumberFormat="1" applyFont="1" applyFill="1" applyBorder="1" applyAlignment="1">
      <alignment vertical="center"/>
    </xf>
    <xf numFmtId="167" fontId="7" fillId="5" borderId="1" xfId="3" applyNumberFormat="1" applyFont="1" applyFill="1" applyBorder="1" applyAlignment="1">
      <alignment vertical="center"/>
    </xf>
    <xf numFmtId="166" fontId="10" fillId="5" borderId="1" xfId="0" applyNumberFormat="1" applyFont="1" applyFill="1" applyBorder="1" applyAlignment="1">
      <alignment vertical="center"/>
    </xf>
    <xf numFmtId="167" fontId="10" fillId="5" borderId="1" xfId="3" applyNumberFormat="1" applyFont="1" applyFill="1" applyBorder="1" applyAlignment="1">
      <alignment vertical="center"/>
    </xf>
    <xf numFmtId="165" fontId="11" fillId="5" borderId="1" xfId="3" applyNumberFormat="1" applyFont="1" applyFill="1" applyBorder="1" applyAlignment="1">
      <alignment vertical="center"/>
    </xf>
    <xf numFmtId="0" fontId="3" fillId="8" borderId="0" xfId="0" applyFont="1" applyFill="1" applyAlignment="1">
      <alignment vertical="center"/>
    </xf>
    <xf numFmtId="0" fontId="5" fillId="5" borderId="1" xfId="0" applyFont="1" applyFill="1" applyBorder="1" applyAlignment="1">
      <alignment horizontal="center" vertical="center"/>
    </xf>
    <xf numFmtId="0" fontId="5" fillId="0" borderId="1" xfId="0" applyFont="1" applyBorder="1" applyAlignment="1">
      <alignment horizontal="center" vertical="top"/>
    </xf>
    <xf numFmtId="165" fontId="7" fillId="0" borderId="1" xfId="3" applyNumberFormat="1" applyFont="1" applyFill="1" applyBorder="1" applyAlignment="1">
      <alignment horizontal="center" vertical="center"/>
    </xf>
    <xf numFmtId="167" fontId="7" fillId="0" borderId="1" xfId="3" applyNumberFormat="1" applyFont="1" applyFill="1" applyBorder="1" applyAlignment="1">
      <alignment horizontal="center" vertical="center"/>
    </xf>
    <xf numFmtId="167" fontId="7" fillId="0" borderId="0" xfId="3" applyNumberFormat="1" applyFont="1" applyFill="1" applyBorder="1" applyAlignment="1">
      <alignment horizontal="center" vertical="center"/>
    </xf>
    <xf numFmtId="0" fontId="7" fillId="0" borderId="0" xfId="0" applyFont="1"/>
    <xf numFmtId="165" fontId="10" fillId="5" borderId="0" xfId="3" applyNumberFormat="1" applyFont="1" applyFill="1" applyBorder="1" applyAlignment="1">
      <alignment vertical="center"/>
    </xf>
    <xf numFmtId="0" fontId="7" fillId="0" borderId="1" xfId="0" applyFont="1" applyBorder="1" applyAlignment="1">
      <alignment horizontal="right" vertical="center"/>
    </xf>
    <xf numFmtId="167" fontId="7" fillId="5" borderId="1" xfId="3" applyNumberFormat="1" applyFont="1" applyFill="1" applyBorder="1" applyAlignment="1">
      <alignment horizontal="center" vertical="center"/>
    </xf>
    <xf numFmtId="165" fontId="6" fillId="5" borderId="1" xfId="3" applyNumberFormat="1" applyFont="1" applyFill="1" applyBorder="1" applyAlignment="1">
      <alignment horizontal="left" vertical="center" indent="1"/>
    </xf>
    <xf numFmtId="167" fontId="10" fillId="0" borderId="1" xfId="3" applyNumberFormat="1" applyFont="1" applyFill="1" applyBorder="1" applyAlignment="1">
      <alignment horizontal="center" vertical="center"/>
    </xf>
    <xf numFmtId="167" fontId="10" fillId="5" borderId="1" xfId="3" applyNumberFormat="1" applyFont="1" applyFill="1" applyBorder="1" applyAlignment="1">
      <alignment horizontal="center" vertical="center"/>
    </xf>
    <xf numFmtId="165" fontId="10" fillId="5" borderId="1" xfId="3" applyNumberFormat="1" applyFont="1" applyFill="1" applyBorder="1" applyAlignment="1">
      <alignment horizontal="left" vertical="center" indent="3"/>
    </xf>
    <xf numFmtId="166" fontId="2" fillId="2" borderId="0" xfId="0" applyNumberFormat="1" applyFont="1" applyFill="1" applyAlignment="1">
      <alignment vertical="center" wrapText="1"/>
    </xf>
    <xf numFmtId="165" fontId="2" fillId="5" borderId="0" xfId="3" applyNumberFormat="1" applyFont="1" applyFill="1" applyBorder="1" applyAlignment="1">
      <alignment vertical="center"/>
    </xf>
    <xf numFmtId="0" fontId="13" fillId="0" borderId="0" xfId="0" applyFont="1"/>
    <xf numFmtId="0" fontId="8" fillId="0" borderId="0" xfId="0" applyFont="1" applyAlignment="1">
      <alignment horizontal="center" vertical="center"/>
    </xf>
    <xf numFmtId="166" fontId="8" fillId="5" borderId="0" xfId="0" applyNumberFormat="1" applyFont="1" applyFill="1" applyAlignment="1">
      <alignment horizontal="center"/>
    </xf>
    <xf numFmtId="164" fontId="2" fillId="0" borderId="0" xfId="3" applyFont="1" applyFill="1" applyBorder="1" applyAlignment="1">
      <alignment horizontal="center"/>
    </xf>
    <xf numFmtId="0" fontId="14" fillId="0" borderId="0" xfId="0" applyFont="1"/>
    <xf numFmtId="0" fontId="8" fillId="2" borderId="0" xfId="0" applyFont="1" applyFill="1" applyAlignment="1">
      <alignment horizontal="center" vertical="center"/>
    </xf>
    <xf numFmtId="0" fontId="15" fillId="0" borderId="0" xfId="0" applyFont="1"/>
    <xf numFmtId="0" fontId="3" fillId="9" borderId="0" xfId="0" applyFont="1" applyFill="1" applyAlignment="1">
      <alignment vertical="center" wrapText="1"/>
    </xf>
    <xf numFmtId="0" fontId="4" fillId="2" borderId="0" xfId="0" applyFont="1" applyFill="1" applyAlignment="1">
      <alignment wrapText="1"/>
    </xf>
    <xf numFmtId="0" fontId="5" fillId="2" borderId="0" xfId="0" applyFont="1" applyFill="1" applyAlignment="1">
      <alignment horizontal="center" vertical="top"/>
    </xf>
    <xf numFmtId="0" fontId="5" fillId="2" borderId="0" xfId="0" applyFont="1" applyFill="1" applyAlignment="1">
      <alignment horizontal="center" vertical="center"/>
    </xf>
    <xf numFmtId="0" fontId="1" fillId="2" borderId="0" xfId="0" applyFont="1" applyFill="1" applyAlignment="1">
      <alignment vertical="center"/>
    </xf>
    <xf numFmtId="0" fontId="5" fillId="10" borderId="1" xfId="0" applyFont="1" applyFill="1" applyBorder="1" applyAlignment="1">
      <alignment vertical="center"/>
    </xf>
    <xf numFmtId="39" fontId="7" fillId="10" borderId="1" xfId="0" applyNumberFormat="1" applyFont="1" applyFill="1" applyBorder="1" applyAlignment="1">
      <alignment vertical="center"/>
    </xf>
    <xf numFmtId="165" fontId="16" fillId="2" borderId="0" xfId="3" applyNumberFormat="1" applyFont="1" applyFill="1" applyAlignment="1">
      <alignment vertical="center" wrapText="1"/>
    </xf>
    <xf numFmtId="0" fontId="6" fillId="2" borderId="1" xfId="0" applyFont="1" applyFill="1" applyBorder="1" applyAlignment="1">
      <alignment vertical="center"/>
    </xf>
    <xf numFmtId="167" fontId="7" fillId="2" borderId="1" xfId="3" applyNumberFormat="1" applyFont="1" applyFill="1" applyBorder="1" applyAlignment="1">
      <alignment vertical="center"/>
    </xf>
    <xf numFmtId="165" fontId="7" fillId="2" borderId="0" xfId="3" applyNumberFormat="1" applyFont="1" applyFill="1" applyAlignment="1">
      <alignment vertical="center"/>
    </xf>
    <xf numFmtId="165" fontId="17" fillId="2" borderId="0" xfId="3" applyNumberFormat="1" applyFont="1" applyFill="1" applyAlignment="1">
      <alignment vertical="center" wrapText="1"/>
    </xf>
    <xf numFmtId="165" fontId="7" fillId="2" borderId="1" xfId="3" applyNumberFormat="1" applyFont="1" applyFill="1" applyBorder="1" applyAlignment="1">
      <alignment vertical="center"/>
    </xf>
    <xf numFmtId="0" fontId="7" fillId="2" borderId="1" xfId="0" applyFont="1" applyFill="1" applyBorder="1" applyAlignment="1">
      <alignment vertical="center"/>
    </xf>
    <xf numFmtId="37" fontId="7" fillId="2" borderId="1" xfId="0" applyNumberFormat="1" applyFont="1" applyFill="1" applyBorder="1" applyAlignment="1">
      <alignment vertical="center"/>
    </xf>
    <xf numFmtId="10" fontId="7" fillId="2" borderId="0" xfId="7" applyNumberFormat="1" applyFont="1" applyFill="1" applyAlignment="1">
      <alignment vertical="center"/>
    </xf>
    <xf numFmtId="0" fontId="5" fillId="10" borderId="1" xfId="0" applyFont="1" applyFill="1" applyBorder="1" applyAlignment="1">
      <alignment vertical="center" wrapText="1"/>
    </xf>
    <xf numFmtId="37" fontId="7" fillId="10" borderId="1" xfId="0" applyNumberFormat="1" applyFont="1" applyFill="1" applyBorder="1" applyAlignment="1">
      <alignment horizontal="center" vertical="center"/>
    </xf>
    <xf numFmtId="37" fontId="7" fillId="10" borderId="1" xfId="0" applyNumberFormat="1" applyFont="1" applyFill="1" applyBorder="1" applyAlignment="1">
      <alignment vertical="center"/>
    </xf>
    <xf numFmtId="165" fontId="6" fillId="2" borderId="0" xfId="3" applyNumberFormat="1" applyFont="1" applyFill="1" applyAlignment="1">
      <alignment vertical="justify" wrapText="1"/>
    </xf>
    <xf numFmtId="165" fontId="6" fillId="2" borderId="0" xfId="3" applyNumberFormat="1" applyFont="1" applyFill="1" applyAlignment="1">
      <alignment vertical="center"/>
    </xf>
    <xf numFmtId="165" fontId="7" fillId="10" borderId="1" xfId="3" applyNumberFormat="1" applyFont="1" applyFill="1" applyBorder="1" applyAlignment="1">
      <alignment horizontal="right" vertical="center"/>
    </xf>
    <xf numFmtId="165" fontId="7" fillId="10" borderId="1" xfId="3" applyNumberFormat="1" applyFont="1" applyFill="1" applyBorder="1" applyAlignment="1">
      <alignment vertical="center"/>
    </xf>
    <xf numFmtId="0" fontId="5" fillId="2" borderId="0" xfId="0" applyFont="1" applyFill="1" applyAlignment="1">
      <alignment vertical="center"/>
    </xf>
    <xf numFmtId="165" fontId="5" fillId="2" borderId="0" xfId="3" applyNumberFormat="1" applyFont="1" applyFill="1" applyBorder="1" applyAlignment="1">
      <alignment vertical="center"/>
    </xf>
    <xf numFmtId="0" fontId="5" fillId="0" borderId="0" xfId="0" applyFont="1" applyAlignment="1">
      <alignment horizontal="center" vertical="center" wrapText="1"/>
    </xf>
    <xf numFmtId="0" fontId="5" fillId="10" borderId="1" xfId="0" applyFont="1" applyFill="1" applyBorder="1" applyAlignment="1">
      <alignment horizontal="left" vertical="center"/>
    </xf>
    <xf numFmtId="166" fontId="6" fillId="10" borderId="1" xfId="0" applyNumberFormat="1" applyFont="1" applyFill="1" applyBorder="1" applyAlignment="1">
      <alignment horizontal="right" vertical="center"/>
    </xf>
    <xf numFmtId="166" fontId="7" fillId="0" borderId="1" xfId="0" applyNumberFormat="1" applyFont="1" applyBorder="1" applyAlignment="1">
      <alignment vertical="center"/>
    </xf>
    <xf numFmtId="164" fontId="7" fillId="0" borderId="1" xfId="3" applyFont="1" applyFill="1" applyBorder="1" applyAlignment="1">
      <alignment vertical="center"/>
    </xf>
    <xf numFmtId="0" fontId="2" fillId="2" borderId="1" xfId="0" applyFont="1" applyFill="1" applyBorder="1"/>
    <xf numFmtId="165" fontId="6" fillId="10" borderId="1" xfId="3" applyNumberFormat="1" applyFont="1" applyFill="1" applyBorder="1" applyAlignment="1">
      <alignment horizontal="center" vertical="center"/>
    </xf>
    <xf numFmtId="0" fontId="5" fillId="10" borderId="1" xfId="0" applyFont="1" applyFill="1" applyBorder="1" applyAlignment="1">
      <alignment horizontal="left" vertical="center" wrapText="1"/>
    </xf>
    <xf numFmtId="43" fontId="2" fillId="2" borderId="0" xfId="1" applyFont="1" applyFill="1"/>
    <xf numFmtId="166" fontId="7" fillId="10" borderId="1" xfId="0" applyNumberFormat="1" applyFont="1" applyFill="1" applyBorder="1" applyAlignment="1">
      <alignment horizontal="right" vertical="center"/>
    </xf>
    <xf numFmtId="166" fontId="1" fillId="0" borderId="1" xfId="0" applyNumberFormat="1" applyFont="1" applyBorder="1" applyAlignment="1">
      <alignment vertical="center"/>
    </xf>
    <xf numFmtId="165" fontId="7" fillId="10" borderId="1" xfId="3" applyNumberFormat="1" applyFont="1" applyFill="1" applyBorder="1" applyAlignment="1">
      <alignment horizontal="center" vertical="center"/>
    </xf>
    <xf numFmtId="166" fontId="7" fillId="0" borderId="0" xfId="0" applyNumberFormat="1" applyFont="1" applyAlignment="1">
      <alignment vertical="center"/>
    </xf>
    <xf numFmtId="0" fontId="3" fillId="3" borderId="0" xfId="0" applyFont="1" applyFill="1" applyAlignment="1">
      <alignment horizontal="left" vertical="center" wrapText="1"/>
    </xf>
    <xf numFmtId="0" fontId="5" fillId="0" borderId="0" xfId="0" applyFont="1" applyAlignment="1">
      <alignment horizontal="center" vertical="top"/>
    </xf>
    <xf numFmtId="0" fontId="2" fillId="2" borderId="0" xfId="0" applyFont="1" applyFill="1" applyAlignment="1">
      <alignment vertical="center"/>
    </xf>
    <xf numFmtId="0" fontId="5" fillId="0" borderId="1" xfId="0" applyFont="1" applyBorder="1"/>
    <xf numFmtId="165" fontId="6" fillId="0" borderId="1" xfId="3" applyNumberFormat="1" applyFont="1" applyBorder="1"/>
    <xf numFmtId="164" fontId="7" fillId="0" borderId="1" xfId="3" applyFont="1" applyBorder="1" applyAlignment="1">
      <alignment vertical="center"/>
    </xf>
    <xf numFmtId="169" fontId="2" fillId="2" borderId="0" xfId="3" applyNumberFormat="1" applyFont="1" applyFill="1"/>
    <xf numFmtId="164" fontId="6" fillId="0" borderId="1" xfId="3" applyFont="1" applyFill="1" applyBorder="1" applyAlignment="1">
      <alignment vertical="center"/>
    </xf>
    <xf numFmtId="166" fontId="7" fillId="10" borderId="1" xfId="7" applyNumberFormat="1" applyFont="1" applyFill="1" applyBorder="1" applyAlignment="1">
      <alignment horizontal="center" vertical="center"/>
    </xf>
    <xf numFmtId="166" fontId="7" fillId="10" borderId="1" xfId="7" applyNumberFormat="1" applyFont="1" applyFill="1" applyBorder="1" applyAlignment="1">
      <alignment vertical="center"/>
    </xf>
    <xf numFmtId="166" fontId="10" fillId="0" borderId="1" xfId="0" applyNumberFormat="1" applyFont="1" applyBorder="1" applyAlignment="1">
      <alignment vertical="center"/>
    </xf>
    <xf numFmtId="164" fontId="10" fillId="0" borderId="1" xfId="3" applyFont="1" applyBorder="1" applyAlignment="1">
      <alignment vertical="center"/>
    </xf>
    <xf numFmtId="164" fontId="10" fillId="0" borderId="1" xfId="3" applyFont="1" applyBorder="1" applyAlignment="1">
      <alignment horizontal="right" vertical="center"/>
    </xf>
    <xf numFmtId="166" fontId="5" fillId="10" borderId="1" xfId="0" applyNumberFormat="1" applyFont="1" applyFill="1" applyBorder="1" applyAlignment="1">
      <alignment horizontal="left" vertical="center"/>
    </xf>
    <xf numFmtId="166" fontId="7" fillId="10" borderId="1" xfId="0" applyNumberFormat="1" applyFont="1" applyFill="1" applyBorder="1" applyAlignment="1">
      <alignment horizontal="center" vertical="center"/>
    </xf>
    <xf numFmtId="166" fontId="7" fillId="10" borderId="1" xfId="0" applyNumberFormat="1" applyFont="1" applyFill="1" applyBorder="1" applyAlignment="1">
      <alignment vertical="center"/>
    </xf>
    <xf numFmtId="166" fontId="7" fillId="0" borderId="1" xfId="7" applyNumberFormat="1" applyFont="1" applyBorder="1" applyAlignment="1">
      <alignment vertical="center"/>
    </xf>
    <xf numFmtId="0" fontId="18" fillId="0" borderId="0" xfId="0" applyFont="1" applyAlignment="1">
      <alignment vertical="center"/>
    </xf>
    <xf numFmtId="165" fontId="6" fillId="0" borderId="0" xfId="3" applyNumberFormat="1" applyFont="1" applyFill="1" applyBorder="1" applyAlignment="1">
      <alignment vertical="center"/>
    </xf>
    <xf numFmtId="164" fontId="6" fillId="0" borderId="0" xfId="3" applyFont="1" applyFill="1" applyBorder="1" applyAlignment="1">
      <alignment vertical="center"/>
    </xf>
    <xf numFmtId="166" fontId="19" fillId="0" borderId="0" xfId="0" applyNumberFormat="1" applyFont="1" applyAlignment="1">
      <alignment vertical="center"/>
    </xf>
    <xf numFmtId="164" fontId="19" fillId="0" borderId="0" xfId="3" applyFont="1" applyFill="1" applyBorder="1" applyAlignment="1">
      <alignment vertical="center"/>
    </xf>
    <xf numFmtId="0" fontId="5" fillId="10" borderId="0" xfId="0" applyFont="1" applyFill="1" applyAlignment="1">
      <alignment horizontal="center" vertical="top"/>
    </xf>
    <xf numFmtId="164" fontId="6" fillId="10" borderId="1" xfId="3" applyFont="1" applyFill="1" applyBorder="1" applyAlignment="1">
      <alignment horizontal="center" vertical="center"/>
    </xf>
    <xf numFmtId="164" fontId="6" fillId="10" borderId="1" xfId="3" applyFont="1" applyFill="1" applyBorder="1" applyAlignment="1">
      <alignment horizontal="right" vertical="center"/>
    </xf>
    <xf numFmtId="164" fontId="7" fillId="0" borderId="1" xfId="0" applyNumberFormat="1" applyFont="1" applyBorder="1" applyAlignment="1">
      <alignment vertical="center"/>
    </xf>
    <xf numFmtId="164" fontId="7" fillId="0" borderId="1" xfId="0" applyNumberFormat="1" applyFont="1" applyBorder="1" applyAlignment="1">
      <alignment horizontal="right" vertical="center"/>
    </xf>
    <xf numFmtId="164" fontId="7" fillId="2" borderId="0" xfId="3" applyFont="1" applyFill="1" applyBorder="1" applyAlignment="1">
      <alignment vertical="center"/>
    </xf>
    <xf numFmtId="0" fontId="7" fillId="2" borderId="0" xfId="0" applyFont="1" applyFill="1" applyAlignment="1">
      <alignment horizontal="left" vertical="center" indent="3"/>
    </xf>
    <xf numFmtId="39" fontId="7" fillId="2" borderId="0" xfId="0" applyNumberFormat="1" applyFont="1" applyFill="1" applyAlignment="1">
      <alignment vertical="center"/>
    </xf>
    <xf numFmtId="39" fontId="7" fillId="2" borderId="0" xfId="0" applyNumberFormat="1" applyFont="1" applyFill="1" applyAlignment="1">
      <alignment horizontal="right" vertical="center"/>
    </xf>
    <xf numFmtId="166" fontId="7" fillId="2" borderId="0" xfId="0" applyNumberFormat="1" applyFont="1" applyFill="1" applyAlignment="1">
      <alignment vertical="center"/>
    </xf>
    <xf numFmtId="39" fontId="7" fillId="2" borderId="0" xfId="0" applyNumberFormat="1" applyFont="1" applyFill="1" applyAlignment="1">
      <alignment horizontal="center" vertical="center"/>
    </xf>
    <xf numFmtId="0" fontId="6" fillId="10" borderId="1" xfId="0" applyFont="1" applyFill="1" applyBorder="1" applyAlignment="1">
      <alignment vertical="center"/>
    </xf>
    <xf numFmtId="39" fontId="6" fillId="10" borderId="1" xfId="0" applyNumberFormat="1" applyFont="1" applyFill="1" applyBorder="1"/>
    <xf numFmtId="0" fontId="7" fillId="2" borderId="1" xfId="0" applyFont="1" applyFill="1" applyBorder="1" applyAlignment="1">
      <alignment horizontal="left" vertical="center" indent="3"/>
    </xf>
    <xf numFmtId="39" fontId="7" fillId="2" borderId="1" xfId="0" applyNumberFormat="1" applyFont="1" applyFill="1" applyBorder="1" applyAlignment="1">
      <alignment vertical="center"/>
    </xf>
    <xf numFmtId="43" fontId="7" fillId="2" borderId="1" xfId="1" applyFont="1" applyFill="1" applyBorder="1" applyAlignment="1">
      <alignment vertical="center"/>
    </xf>
    <xf numFmtId="164" fontId="6" fillId="2" borderId="0" xfId="3" applyFont="1" applyFill="1" applyBorder="1" applyAlignment="1">
      <alignment vertical="center"/>
    </xf>
    <xf numFmtId="39" fontId="7" fillId="2" borderId="1" xfId="0" applyNumberFormat="1" applyFont="1" applyFill="1" applyBorder="1" applyAlignment="1">
      <alignment horizontal="right" vertical="center"/>
    </xf>
    <xf numFmtId="39" fontId="7" fillId="0" borderId="1" xfId="0" applyNumberFormat="1" applyFont="1" applyBorder="1" applyAlignment="1">
      <alignment vertical="center"/>
    </xf>
    <xf numFmtId="0" fontId="7" fillId="0" borderId="1" xfId="0" applyFont="1" applyBorder="1" applyAlignment="1">
      <alignment horizontal="left" vertical="center" indent="3"/>
    </xf>
    <xf numFmtId="0" fontId="8" fillId="0" borderId="0" xfId="0" applyFont="1" applyAlignment="1">
      <alignment vertical="center" wrapText="1"/>
    </xf>
    <xf numFmtId="0" fontId="6" fillId="10" borderId="1" xfId="0" applyFont="1" applyFill="1" applyBorder="1" applyAlignment="1">
      <alignment horizontal="left" vertical="center"/>
    </xf>
    <xf numFmtId="0" fontId="7" fillId="10" borderId="1" xfId="0" applyFont="1" applyFill="1" applyBorder="1" applyAlignment="1">
      <alignment horizontal="center"/>
    </xf>
    <xf numFmtId="0" fontId="7" fillId="10" borderId="1" xfId="0" applyFont="1" applyFill="1" applyBorder="1"/>
    <xf numFmtId="166" fontId="7" fillId="0" borderId="1" xfId="0" applyNumberFormat="1" applyFont="1" applyBorder="1" applyAlignment="1">
      <alignment horizontal="center" vertical="center"/>
    </xf>
    <xf numFmtId="166" fontId="6" fillId="0" borderId="1" xfId="0" applyNumberFormat="1" applyFont="1" applyBorder="1" applyAlignment="1">
      <alignment vertical="center"/>
    </xf>
    <xf numFmtId="166" fontId="6" fillId="0" borderId="1" xfId="0" applyNumberFormat="1" applyFont="1" applyBorder="1" applyAlignment="1">
      <alignment horizontal="right" vertical="center"/>
    </xf>
    <xf numFmtId="0" fontId="2" fillId="0" borderId="0" xfId="0" applyFont="1" applyAlignment="1">
      <alignment vertical="center"/>
    </xf>
    <xf numFmtId="0" fontId="5" fillId="10" borderId="0" xfId="0" applyFont="1" applyFill="1" applyAlignment="1">
      <alignment horizontal="center" vertical="center"/>
    </xf>
    <xf numFmtId="39" fontId="6" fillId="10" borderId="1" xfId="0" applyNumberFormat="1" applyFont="1" applyFill="1" applyBorder="1" applyAlignment="1">
      <alignment horizontal="right" vertical="center"/>
    </xf>
    <xf numFmtId="39" fontId="7" fillId="0" borderId="1" xfId="0" applyNumberFormat="1" applyFont="1" applyBorder="1" applyAlignment="1">
      <alignment horizontal="right" vertical="center"/>
    </xf>
    <xf numFmtId="39" fontId="6" fillId="0" borderId="1" xfId="0" applyNumberFormat="1" applyFont="1" applyBorder="1" applyAlignment="1">
      <alignment horizontal="right" vertical="center"/>
    </xf>
    <xf numFmtId="0" fontId="7" fillId="0" borderId="0" xfId="0" applyFont="1" applyAlignment="1">
      <alignment vertical="center"/>
    </xf>
    <xf numFmtId="166" fontId="7" fillId="0" borderId="1" xfId="7" applyNumberFormat="1" applyFont="1" applyFill="1" applyBorder="1" applyAlignment="1">
      <alignment vertical="center"/>
    </xf>
    <xf numFmtId="170" fontId="2" fillId="2" borderId="0" xfId="0" applyNumberFormat="1" applyFont="1" applyFill="1"/>
    <xf numFmtId="171" fontId="2" fillId="2" borderId="0" xfId="0" applyNumberFormat="1" applyFont="1" applyFill="1"/>
    <xf numFmtId="0" fontId="6" fillId="0" borderId="1" xfId="0" applyFont="1" applyBorder="1"/>
    <xf numFmtId="166" fontId="7" fillId="2" borderId="1" xfId="0" applyNumberFormat="1" applyFont="1" applyFill="1" applyBorder="1" applyAlignment="1">
      <alignment vertical="center"/>
    </xf>
    <xf numFmtId="166" fontId="7" fillId="2" borderId="1" xfId="7" applyNumberFormat="1" applyFont="1" applyFill="1" applyBorder="1" applyAlignment="1">
      <alignment vertical="center"/>
    </xf>
    <xf numFmtId="0" fontId="6" fillId="10" borderId="1" xfId="0" applyFont="1" applyFill="1" applyBorder="1" applyAlignment="1">
      <alignment horizontal="left" vertical="center" wrapText="1"/>
    </xf>
    <xf numFmtId="166" fontId="6" fillId="10" borderId="1" xfId="0" applyNumberFormat="1" applyFont="1" applyFill="1" applyBorder="1" applyAlignment="1">
      <alignment horizontal="left" vertical="center"/>
    </xf>
    <xf numFmtId="170" fontId="2" fillId="0" borderId="0" xfId="0" applyNumberFormat="1" applyFont="1"/>
    <xf numFmtId="0" fontId="6" fillId="0" borderId="1" xfId="0" applyFont="1" applyBorder="1" applyAlignment="1">
      <alignment horizontal="left" vertical="center"/>
    </xf>
    <xf numFmtId="0" fontId="7" fillId="0" borderId="1" xfId="0" applyFont="1" applyBorder="1" applyAlignment="1">
      <alignment horizontal="center"/>
    </xf>
    <xf numFmtId="164" fontId="9" fillId="0" borderId="1" xfId="3" applyFont="1" applyBorder="1" applyAlignment="1">
      <alignment vertical="center"/>
    </xf>
    <xf numFmtId="164" fontId="7" fillId="0" borderId="0" xfId="3" applyFont="1" applyBorder="1" applyAlignment="1">
      <alignment vertical="center"/>
    </xf>
    <xf numFmtId="166" fontId="2" fillId="0" borderId="0" xfId="0" applyNumberFormat="1" applyFont="1" applyAlignment="1">
      <alignment vertical="center"/>
    </xf>
    <xf numFmtId="0" fontId="8" fillId="2" borderId="0" xfId="0" applyFont="1" applyFill="1"/>
    <xf numFmtId="0" fontId="1" fillId="0" borderId="0" xfId="0" applyFont="1" applyAlignment="1">
      <alignment horizontal="left"/>
    </xf>
    <xf numFmtId="0" fontId="1" fillId="0" borderId="0" xfId="0" applyFont="1" applyAlignment="1">
      <alignment horizontal="right"/>
    </xf>
    <xf numFmtId="164" fontId="2" fillId="0" borderId="0" xfId="3" applyFont="1" applyFill="1" applyBorder="1" applyAlignment="1"/>
    <xf numFmtId="0" fontId="2" fillId="0" borderId="0" xfId="0" applyFont="1" applyAlignment="1">
      <alignment horizontal="center"/>
    </xf>
    <xf numFmtId="39" fontId="7" fillId="10" borderId="1" xfId="0" applyNumberFormat="1" applyFont="1" applyFill="1" applyBorder="1"/>
    <xf numFmtId="0" fontId="6" fillId="2" borderId="1" xfId="0" applyFont="1" applyFill="1" applyBorder="1" applyAlignment="1">
      <alignment horizontal="left" vertical="center" indent="1"/>
    </xf>
    <xf numFmtId="166" fontId="6" fillId="2" borderId="1" xfId="0" applyNumberFormat="1" applyFont="1" applyFill="1" applyBorder="1" applyAlignment="1">
      <alignment vertical="center"/>
    </xf>
    <xf numFmtId="0" fontId="10" fillId="2" borderId="1" xfId="0" applyFont="1" applyFill="1" applyBorder="1" applyAlignment="1">
      <alignment vertical="center"/>
    </xf>
    <xf numFmtId="166" fontId="10" fillId="2" borderId="1" xfId="0" applyNumberFormat="1" applyFont="1" applyFill="1" applyBorder="1" applyAlignment="1">
      <alignment vertical="center"/>
    </xf>
    <xf numFmtId="164" fontId="10" fillId="2" borderId="0" xfId="3" applyFont="1" applyFill="1" applyBorder="1" applyAlignment="1">
      <alignment vertical="center"/>
    </xf>
    <xf numFmtId="39" fontId="6" fillId="2" borderId="1" xfId="0" applyNumberFormat="1" applyFont="1" applyFill="1" applyBorder="1" applyAlignment="1">
      <alignment vertical="center"/>
    </xf>
    <xf numFmtId="39" fontId="6" fillId="2" borderId="1" xfId="0" applyNumberFormat="1" applyFont="1" applyFill="1" applyBorder="1" applyAlignment="1">
      <alignment horizontal="right" vertical="center"/>
    </xf>
    <xf numFmtId="0" fontId="10" fillId="2" borderId="0" xfId="0" applyFont="1" applyFill="1" applyAlignment="1">
      <alignment vertical="center"/>
    </xf>
    <xf numFmtId="166" fontId="10" fillId="2" borderId="0" xfId="0" applyNumberFormat="1" applyFont="1" applyFill="1" applyAlignment="1">
      <alignment vertical="center"/>
    </xf>
    <xf numFmtId="0" fontId="7" fillId="2" borderId="0" xfId="0" applyFont="1" applyFill="1"/>
    <xf numFmtId="0" fontId="10" fillId="0" borderId="0" xfId="0" applyFont="1"/>
    <xf numFmtId="172" fontId="2" fillId="2" borderId="0" xfId="0" applyNumberFormat="1" applyFont="1" applyFill="1"/>
    <xf numFmtId="39" fontId="7" fillId="2" borderId="0" xfId="7" applyNumberFormat="1" applyFont="1" applyFill="1" applyBorder="1" applyAlignment="1">
      <alignment vertical="center"/>
    </xf>
    <xf numFmtId="0" fontId="1" fillId="2" borderId="0" xfId="0" applyFont="1" applyFill="1" applyAlignment="1">
      <alignment horizontal="right"/>
    </xf>
    <xf numFmtId="0" fontId="14" fillId="2" borderId="0" xfId="0" applyFont="1" applyFill="1"/>
    <xf numFmtId="172" fontId="7" fillId="10" borderId="1" xfId="0" applyNumberFormat="1" applyFont="1" applyFill="1" applyBorder="1" applyAlignment="1">
      <alignment vertical="center"/>
    </xf>
    <xf numFmtId="39" fontId="6" fillId="2" borderId="0" xfId="0" applyNumberFormat="1" applyFont="1" applyFill="1" applyAlignment="1">
      <alignment vertical="center"/>
    </xf>
    <xf numFmtId="0" fontId="10" fillId="2" borderId="1" xfId="0" applyFont="1" applyFill="1" applyBorder="1" applyAlignment="1">
      <alignment horizontal="left" vertical="center" indent="3"/>
    </xf>
    <xf numFmtId="39" fontId="10" fillId="2" borderId="1" xfId="0" applyNumberFormat="1" applyFont="1" applyFill="1" applyBorder="1" applyAlignment="1">
      <alignment vertical="center"/>
    </xf>
    <xf numFmtId="166" fontId="6" fillId="10" borderId="1" xfId="0" applyNumberFormat="1" applyFont="1" applyFill="1" applyBorder="1" applyAlignment="1">
      <alignment vertical="center"/>
    </xf>
    <xf numFmtId="164" fontId="7" fillId="2" borderId="0" xfId="3" applyFont="1" applyFill="1" applyAlignment="1">
      <alignment vertical="center"/>
    </xf>
    <xf numFmtId="164" fontId="7" fillId="2" borderId="1" xfId="3" applyFont="1" applyFill="1" applyBorder="1" applyAlignment="1">
      <alignment vertical="center"/>
    </xf>
    <xf numFmtId="165" fontId="6" fillId="10" borderId="1" xfId="3" applyNumberFormat="1" applyFont="1" applyFill="1" applyBorder="1" applyAlignment="1">
      <alignment horizontal="right" vertical="center"/>
    </xf>
    <xf numFmtId="165" fontId="6" fillId="10" borderId="1" xfId="3" applyNumberFormat="1" applyFont="1" applyFill="1" applyBorder="1" applyAlignment="1">
      <alignment vertical="center"/>
    </xf>
    <xf numFmtId="165" fontId="10" fillId="2" borderId="1" xfId="3" applyNumberFormat="1" applyFont="1" applyFill="1" applyBorder="1" applyAlignment="1">
      <alignment vertical="center"/>
    </xf>
    <xf numFmtId="0" fontId="6" fillId="0" borderId="1" xfId="0" applyFont="1" applyBorder="1" applyAlignment="1">
      <alignment vertical="center"/>
    </xf>
    <xf numFmtId="166" fontId="2" fillId="2" borderId="0" xfId="0" applyNumberFormat="1" applyFont="1" applyFill="1"/>
    <xf numFmtId="0" fontId="7" fillId="2" borderId="0" xfId="0" applyFont="1" applyFill="1" applyAlignment="1">
      <alignment vertical="center"/>
    </xf>
    <xf numFmtId="165" fontId="7" fillId="2" borderId="0" xfId="3" applyNumberFormat="1" applyFont="1" applyFill="1" applyBorder="1" applyAlignment="1">
      <alignment vertical="center"/>
    </xf>
    <xf numFmtId="0" fontId="5" fillId="10" borderId="1" xfId="0" applyFont="1" applyFill="1" applyBorder="1" applyAlignment="1">
      <alignment horizontal="center" vertical="top"/>
    </xf>
    <xf numFmtId="39" fontId="7" fillId="2" borderId="1" xfId="3" applyNumberFormat="1" applyFont="1" applyFill="1" applyBorder="1" applyAlignment="1">
      <alignment vertical="center"/>
    </xf>
    <xf numFmtId="39" fontId="7" fillId="2" borderId="1" xfId="3" applyNumberFormat="1" applyFont="1" applyFill="1" applyBorder="1" applyAlignment="1">
      <alignment horizontal="right" vertical="center"/>
    </xf>
    <xf numFmtId="164" fontId="7" fillId="2" borderId="1" xfId="3" applyFont="1" applyFill="1" applyBorder="1" applyAlignment="1">
      <alignment horizontal="right" vertical="center"/>
    </xf>
    <xf numFmtId="165" fontId="10" fillId="2" borderId="1" xfId="3" applyNumberFormat="1" applyFont="1" applyFill="1" applyBorder="1" applyAlignment="1">
      <alignment horizontal="right" vertical="center"/>
    </xf>
    <xf numFmtId="37" fontId="7" fillId="2" borderId="0" xfId="0" applyNumberFormat="1" applyFont="1" applyFill="1" applyAlignment="1">
      <alignment vertical="center"/>
    </xf>
    <xf numFmtId="37" fontId="6" fillId="2" borderId="1" xfId="0" applyNumberFormat="1" applyFont="1" applyFill="1" applyBorder="1" applyAlignment="1">
      <alignment vertical="center"/>
    </xf>
    <xf numFmtId="173" fontId="2" fillId="2" borderId="0" xfId="1" applyNumberFormat="1" applyFont="1" applyFill="1"/>
    <xf numFmtId="0" fontId="6" fillId="2" borderId="1" xfId="0" applyFont="1" applyFill="1" applyBorder="1"/>
    <xf numFmtId="167" fontId="7" fillId="2" borderId="1" xfId="3" applyNumberFormat="1" applyFont="1" applyFill="1" applyBorder="1" applyAlignment="1">
      <alignment horizontal="center" vertical="center"/>
    </xf>
    <xf numFmtId="165" fontId="6" fillId="2" borderId="1" xfId="3" applyNumberFormat="1" applyFont="1" applyFill="1" applyBorder="1" applyAlignment="1">
      <alignment vertical="center"/>
    </xf>
    <xf numFmtId="0" fontId="10" fillId="2" borderId="3" xfId="0" applyFont="1" applyFill="1" applyBorder="1" applyAlignment="1">
      <alignment vertical="center"/>
    </xf>
    <xf numFmtId="165" fontId="10" fillId="2" borderId="3" xfId="3" applyNumberFormat="1" applyFont="1" applyFill="1" applyBorder="1" applyAlignment="1">
      <alignment vertical="center"/>
    </xf>
    <xf numFmtId="43" fontId="6" fillId="10" borderId="1" xfId="1" applyFont="1" applyFill="1" applyBorder="1" applyAlignment="1">
      <alignment horizontal="right" vertical="center"/>
    </xf>
    <xf numFmtId="43" fontId="6" fillId="10" borderId="1" xfId="1" applyFont="1" applyFill="1" applyBorder="1" applyAlignment="1">
      <alignment vertical="center"/>
    </xf>
    <xf numFmtId="37" fontId="6" fillId="10" borderId="1" xfId="0" applyNumberFormat="1" applyFont="1" applyFill="1" applyBorder="1" applyAlignment="1">
      <alignment vertical="center"/>
    </xf>
    <xf numFmtId="37" fontId="7" fillId="2" borderId="1" xfId="3" applyNumberFormat="1" applyFont="1" applyFill="1" applyBorder="1" applyAlignment="1">
      <alignment vertical="center"/>
    </xf>
    <xf numFmtId="167" fontId="7" fillId="2" borderId="1" xfId="3" applyNumberFormat="1" applyFont="1" applyFill="1" applyBorder="1" applyAlignment="1">
      <alignment horizontal="right" vertical="center"/>
    </xf>
    <xf numFmtId="164" fontId="6" fillId="2" borderId="1" xfId="3" applyFont="1" applyFill="1" applyBorder="1" applyAlignment="1">
      <alignment vertical="center"/>
    </xf>
    <xf numFmtId="164" fontId="6" fillId="2" borderId="1" xfId="3" applyFont="1" applyFill="1" applyBorder="1" applyAlignment="1">
      <alignment horizontal="right" vertical="center"/>
    </xf>
    <xf numFmtId="0" fontId="20" fillId="0" borderId="0" xfId="0" applyFont="1"/>
    <xf numFmtId="0" fontId="3" fillId="3" borderId="0" xfId="0" applyFont="1" applyFill="1" applyAlignment="1">
      <alignment vertical="center" wrapText="1"/>
    </xf>
    <xf numFmtId="167" fontId="6" fillId="2" borderId="1" xfId="3" applyNumberFormat="1" applyFont="1" applyFill="1" applyBorder="1" applyAlignment="1">
      <alignment vertical="center"/>
    </xf>
    <xf numFmtId="174" fontId="2" fillId="2" borderId="0" xfId="1" applyNumberFormat="1" applyFont="1" applyFill="1"/>
    <xf numFmtId="175" fontId="2" fillId="2" borderId="0" xfId="0" applyNumberFormat="1" applyFont="1" applyFill="1"/>
    <xf numFmtId="165" fontId="7" fillId="2" borderId="1" xfId="3" applyNumberFormat="1" applyFont="1" applyFill="1" applyBorder="1" applyAlignment="1">
      <alignment horizontal="right" vertical="center"/>
    </xf>
    <xf numFmtId="0" fontId="6" fillId="10" borderId="1" xfId="0" applyFont="1" applyFill="1" applyBorder="1" applyAlignment="1">
      <alignment vertical="center" wrapText="1"/>
    </xf>
    <xf numFmtId="0" fontId="7" fillId="2" borderId="1" xfId="0" applyFont="1" applyFill="1" applyBorder="1"/>
    <xf numFmtId="176" fontId="7" fillId="2" borderId="1" xfId="0" applyNumberFormat="1" applyFont="1" applyFill="1" applyBorder="1"/>
    <xf numFmtId="167" fontId="10" fillId="2" borderId="1" xfId="3" applyNumberFormat="1" applyFont="1" applyFill="1" applyBorder="1" applyAlignment="1">
      <alignment horizontal="right" vertical="center"/>
    </xf>
    <xf numFmtId="37" fontId="7" fillId="2" borderId="1" xfId="0" applyNumberFormat="1" applyFont="1" applyFill="1" applyBorder="1" applyAlignment="1">
      <alignment horizontal="right" vertical="center"/>
    </xf>
    <xf numFmtId="37" fontId="7" fillId="10" borderId="1" xfId="0" applyNumberFormat="1" applyFont="1" applyFill="1" applyBorder="1" applyAlignment="1">
      <alignment horizontal="right" vertical="center"/>
    </xf>
    <xf numFmtId="0" fontId="7" fillId="2" borderId="0" xfId="0" applyFont="1" applyFill="1" applyAlignment="1">
      <alignment horizontal="right"/>
    </xf>
    <xf numFmtId="0" fontId="2" fillId="5" borderId="0" xfId="0" applyFont="1" applyFill="1"/>
    <xf numFmtId="0" fontId="21" fillId="5" borderId="0" xfId="0" applyFont="1" applyFill="1" applyAlignment="1">
      <alignment vertical="center"/>
    </xf>
    <xf numFmtId="177" fontId="21" fillId="5" borderId="0" xfId="0" applyNumberFormat="1" applyFont="1" applyFill="1" applyAlignment="1">
      <alignment vertical="center"/>
    </xf>
    <xf numFmtId="0" fontId="5" fillId="5" borderId="0" xfId="0" applyFont="1" applyFill="1" applyAlignment="1">
      <alignment horizontal="center" vertical="center"/>
    </xf>
    <xf numFmtId="0" fontId="4" fillId="5" borderId="0" xfId="0" applyFont="1" applyFill="1" applyAlignment="1">
      <alignment vertical="center" wrapText="1"/>
    </xf>
    <xf numFmtId="0" fontId="5" fillId="5" borderId="0" xfId="0" applyFont="1" applyFill="1" applyAlignment="1">
      <alignment horizontal="centerContinuous" vertical="center"/>
    </xf>
    <xf numFmtId="0" fontId="2" fillId="5" borderId="0" xfId="0" applyFont="1" applyFill="1" applyAlignment="1">
      <alignment vertical="center"/>
    </xf>
    <xf numFmtId="0" fontId="7" fillId="5" borderId="0" xfId="0" applyFont="1" applyFill="1"/>
    <xf numFmtId="0" fontId="5" fillId="4" borderId="4" xfId="0" applyFont="1" applyFill="1" applyBorder="1" applyAlignment="1">
      <alignment vertical="center" wrapText="1"/>
    </xf>
    <xf numFmtId="178" fontId="5" fillId="4" borderId="5" xfId="1" applyNumberFormat="1" applyFont="1" applyFill="1" applyBorder="1" applyAlignment="1">
      <alignment vertical="center"/>
    </xf>
    <xf numFmtId="178" fontId="5" fillId="4" borderId="6" xfId="1" applyNumberFormat="1" applyFont="1" applyFill="1" applyBorder="1" applyAlignment="1">
      <alignment vertical="center"/>
    </xf>
    <xf numFmtId="37" fontId="6" fillId="5" borderId="0" xfId="0" applyNumberFormat="1" applyFont="1" applyFill="1"/>
    <xf numFmtId="2" fontId="5" fillId="5" borderId="4" xfId="0" applyNumberFormat="1" applyFont="1" applyFill="1" applyBorder="1" applyAlignment="1">
      <alignment vertical="center" wrapText="1"/>
    </xf>
    <xf numFmtId="178" fontId="5" fillId="5" borderId="1" xfId="1" applyNumberFormat="1" applyFont="1" applyFill="1" applyBorder="1" applyAlignment="1">
      <alignment vertical="center"/>
    </xf>
    <xf numFmtId="178" fontId="5" fillId="5" borderId="7" xfId="1" applyNumberFormat="1" applyFont="1" applyFill="1" applyBorder="1" applyAlignment="1">
      <alignment vertical="center"/>
    </xf>
    <xf numFmtId="166" fontId="5" fillId="5" borderId="4" xfId="0" applyNumberFormat="1" applyFont="1" applyFill="1" applyBorder="1" applyAlignment="1">
      <alignment horizontal="left" vertical="center" indent="1"/>
    </xf>
    <xf numFmtId="166" fontId="1" fillId="5" borderId="4" xfId="0" applyNumberFormat="1" applyFont="1" applyFill="1" applyBorder="1" applyAlignment="1">
      <alignment horizontal="left" vertical="center" indent="2"/>
    </xf>
    <xf numFmtId="178" fontId="1" fillId="5" borderId="1" xfId="1" applyNumberFormat="1" applyFont="1" applyFill="1" applyBorder="1" applyAlignment="1">
      <alignment vertical="center"/>
    </xf>
    <xf numFmtId="178" fontId="1" fillId="5" borderId="7" xfId="1" applyNumberFormat="1" applyFont="1" applyFill="1" applyBorder="1" applyAlignment="1">
      <alignment vertical="center"/>
    </xf>
    <xf numFmtId="37" fontId="7" fillId="5" borderId="0" xfId="0" applyNumberFormat="1" applyFont="1" applyFill="1"/>
    <xf numFmtId="166" fontId="7" fillId="5" borderId="0" xfId="0" applyNumberFormat="1" applyFont="1" applyFill="1"/>
    <xf numFmtId="166" fontId="20" fillId="5" borderId="1" xfId="0" applyNumberFormat="1" applyFont="1" applyFill="1" applyBorder="1" applyAlignment="1">
      <alignment horizontal="left" vertical="center" indent="2"/>
    </xf>
    <xf numFmtId="178" fontId="20" fillId="5" borderId="1" xfId="1" applyNumberFormat="1" applyFont="1" applyFill="1" applyBorder="1" applyAlignment="1">
      <alignment vertical="center"/>
    </xf>
    <xf numFmtId="178" fontId="20" fillId="5" borderId="7" xfId="1" applyNumberFormat="1" applyFont="1" applyFill="1" applyBorder="1" applyAlignment="1">
      <alignment vertical="center"/>
    </xf>
    <xf numFmtId="178" fontId="1" fillId="2" borderId="1" xfId="1" applyNumberFormat="1" applyFont="1" applyFill="1" applyBorder="1" applyAlignment="1">
      <alignment vertical="center"/>
    </xf>
    <xf numFmtId="178" fontId="1" fillId="0" borderId="1" xfId="1" applyNumberFormat="1" applyFont="1" applyFill="1" applyBorder="1" applyAlignment="1">
      <alignment vertical="center"/>
    </xf>
    <xf numFmtId="178" fontId="1" fillId="0" borderId="7" xfId="1" applyNumberFormat="1" applyFont="1" applyFill="1" applyBorder="1" applyAlignment="1">
      <alignment vertical="center"/>
    </xf>
    <xf numFmtId="178" fontId="20" fillId="2" borderId="1" xfId="1" applyNumberFormat="1" applyFont="1" applyFill="1" applyBorder="1" applyAlignment="1">
      <alignment vertical="center"/>
    </xf>
    <xf numFmtId="178" fontId="20" fillId="2" borderId="7" xfId="1" applyNumberFormat="1" applyFont="1" applyFill="1" applyBorder="1" applyAlignment="1">
      <alignment vertical="center"/>
    </xf>
    <xf numFmtId="178" fontId="1" fillId="2" borderId="7" xfId="1" applyNumberFormat="1" applyFont="1" applyFill="1" applyBorder="1" applyAlignment="1">
      <alignment vertical="center"/>
    </xf>
    <xf numFmtId="39" fontId="6" fillId="5" borderId="0" xfId="0" applyNumberFormat="1" applyFont="1" applyFill="1"/>
    <xf numFmtId="0" fontId="5" fillId="5" borderId="4" xfId="0" applyFont="1" applyFill="1" applyBorder="1" applyAlignment="1">
      <alignment horizontal="left" vertical="center"/>
    </xf>
    <xf numFmtId="178" fontId="5" fillId="2" borderId="1" xfId="1" applyNumberFormat="1" applyFont="1" applyFill="1" applyBorder="1" applyAlignment="1">
      <alignment vertical="center"/>
    </xf>
    <xf numFmtId="39" fontId="7" fillId="5" borderId="0" xfId="0" applyNumberFormat="1" applyFont="1" applyFill="1"/>
    <xf numFmtId="166" fontId="1" fillId="5" borderId="4" xfId="0" applyNumberFormat="1" applyFont="1" applyFill="1" applyBorder="1" applyAlignment="1">
      <alignment vertical="center"/>
    </xf>
    <xf numFmtId="0" fontId="1" fillId="5" borderId="0" xfId="0" applyFont="1" applyFill="1" applyAlignment="1">
      <alignment vertical="center"/>
    </xf>
    <xf numFmtId="177" fontId="1" fillId="5" borderId="0" xfId="3" applyNumberFormat="1" applyFont="1" applyFill="1" applyBorder="1" applyAlignment="1">
      <alignment vertical="center"/>
    </xf>
    <xf numFmtId="0" fontId="5" fillId="4" borderId="8" xfId="0" applyFont="1" applyFill="1" applyBorder="1" applyAlignment="1">
      <alignment vertical="center" wrapText="1"/>
    </xf>
    <xf numFmtId="0" fontId="5" fillId="4" borderId="9" xfId="0" applyFont="1" applyFill="1" applyBorder="1" applyAlignment="1">
      <alignment vertical="center" wrapText="1"/>
    </xf>
    <xf numFmtId="0" fontId="5" fillId="4" borderId="6" xfId="0" applyFont="1" applyFill="1" applyBorder="1" applyAlignment="1">
      <alignment horizontal="left" vertical="center" wrapText="1"/>
    </xf>
    <xf numFmtId="166" fontId="1" fillId="5" borderId="1" xfId="0" applyNumberFormat="1" applyFont="1" applyFill="1" applyBorder="1" applyAlignment="1">
      <alignment vertical="center"/>
    </xf>
    <xf numFmtId="167" fontId="1" fillId="5" borderId="1" xfId="3" applyNumberFormat="1" applyFont="1" applyFill="1" applyBorder="1" applyAlignment="1">
      <alignment vertical="center"/>
    </xf>
    <xf numFmtId="167" fontId="1" fillId="0" borderId="1" xfId="3" applyNumberFormat="1" applyFont="1" applyFill="1" applyBorder="1" applyAlignment="1">
      <alignment vertical="center"/>
    </xf>
    <xf numFmtId="167" fontId="1" fillId="0" borderId="4" xfId="3" applyNumberFormat="1" applyFont="1" applyFill="1" applyBorder="1" applyAlignment="1">
      <alignment vertical="center"/>
    </xf>
    <xf numFmtId="167" fontId="1" fillId="0" borderId="1" xfId="3" applyNumberFormat="1" applyFont="1" applyFill="1" applyBorder="1" applyAlignment="1">
      <alignment horizontal="right" vertical="center"/>
    </xf>
    <xf numFmtId="167" fontId="1" fillId="0" borderId="7" xfId="3" applyNumberFormat="1" applyFont="1" applyFill="1" applyBorder="1" applyAlignment="1">
      <alignment horizontal="right" vertical="center"/>
    </xf>
    <xf numFmtId="10" fontId="7" fillId="5" borderId="0" xfId="7" applyNumberFormat="1" applyFont="1" applyFill="1" applyBorder="1"/>
    <xf numFmtId="167" fontId="1" fillId="0" borderId="7" xfId="3" applyNumberFormat="1" applyFont="1" applyFill="1" applyBorder="1" applyAlignment="1">
      <alignment vertical="center"/>
    </xf>
    <xf numFmtId="166" fontId="6" fillId="5" borderId="0" xfId="0" applyNumberFormat="1" applyFont="1" applyFill="1"/>
    <xf numFmtId="167" fontId="1" fillId="0" borderId="4" xfId="3" applyNumberFormat="1" applyFont="1" applyFill="1" applyBorder="1" applyAlignment="1">
      <alignment horizontal="right" vertical="center"/>
    </xf>
    <xf numFmtId="0" fontId="1" fillId="5" borderId="1" xfId="0" applyFont="1" applyFill="1" applyBorder="1" applyAlignment="1">
      <alignment vertical="center"/>
    </xf>
    <xf numFmtId="166" fontId="1" fillId="5" borderId="0" xfId="0" applyNumberFormat="1" applyFont="1" applyFill="1" applyAlignment="1">
      <alignment vertical="center"/>
    </xf>
    <xf numFmtId="167" fontId="1" fillId="5" borderId="0" xfId="3" applyNumberFormat="1" applyFont="1" applyFill="1" applyBorder="1" applyAlignment="1">
      <alignment vertical="center"/>
    </xf>
    <xf numFmtId="0" fontId="5" fillId="4" borderId="1" xfId="0" applyFont="1" applyFill="1" applyBorder="1" applyAlignment="1">
      <alignment vertical="center" wrapText="1"/>
    </xf>
    <xf numFmtId="165" fontId="5" fillId="4" borderId="1" xfId="3" applyNumberFormat="1" applyFont="1" applyFill="1" applyBorder="1" applyAlignment="1">
      <alignment vertical="center" wrapText="1"/>
    </xf>
    <xf numFmtId="166" fontId="5" fillId="5" borderId="1" xfId="0" applyNumberFormat="1" applyFont="1" applyFill="1" applyBorder="1" applyAlignment="1">
      <alignment vertical="center"/>
    </xf>
    <xf numFmtId="165" fontId="5" fillId="5" borderId="1" xfId="3" applyNumberFormat="1" applyFont="1" applyFill="1" applyBorder="1" applyAlignment="1">
      <alignment vertical="center"/>
    </xf>
    <xf numFmtId="165" fontId="1" fillId="5" borderId="1" xfId="3" applyNumberFormat="1" applyFont="1" applyFill="1" applyBorder="1" applyAlignment="1">
      <alignment vertical="center"/>
    </xf>
    <xf numFmtId="166" fontId="20" fillId="5" borderId="1" xfId="0" applyNumberFormat="1" applyFont="1" applyFill="1" applyBorder="1" applyAlignment="1">
      <alignment horizontal="left" vertical="center" indent="4"/>
    </xf>
    <xf numFmtId="165" fontId="20" fillId="5" borderId="1" xfId="3" applyNumberFormat="1" applyFont="1" applyFill="1" applyBorder="1" applyAlignment="1">
      <alignment vertical="center"/>
    </xf>
    <xf numFmtId="165" fontId="1" fillId="0" borderId="1" xfId="3" applyNumberFormat="1" applyFont="1" applyFill="1" applyBorder="1" applyAlignment="1">
      <alignment vertical="center"/>
    </xf>
    <xf numFmtId="10" fontId="6" fillId="5" borderId="0" xfId="7" applyNumberFormat="1" applyFont="1" applyFill="1" applyBorder="1"/>
    <xf numFmtId="165" fontId="20" fillId="0" borderId="1" xfId="3" applyNumberFormat="1" applyFont="1" applyFill="1" applyBorder="1" applyAlignment="1">
      <alignment vertical="center"/>
    </xf>
    <xf numFmtId="165" fontId="5" fillId="5" borderId="1" xfId="4" applyNumberFormat="1" applyFont="1" applyFill="1" applyBorder="1" applyAlignment="1">
      <alignment vertical="center"/>
    </xf>
    <xf numFmtId="165" fontId="5" fillId="5" borderId="1" xfId="4" applyNumberFormat="1" applyFont="1" applyFill="1" applyBorder="1" applyAlignment="1">
      <alignment horizontal="centerContinuous"/>
    </xf>
    <xf numFmtId="165" fontId="5" fillId="0" borderId="1" xfId="4" applyNumberFormat="1" applyFont="1" applyFill="1" applyBorder="1" applyAlignment="1">
      <alignment horizontal="centerContinuous"/>
    </xf>
    <xf numFmtId="165" fontId="1" fillId="5" borderId="1" xfId="4" applyNumberFormat="1" applyFont="1" applyFill="1" applyBorder="1" applyAlignment="1">
      <alignment vertical="center"/>
    </xf>
    <xf numFmtId="165" fontId="1" fillId="5" borderId="0" xfId="3" applyNumberFormat="1" applyFont="1" applyFill="1" applyBorder="1" applyAlignment="1">
      <alignment vertical="center"/>
    </xf>
    <xf numFmtId="0" fontId="5" fillId="2" borderId="1" xfId="0" applyFont="1" applyFill="1" applyBorder="1" applyAlignment="1">
      <alignment vertical="center"/>
    </xf>
    <xf numFmtId="165" fontId="5" fillId="2" borderId="1" xfId="3" applyNumberFormat="1" applyFont="1" applyFill="1" applyBorder="1" applyAlignment="1">
      <alignment vertical="center"/>
    </xf>
    <xf numFmtId="0" fontId="1" fillId="2" borderId="1" xfId="0" applyFont="1" applyFill="1" applyBorder="1" applyAlignment="1">
      <alignment vertical="center"/>
    </xf>
    <xf numFmtId="165" fontId="1" fillId="2" borderId="1" xfId="3" applyNumberFormat="1" applyFont="1" applyFill="1" applyBorder="1" applyAlignment="1">
      <alignment vertical="center"/>
    </xf>
    <xf numFmtId="0" fontId="1" fillId="5" borderId="0" xfId="0" applyFont="1" applyFill="1"/>
    <xf numFmtId="165" fontId="5" fillId="0" borderId="1" xfId="3" applyNumberFormat="1" applyFont="1" applyFill="1" applyBorder="1" applyAlignment="1">
      <alignment vertical="center"/>
    </xf>
    <xf numFmtId="0" fontId="23" fillId="0" borderId="0" xfId="0" applyFont="1" applyAlignment="1">
      <alignment horizontal="center"/>
    </xf>
    <xf numFmtId="165" fontId="5" fillId="2" borderId="0" xfId="3" applyNumberFormat="1" applyFont="1" applyFill="1" applyAlignment="1">
      <alignment vertical="center"/>
    </xf>
    <xf numFmtId="164" fontId="7" fillId="2" borderId="0" xfId="3" applyFont="1" applyFill="1"/>
    <xf numFmtId="165" fontId="5" fillId="2" borderId="1" xfId="3" applyNumberFormat="1" applyFont="1" applyFill="1" applyBorder="1" applyAlignment="1">
      <alignment vertical="center" wrapText="1"/>
    </xf>
    <xf numFmtId="0" fontId="20" fillId="2" borderId="1" xfId="0" applyFont="1" applyFill="1" applyBorder="1" applyAlignment="1">
      <alignment vertical="center"/>
    </xf>
    <xf numFmtId="10" fontId="20" fillId="2" borderId="1" xfId="7" applyNumberFormat="1" applyFont="1" applyFill="1" applyBorder="1" applyAlignment="1">
      <alignment vertical="center"/>
    </xf>
    <xf numFmtId="10" fontId="1" fillId="2" borderId="1" xfId="7" applyNumberFormat="1" applyFont="1" applyFill="1" applyBorder="1" applyAlignment="1">
      <alignment vertical="center"/>
    </xf>
    <xf numFmtId="10" fontId="22" fillId="2" borderId="1" xfId="7" applyNumberFormat="1" applyFont="1" applyFill="1" applyBorder="1" applyAlignment="1">
      <alignment vertical="center"/>
    </xf>
    <xf numFmtId="165" fontId="5" fillId="0" borderId="1" xfId="3" applyNumberFormat="1" applyFont="1" applyFill="1" applyBorder="1" applyAlignment="1">
      <alignment vertical="center" wrapText="1"/>
    </xf>
    <xf numFmtId="10" fontId="20" fillId="0" borderId="1" xfId="7" applyNumberFormat="1" applyFont="1" applyFill="1" applyBorder="1" applyAlignment="1">
      <alignment vertical="center"/>
    </xf>
    <xf numFmtId="10" fontId="1" fillId="0" borderId="1" xfId="7" applyNumberFormat="1" applyFont="1" applyFill="1" applyBorder="1" applyAlignment="1">
      <alignment vertical="center"/>
    </xf>
    <xf numFmtId="10" fontId="22" fillId="0" borderId="1" xfId="7" applyNumberFormat="1" applyFont="1" applyFill="1" applyBorder="1" applyAlignment="1">
      <alignment vertical="center"/>
    </xf>
    <xf numFmtId="166" fontId="7" fillId="2" borderId="0" xfId="0" applyNumberFormat="1" applyFont="1" applyFill="1" applyAlignment="1">
      <alignment vertical="center" wrapText="1"/>
    </xf>
    <xf numFmtId="43" fontId="2" fillId="0" borderId="0" xfId="0" applyNumberFormat="1" applyFont="1"/>
    <xf numFmtId="0" fontId="3" fillId="11" borderId="0" xfId="0" applyFont="1" applyFill="1" applyAlignment="1">
      <alignment horizontal="center" vertical="center"/>
    </xf>
    <xf numFmtId="0" fontId="23" fillId="5" borderId="0" xfId="0" applyFont="1" applyFill="1" applyAlignment="1">
      <alignment horizontal="left" vertical="center"/>
    </xf>
    <xf numFmtId="0" fontId="23" fillId="5" borderId="1" xfId="0" applyFont="1" applyFill="1" applyBorder="1" applyAlignment="1">
      <alignment horizontal="centerContinuous" vertical="center"/>
    </xf>
    <xf numFmtId="0" fontId="2" fillId="5" borderId="10" xfId="0" applyFont="1" applyFill="1" applyBorder="1"/>
    <xf numFmtId="0" fontId="5" fillId="5" borderId="1" xfId="0" applyFont="1" applyFill="1" applyBorder="1" applyAlignment="1">
      <alignment horizontal="left" vertical="center" wrapText="1"/>
    </xf>
    <xf numFmtId="0" fontId="1" fillId="5" borderId="4" xfId="0" applyFont="1" applyFill="1" applyBorder="1"/>
    <xf numFmtId="0" fontId="1" fillId="5" borderId="7" xfId="0" applyFont="1" applyFill="1" applyBorder="1"/>
    <xf numFmtId="0" fontId="1" fillId="5" borderId="10" xfId="0" applyFont="1" applyFill="1" applyBorder="1"/>
    <xf numFmtId="0" fontId="1" fillId="5" borderId="1" xfId="0" applyFont="1" applyFill="1" applyBorder="1" applyAlignment="1">
      <alignment horizontal="left" vertical="center" wrapText="1"/>
    </xf>
    <xf numFmtId="37" fontId="1" fillId="5" borderId="4" xfId="0" applyNumberFormat="1" applyFont="1" applyFill="1" applyBorder="1"/>
    <xf numFmtId="37" fontId="1" fillId="5" borderId="7" xfId="0" applyNumberFormat="1" applyFont="1" applyFill="1" applyBorder="1"/>
    <xf numFmtId="37" fontId="1" fillId="5" borderId="10" xfId="0" applyNumberFormat="1" applyFont="1" applyFill="1" applyBorder="1"/>
    <xf numFmtId="37" fontId="1" fillId="0" borderId="4" xfId="0" applyNumberFormat="1" applyFont="1" applyBorder="1"/>
    <xf numFmtId="37" fontId="1" fillId="0" borderId="7" xfId="0" applyNumberFormat="1" applyFont="1" applyBorder="1"/>
    <xf numFmtId="37" fontId="1" fillId="0" borderId="10" xfId="0" applyNumberFormat="1" applyFont="1" applyBorder="1"/>
    <xf numFmtId="43" fontId="1" fillId="0" borderId="4" xfId="6" applyFont="1" applyFill="1" applyBorder="1"/>
    <xf numFmtId="43" fontId="1" fillId="0" borderId="10" xfId="6" applyFont="1" applyFill="1" applyBorder="1"/>
    <xf numFmtId="178" fontId="1" fillId="0" borderId="4" xfId="6" applyNumberFormat="1" applyFont="1" applyFill="1" applyBorder="1"/>
    <xf numFmtId="178" fontId="1" fillId="0" borderId="10" xfId="6" applyNumberFormat="1" applyFont="1" applyFill="1" applyBorder="1"/>
    <xf numFmtId="0" fontId="1" fillId="5" borderId="11" xfId="0" applyFont="1" applyFill="1" applyBorder="1" applyAlignment="1">
      <alignment horizontal="left" vertical="center" wrapText="1"/>
    </xf>
    <xf numFmtId="37" fontId="1" fillId="5" borderId="0" xfId="0" applyNumberFormat="1" applyFont="1" applyFill="1"/>
    <xf numFmtId="37" fontId="1" fillId="0" borderId="0" xfId="0" applyNumberFormat="1" applyFont="1"/>
    <xf numFmtId="166" fontId="1" fillId="5" borderId="4" xfId="0" applyNumberFormat="1" applyFont="1" applyFill="1" applyBorder="1"/>
    <xf numFmtId="166" fontId="1" fillId="5" borderId="7" xfId="0" applyNumberFormat="1" applyFont="1" applyFill="1" applyBorder="1"/>
    <xf numFmtId="166" fontId="1" fillId="5" borderId="10" xfId="0" applyNumberFormat="1" applyFont="1" applyFill="1" applyBorder="1"/>
    <xf numFmtId="166" fontId="1" fillId="0" borderId="4" xfId="0" applyNumberFormat="1" applyFont="1" applyBorder="1"/>
    <xf numFmtId="166" fontId="1" fillId="0" borderId="7" xfId="0" applyNumberFormat="1" applyFont="1" applyBorder="1"/>
    <xf numFmtId="166" fontId="1" fillId="0" borderId="10" xfId="0" applyNumberFormat="1" applyFont="1" applyBorder="1"/>
    <xf numFmtId="43" fontId="1" fillId="5" borderId="4" xfId="6" applyFont="1" applyFill="1" applyBorder="1"/>
    <xf numFmtId="39" fontId="1" fillId="5" borderId="4" xfId="0" applyNumberFormat="1" applyFont="1" applyFill="1" applyBorder="1"/>
    <xf numFmtId="39" fontId="5" fillId="5" borderId="7" xfId="0" applyNumberFormat="1" applyFont="1" applyFill="1" applyBorder="1"/>
    <xf numFmtId="39" fontId="1" fillId="0" borderId="4" xfId="0" applyNumberFormat="1" applyFont="1" applyBorder="1"/>
    <xf numFmtId="39" fontId="1" fillId="0" borderId="10" xfId="0" applyNumberFormat="1" applyFont="1" applyBorder="1"/>
    <xf numFmtId="39" fontId="1" fillId="5" borderId="7" xfId="0" applyNumberFormat="1" applyFont="1" applyFill="1" applyBorder="1"/>
    <xf numFmtId="0" fontId="1" fillId="5" borderId="1" xfId="0" applyFont="1" applyFill="1" applyBorder="1" applyAlignment="1">
      <alignment horizontal="left" vertical="center" wrapText="1" indent="2"/>
    </xf>
    <xf numFmtId="39" fontId="1" fillId="5" borderId="10" xfId="0" applyNumberFormat="1" applyFont="1" applyFill="1" applyBorder="1"/>
    <xf numFmtId="172" fontId="1" fillId="5" borderId="4" xfId="0" applyNumberFormat="1" applyFont="1" applyFill="1" applyBorder="1"/>
    <xf numFmtId="172" fontId="1" fillId="0" borderId="4" xfId="0" applyNumberFormat="1" applyFont="1" applyBorder="1"/>
    <xf numFmtId="39" fontId="1" fillId="0" borderId="7" xfId="0" applyNumberFormat="1" applyFont="1" applyBorder="1"/>
    <xf numFmtId="172" fontId="1" fillId="0" borderId="10" xfId="0" applyNumberFormat="1" applyFont="1" applyBorder="1"/>
    <xf numFmtId="10" fontId="1" fillId="5" borderId="4" xfId="8" applyNumberFormat="1" applyFont="1" applyFill="1" applyBorder="1"/>
    <xf numFmtId="10" fontId="1" fillId="5" borderId="7" xfId="8" applyNumberFormat="1" applyFont="1" applyFill="1" applyBorder="1"/>
    <xf numFmtId="10" fontId="1" fillId="5" borderId="10" xfId="8" applyNumberFormat="1" applyFont="1" applyFill="1" applyBorder="1"/>
    <xf numFmtId="10" fontId="1" fillId="0" borderId="4" xfId="8" applyNumberFormat="1" applyFont="1" applyFill="1" applyBorder="1"/>
    <xf numFmtId="10" fontId="1" fillId="0" borderId="7" xfId="8" applyNumberFormat="1" applyFont="1" applyFill="1" applyBorder="1"/>
    <xf numFmtId="10" fontId="1" fillId="0" borderId="10" xfId="8" applyNumberFormat="1" applyFont="1" applyFill="1" applyBorder="1"/>
    <xf numFmtId="0" fontId="6" fillId="5" borderId="0" xfId="0" applyFont="1" applyFill="1" applyAlignment="1">
      <alignment horizontal="left" vertical="center" wrapText="1"/>
    </xf>
    <xf numFmtId="10" fontId="7" fillId="5" borderId="0" xfId="8" applyNumberFormat="1" applyFont="1" applyFill="1" applyBorder="1"/>
    <xf numFmtId="10" fontId="7" fillId="0" borderId="0" xfId="8" applyNumberFormat="1" applyFont="1" applyFill="1" applyBorder="1"/>
    <xf numFmtId="10" fontId="2" fillId="5" borderId="0" xfId="8" applyNumberFormat="1" applyFont="1" applyFill="1" applyBorder="1"/>
    <xf numFmtId="0" fontId="3" fillId="3" borderId="0" xfId="0" applyFont="1" applyFill="1" applyAlignment="1">
      <alignment horizontal="center" vertical="center"/>
    </xf>
    <xf numFmtId="37" fontId="5" fillId="5" borderId="1" xfId="0" applyNumberFormat="1" applyFont="1" applyFill="1" applyBorder="1" applyAlignment="1">
      <alignment vertical="center"/>
    </xf>
    <xf numFmtId="166" fontId="5" fillId="5" borderId="4" xfId="0" applyNumberFormat="1" applyFont="1" applyFill="1" applyBorder="1"/>
    <xf numFmtId="166" fontId="5" fillId="5" borderId="10" xfId="0" applyNumberFormat="1" applyFont="1" applyFill="1" applyBorder="1"/>
    <xf numFmtId="166" fontId="5" fillId="5" borderId="6" xfId="0" applyNumberFormat="1" applyFont="1" applyFill="1" applyBorder="1"/>
    <xf numFmtId="166" fontId="5" fillId="5" borderId="7" xfId="0" applyNumberFormat="1" applyFont="1" applyFill="1" applyBorder="1"/>
    <xf numFmtId="37" fontId="1" fillId="5" borderId="1" xfId="0" applyNumberFormat="1" applyFont="1" applyFill="1" applyBorder="1"/>
    <xf numFmtId="165" fontId="1" fillId="5" borderId="4" xfId="6" applyNumberFormat="1" applyFont="1" applyFill="1" applyBorder="1"/>
    <xf numFmtId="165" fontId="1" fillId="5" borderId="4" xfId="1" applyNumberFormat="1" applyFont="1" applyFill="1" applyBorder="1"/>
    <xf numFmtId="37" fontId="1" fillId="0" borderId="1" xfId="0" applyNumberFormat="1" applyFont="1" applyBorder="1"/>
    <xf numFmtId="10" fontId="5" fillId="0" borderId="4" xfId="8" applyNumberFormat="1" applyFont="1" applyFill="1" applyBorder="1"/>
    <xf numFmtId="37" fontId="1" fillId="5" borderId="1" xfId="0" applyNumberFormat="1" applyFont="1" applyFill="1" applyBorder="1" applyAlignment="1">
      <alignment horizontal="left" vertical="center" indent="1"/>
    </xf>
    <xf numFmtId="43" fontId="1" fillId="0" borderId="4" xfId="1" applyFont="1" applyFill="1" applyBorder="1"/>
    <xf numFmtId="166" fontId="1" fillId="5" borderId="12" xfId="0" applyNumberFormat="1" applyFont="1" applyFill="1" applyBorder="1"/>
    <xf numFmtId="10" fontId="5" fillId="5" borderId="4" xfId="8" applyNumberFormat="1" applyFont="1" applyFill="1" applyBorder="1"/>
    <xf numFmtId="37" fontId="5" fillId="5" borderId="5" xfId="0" applyNumberFormat="1" applyFont="1" applyFill="1" applyBorder="1" applyAlignment="1">
      <alignment vertical="center"/>
    </xf>
    <xf numFmtId="10" fontId="5" fillId="2" borderId="8" xfId="8" applyNumberFormat="1" applyFont="1" applyFill="1" applyBorder="1"/>
    <xf numFmtId="37" fontId="5" fillId="5" borderId="7" xfId="0" applyNumberFormat="1" applyFont="1" applyFill="1" applyBorder="1"/>
    <xf numFmtId="10" fontId="1" fillId="2" borderId="4" xfId="8" applyNumberFormat="1" applyFont="1" applyFill="1" applyBorder="1"/>
    <xf numFmtId="37" fontId="1" fillId="5" borderId="1" xfId="0" applyNumberFormat="1" applyFont="1" applyFill="1" applyBorder="1" applyAlignment="1">
      <alignment vertical="center"/>
    </xf>
    <xf numFmtId="10" fontId="5" fillId="5" borderId="7" xfId="8" applyNumberFormat="1" applyFont="1" applyFill="1" applyBorder="1"/>
    <xf numFmtId="10" fontId="2" fillId="5" borderId="0" xfId="2" applyNumberFormat="1" applyFont="1" applyFill="1"/>
    <xf numFmtId="178" fontId="2" fillId="5" borderId="0" xfId="1" applyNumberFormat="1" applyFont="1" applyFill="1"/>
    <xf numFmtId="10" fontId="2" fillId="2" borderId="0" xfId="2" applyNumberFormat="1" applyFont="1" applyFill="1"/>
    <xf numFmtId="0" fontId="21" fillId="5" borderId="1" xfId="0" applyFont="1" applyFill="1" applyBorder="1" applyAlignment="1">
      <alignment horizontal="centerContinuous" vertical="center"/>
    </xf>
    <xf numFmtId="37" fontId="1" fillId="5" borderId="2" xfId="0" applyNumberFormat="1" applyFont="1" applyFill="1" applyBorder="1"/>
    <xf numFmtId="165" fontId="1" fillId="5" borderId="10" xfId="1" applyNumberFormat="1" applyFont="1" applyFill="1" applyBorder="1"/>
    <xf numFmtId="10" fontId="5" fillId="0" borderId="10" xfId="8" applyNumberFormat="1" applyFont="1" applyFill="1" applyBorder="1"/>
    <xf numFmtId="43" fontId="1" fillId="0" borderId="10" xfId="1" applyFont="1" applyFill="1" applyBorder="1"/>
    <xf numFmtId="10" fontId="5" fillId="5" borderId="10" xfId="8" applyNumberFormat="1" applyFont="1" applyFill="1" applyBorder="1"/>
    <xf numFmtId="10" fontId="5" fillId="2" borderId="9" xfId="8" applyNumberFormat="1" applyFont="1" applyFill="1" applyBorder="1"/>
    <xf numFmtId="10" fontId="1" fillId="2" borderId="10" xfId="8" applyNumberFormat="1" applyFont="1" applyFill="1" applyBorder="1"/>
    <xf numFmtId="179" fontId="7" fillId="5" borderId="0" xfId="0" applyNumberFormat="1" applyFont="1" applyFill="1"/>
    <xf numFmtId="0" fontId="5" fillId="5" borderId="0" xfId="0" applyFont="1" applyFill="1"/>
    <xf numFmtId="10" fontId="2" fillId="0" borderId="0" xfId="2" applyNumberFormat="1" applyFont="1"/>
    <xf numFmtId="0" fontId="1" fillId="5" borderId="0" xfId="0" applyFont="1" applyFill="1" applyAlignment="1">
      <alignment horizontal="right"/>
    </xf>
    <xf numFmtId="0" fontId="14" fillId="5" borderId="0" xfId="0" applyFont="1" applyFill="1" applyAlignment="1">
      <alignment horizontal="right"/>
    </xf>
    <xf numFmtId="0" fontId="5" fillId="5" borderId="0" xfId="0" applyFont="1" applyFill="1" applyAlignment="1">
      <alignment horizontal="center"/>
    </xf>
    <xf numFmtId="0" fontId="6" fillId="5" borderId="0" xfId="0" applyFont="1" applyFill="1" applyAlignment="1">
      <alignment horizontal="center"/>
    </xf>
    <xf numFmtId="0" fontId="0" fillId="2" borderId="0" xfId="0" applyFill="1"/>
    <xf numFmtId="0" fontId="1" fillId="12" borderId="0" xfId="0" applyFont="1" applyFill="1"/>
    <xf numFmtId="0" fontId="2" fillId="12" borderId="0" xfId="0" applyFont="1" applyFill="1"/>
    <xf numFmtId="0" fontId="0" fillId="12" borderId="0" xfId="0" applyFill="1"/>
    <xf numFmtId="0" fontId="2" fillId="13" borderId="0" xfId="0" applyFont="1" applyFill="1"/>
    <xf numFmtId="0" fontId="5" fillId="12" borderId="0" xfId="0" applyFont="1" applyFill="1" applyAlignment="1">
      <alignment horizontal="center" vertical="center"/>
    </xf>
    <xf numFmtId="166" fontId="7" fillId="12" borderId="0" xfId="0" applyNumberFormat="1" applyFont="1" applyFill="1" applyAlignment="1">
      <alignment vertical="center"/>
    </xf>
    <xf numFmtId="0" fontId="24" fillId="13" borderId="0" xfId="0" applyFont="1" applyFill="1" applyAlignment="1">
      <alignment horizontal="center" vertical="center" wrapText="1"/>
    </xf>
    <xf numFmtId="39" fontId="7" fillId="12" borderId="0" xfId="0" applyNumberFormat="1" applyFont="1" applyFill="1" applyAlignment="1">
      <alignment vertical="center"/>
    </xf>
    <xf numFmtId="39" fontId="6" fillId="12" borderId="0" xfId="0" applyNumberFormat="1" applyFont="1" applyFill="1" applyAlignment="1">
      <alignment vertical="center"/>
    </xf>
    <xf numFmtId="0" fontId="25" fillId="13" borderId="0" xfId="0" applyFont="1" applyFill="1"/>
    <xf numFmtId="43" fontId="7" fillId="12" borderId="0" xfId="1" applyFont="1" applyFill="1" applyBorder="1" applyAlignment="1">
      <alignment vertical="center"/>
    </xf>
    <xf numFmtId="0" fontId="26" fillId="13" borderId="0" xfId="0" applyFont="1" applyFill="1" applyAlignment="1">
      <alignment horizontal="center" vertical="center" wrapText="1"/>
    </xf>
    <xf numFmtId="0" fontId="27" fillId="13" borderId="0" xfId="0" applyFont="1" applyFill="1" applyAlignment="1">
      <alignment horizontal="center" vertical="center"/>
    </xf>
    <xf numFmtId="0" fontId="28" fillId="13" borderId="0" xfId="0" applyFont="1" applyFill="1" applyAlignment="1">
      <alignment horizontal="center" vertical="center"/>
    </xf>
    <xf numFmtId="0" fontId="29" fillId="13" borderId="0" xfId="0" applyFont="1" applyFill="1" applyAlignment="1">
      <alignment horizontal="center" vertical="center"/>
    </xf>
    <xf numFmtId="0" fontId="8" fillId="0" borderId="0" xfId="0" applyFont="1" applyAlignment="1">
      <alignment horizontal="left" vertical="top" wrapText="1"/>
    </xf>
    <xf numFmtId="0" fontId="30" fillId="13" borderId="0" xfId="0" applyFont="1" applyFill="1" applyAlignment="1">
      <alignment horizontal="left" wrapText="1"/>
    </xf>
    <xf numFmtId="0" fontId="2" fillId="3" borderId="0" xfId="0" applyFont="1" applyFill="1"/>
    <xf numFmtId="0" fontId="7" fillId="5" borderId="0" xfId="0" quotePrefix="1" applyFont="1" applyFill="1"/>
    <xf numFmtId="167" fontId="10" fillId="0" borderId="1" xfId="3" quotePrefix="1" applyNumberFormat="1" applyFont="1" applyFill="1" applyBorder="1" applyAlignment="1">
      <alignment horizontal="right" vertical="center"/>
    </xf>
    <xf numFmtId="0" fontId="2" fillId="0" borderId="0" xfId="0" quotePrefix="1" applyFont="1"/>
    <xf numFmtId="165" fontId="1" fillId="0" borderId="1" xfId="4" applyNumberFormat="1" applyFont="1" applyFill="1" applyBorder="1" applyAlignment="1">
      <alignment vertical="center"/>
    </xf>
    <xf numFmtId="165" fontId="6" fillId="0" borderId="1" xfId="3" applyNumberFormat="1" applyFont="1" applyFill="1" applyBorder="1"/>
    <xf numFmtId="0" fontId="7" fillId="5" borderId="0" xfId="0" quotePrefix="1" applyFont="1" applyFill="1" applyAlignment="1">
      <alignment horizontal="left" vertical="top" wrapText="1"/>
    </xf>
    <xf numFmtId="0" fontId="7" fillId="5" borderId="0" xfId="0" applyFont="1" applyFill="1" applyAlignment="1">
      <alignment horizontal="left" vertical="top" wrapText="1"/>
    </xf>
    <xf numFmtId="0" fontId="3" fillId="3" borderId="0" xfId="0" applyFont="1" applyFill="1" applyAlignment="1">
      <alignment horizontal="left" vertical="center"/>
    </xf>
    <xf numFmtId="0" fontId="5" fillId="2" borderId="0" xfId="0" applyFont="1" applyFill="1" applyAlignment="1">
      <alignment horizontal="center"/>
    </xf>
    <xf numFmtId="0" fontId="7" fillId="2" borderId="0" xfId="0" applyFont="1" applyFill="1" applyAlignment="1">
      <alignment horizontal="left" vertical="top" wrapText="1"/>
    </xf>
    <xf numFmtId="0" fontId="7" fillId="2" borderId="0" xfId="0" applyFont="1" applyFill="1" applyAlignment="1">
      <alignment horizontal="left" vertical="center" wrapText="1"/>
    </xf>
    <xf numFmtId="0" fontId="8" fillId="2" borderId="0" xfId="0" applyFont="1" applyFill="1" applyAlignment="1">
      <alignment horizontal="center" vertical="center"/>
    </xf>
    <xf numFmtId="0" fontId="0" fillId="0" borderId="0" xfId="0" applyAlignment="1">
      <alignment horizontal="left" vertical="center" wrapText="1"/>
    </xf>
    <xf numFmtId="0" fontId="8" fillId="2" borderId="0" xfId="0" applyFont="1" applyFill="1" applyAlignment="1">
      <alignment horizontal="center"/>
    </xf>
    <xf numFmtId="164" fontId="1" fillId="0" borderId="0" xfId="3" applyFont="1" applyFill="1" applyBorder="1" applyAlignment="1">
      <alignment horizontal="center"/>
    </xf>
    <xf numFmtId="0" fontId="8" fillId="0" borderId="0" xfId="0" applyFont="1" applyAlignment="1">
      <alignment horizontal="center" vertical="center"/>
    </xf>
    <xf numFmtId="0" fontId="3" fillId="3" borderId="0" xfId="0" applyFont="1" applyFill="1" applyAlignment="1">
      <alignment horizontal="left" vertical="center" wrapText="1"/>
    </xf>
    <xf numFmtId="0" fontId="1" fillId="2" borderId="0" xfId="0" applyFont="1" applyFill="1" applyAlignment="1">
      <alignment horizontal="left" vertical="top" wrapText="1"/>
    </xf>
  </cellXfs>
  <cellStyles count="9">
    <cellStyle name="Comma" xfId="1" builtinId="3"/>
    <cellStyle name="Comma 2" xfId="3" xr:uid="{00000000-0005-0000-0000-000031000000}"/>
    <cellStyle name="Comma 2 2" xfId="4" xr:uid="{00000000-0005-0000-0000-000032000000}"/>
    <cellStyle name="Comma 3" xfId="5" xr:uid="{00000000-0005-0000-0000-000033000000}"/>
    <cellStyle name="Comma 4" xfId="6" xr:uid="{00000000-0005-0000-0000-000034000000}"/>
    <cellStyle name="Normal" xfId="0" builtinId="0"/>
    <cellStyle name="Percent" xfId="2" builtinId="5"/>
    <cellStyle name="Percent 2" xfId="7" xr:uid="{00000000-0005-0000-0000-000035000000}"/>
    <cellStyle name="Percent 3" xfId="8" xr:uid="{00000000-0005-0000-0000-000036000000}"/>
  </cellStyles>
  <dxfs count="0"/>
  <tableStyles count="0" defaultTableStyle="TableStyleMedium2" defaultPivotStyle="PivotStyleLight16"/>
  <colors>
    <mruColors>
      <color rgb="FFD7A841"/>
      <color rgb="FFC38EFF"/>
      <color rgb="FFB282EA"/>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4620683</xdr:colOff>
      <xdr:row>9</xdr:row>
      <xdr:rowOff>7744</xdr:rowOff>
    </xdr:from>
    <xdr:ext cx="2681147" cy="2583056"/>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860" y="4839335"/>
          <a:ext cx="2680970" cy="258318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9"/>
  <sheetViews>
    <sheetView tabSelected="1" topLeftCell="A21" zoomScale="50" zoomScaleNormal="50" workbookViewId="0">
      <selection activeCell="B32" sqref="B32"/>
    </sheetView>
  </sheetViews>
  <sheetFormatPr defaultColWidth="8.7109375" defaultRowHeight="15"/>
  <cols>
    <col min="1" max="1" width="3.42578125" style="3" customWidth="1"/>
    <col min="2" max="2" width="182" style="3" customWidth="1"/>
    <col min="3" max="3" width="3.28515625" customWidth="1"/>
    <col min="4" max="5" width="101.7109375" style="2" customWidth="1"/>
    <col min="6" max="7" width="82.7109375" style="2" customWidth="1"/>
  </cols>
  <sheetData>
    <row r="1" spans="1:7" ht="18.75" customHeight="1">
      <c r="A1" s="430"/>
      <c r="B1" s="431"/>
      <c r="C1" s="432"/>
      <c r="D1" s="1"/>
      <c r="E1" s="1"/>
      <c r="F1" s="1"/>
      <c r="G1" s="1"/>
    </row>
    <row r="2" spans="1:7">
      <c r="A2" s="430"/>
      <c r="B2" s="433"/>
      <c r="C2" s="432"/>
      <c r="D2" s="1"/>
      <c r="E2" s="1"/>
      <c r="F2" s="1"/>
      <c r="G2" s="1"/>
    </row>
    <row r="3" spans="1:7" ht="78.95" customHeight="1">
      <c r="A3" s="434"/>
      <c r="B3" s="433"/>
      <c r="C3" s="432"/>
    </row>
    <row r="4" spans="1:7" ht="30" customHeight="1">
      <c r="A4" s="431"/>
      <c r="B4" s="433"/>
      <c r="C4" s="432"/>
    </row>
    <row r="5" spans="1:7" ht="132.75">
      <c r="A5" s="435"/>
      <c r="B5" s="436" t="s">
        <v>1</v>
      </c>
      <c r="C5" s="432"/>
    </row>
    <row r="6" spans="1:7" ht="30" customHeight="1">
      <c r="A6" s="437"/>
      <c r="B6" s="433"/>
      <c r="C6" s="432"/>
    </row>
    <row r="7" spans="1:7" ht="30" customHeight="1">
      <c r="A7" s="437"/>
      <c r="B7" s="433"/>
      <c r="C7" s="432"/>
    </row>
    <row r="8" spans="1:7" ht="30" customHeight="1">
      <c r="A8" s="438"/>
      <c r="B8" s="433"/>
      <c r="C8" s="432"/>
    </row>
    <row r="9" spans="1:7">
      <c r="A9" s="437"/>
      <c r="B9" s="433"/>
      <c r="C9" s="432"/>
    </row>
    <row r="10" spans="1:7">
      <c r="A10" s="437"/>
      <c r="B10" s="433"/>
      <c r="C10" s="432"/>
    </row>
    <row r="11" spans="1:7">
      <c r="A11" s="437"/>
      <c r="B11" s="433"/>
      <c r="C11" s="432"/>
    </row>
    <row r="12" spans="1:7">
      <c r="A12" s="437"/>
      <c r="B12" s="433"/>
      <c r="C12" s="432"/>
    </row>
    <row r="13" spans="1:7">
      <c r="A13" s="437"/>
      <c r="B13" s="439"/>
      <c r="C13" s="432"/>
    </row>
    <row r="14" spans="1:7">
      <c r="A14" s="437"/>
      <c r="B14" s="439"/>
      <c r="C14" s="432"/>
    </row>
    <row r="15" spans="1:7">
      <c r="A15" s="435"/>
      <c r="B15" s="439"/>
      <c r="C15" s="432"/>
    </row>
    <row r="16" spans="1:7">
      <c r="A16" s="438"/>
      <c r="B16" s="439"/>
      <c r="C16" s="432"/>
    </row>
    <row r="17" spans="1:3">
      <c r="A17" s="440"/>
      <c r="B17" s="439"/>
      <c r="C17" s="432"/>
    </row>
    <row r="18" spans="1:3">
      <c r="A18" s="440"/>
      <c r="B18" s="439"/>
      <c r="C18" s="432"/>
    </row>
    <row r="19" spans="1:3">
      <c r="A19" s="440"/>
      <c r="B19" s="439"/>
      <c r="C19" s="432"/>
    </row>
    <row r="20" spans="1:3">
      <c r="A20" s="440"/>
      <c r="B20" s="439"/>
      <c r="C20" s="432"/>
    </row>
    <row r="21" spans="1:3">
      <c r="A21" s="440"/>
      <c r="B21" s="439"/>
      <c r="C21" s="432"/>
    </row>
    <row r="22" spans="1:3">
      <c r="A22" s="440"/>
      <c r="B22" s="439"/>
      <c r="C22" s="432"/>
    </row>
    <row r="23" spans="1:3" ht="31.5" customHeight="1">
      <c r="A23" s="440"/>
      <c r="B23" s="439"/>
      <c r="C23" s="432"/>
    </row>
    <row r="24" spans="1:3" ht="31.5" customHeight="1">
      <c r="A24" s="440"/>
      <c r="B24" s="439"/>
      <c r="C24" s="432"/>
    </row>
    <row r="25" spans="1:3" ht="31.5" customHeight="1">
      <c r="A25" s="440"/>
      <c r="B25" s="439"/>
      <c r="C25" s="432"/>
    </row>
    <row r="26" spans="1:3">
      <c r="A26" s="440"/>
      <c r="B26" s="439"/>
      <c r="C26" s="432"/>
    </row>
    <row r="27" spans="1:3">
      <c r="A27" s="440"/>
      <c r="B27" s="439"/>
      <c r="C27" s="432"/>
    </row>
    <row r="28" spans="1:3">
      <c r="A28" s="440"/>
      <c r="B28" s="439"/>
      <c r="C28" s="432"/>
    </row>
    <row r="29" spans="1:3">
      <c r="A29" s="440"/>
      <c r="B29" s="439"/>
      <c r="C29" s="432"/>
    </row>
    <row r="30" spans="1:3" ht="301.5">
      <c r="A30" s="440"/>
      <c r="B30" s="441" t="s">
        <v>2</v>
      </c>
      <c r="C30" s="432"/>
    </row>
    <row r="31" spans="1:3">
      <c r="A31" s="440"/>
      <c r="B31" s="439"/>
      <c r="C31" s="432"/>
    </row>
    <row r="32" spans="1:3">
      <c r="A32" s="440"/>
      <c r="B32" s="439"/>
      <c r="C32" s="432"/>
    </row>
    <row r="33" spans="1:7" ht="25.5">
      <c r="A33" s="440"/>
      <c r="B33" s="442"/>
      <c r="C33" s="432"/>
    </row>
    <row r="34" spans="1:7" ht="22.5">
      <c r="A34" s="440"/>
      <c r="B34" s="443"/>
      <c r="C34" s="432"/>
    </row>
    <row r="35" spans="1:7" ht="60">
      <c r="A35" s="440"/>
      <c r="B35" s="444" t="s">
        <v>3</v>
      </c>
      <c r="C35" s="432"/>
    </row>
    <row r="36" spans="1:7" ht="33" customHeight="1">
      <c r="A36" s="440"/>
      <c r="B36" s="433"/>
      <c r="C36" s="432"/>
    </row>
    <row r="37" spans="1:7" ht="265.5" customHeight="1">
      <c r="A37" s="431"/>
      <c r="B37" s="433"/>
      <c r="C37" s="432"/>
    </row>
    <row r="38" spans="1:7">
      <c r="A38" s="431"/>
      <c r="B38" s="433"/>
      <c r="C38" s="432"/>
    </row>
    <row r="39" spans="1:7">
      <c r="A39" s="431"/>
      <c r="B39" s="433"/>
      <c r="C39" s="432"/>
    </row>
    <row r="40" spans="1:7">
      <c r="A40" s="431"/>
      <c r="B40" s="433"/>
      <c r="C40" s="432"/>
    </row>
    <row r="41" spans="1:7" ht="15.75">
      <c r="A41" s="431"/>
      <c r="B41" s="433"/>
      <c r="C41" s="432"/>
      <c r="D41" s="445"/>
      <c r="E41" s="445"/>
      <c r="F41" s="445"/>
      <c r="G41" s="445"/>
    </row>
    <row r="42" spans="1:7">
      <c r="A42" s="431"/>
      <c r="B42" s="433"/>
      <c r="C42" s="432"/>
    </row>
    <row r="43" spans="1:7">
      <c r="A43" s="431"/>
      <c r="B43" s="433"/>
      <c r="C43" s="432"/>
    </row>
    <row r="44" spans="1:7">
      <c r="A44" s="431"/>
      <c r="B44" s="433"/>
      <c r="C44" s="432"/>
    </row>
    <row r="45" spans="1:7">
      <c r="A45" s="431"/>
      <c r="B45" s="433"/>
      <c r="C45" s="432"/>
    </row>
    <row r="46" spans="1:7">
      <c r="A46" s="431"/>
      <c r="B46" s="433"/>
      <c r="C46" s="432"/>
    </row>
    <row r="47" spans="1:7">
      <c r="A47" s="431"/>
      <c r="B47" s="433"/>
      <c r="C47" s="432"/>
    </row>
    <row r="48" spans="1:7" ht="49.5" customHeight="1">
      <c r="A48" s="431"/>
      <c r="B48" s="446" t="s">
        <v>4</v>
      </c>
      <c r="C48" s="432"/>
    </row>
    <row r="49" spans="1:7">
      <c r="A49" s="431"/>
      <c r="B49" s="433"/>
      <c r="C49" s="432"/>
    </row>
    <row r="50" spans="1:7">
      <c r="A50" s="431"/>
      <c r="B50" s="433"/>
      <c r="C50" s="432"/>
    </row>
    <row r="51" spans="1:7">
      <c r="A51" s="431"/>
      <c r="B51" s="433"/>
      <c r="C51" s="432"/>
    </row>
    <row r="52" spans="1:7">
      <c r="A52" s="431"/>
      <c r="B52" s="433"/>
      <c r="C52" s="432"/>
    </row>
    <row r="53" spans="1:7">
      <c r="A53" s="447"/>
      <c r="B53" s="447"/>
      <c r="C53" s="432"/>
    </row>
    <row r="54" spans="1:7" s="429" customFormat="1">
      <c r="A54" s="2"/>
      <c r="B54" s="2"/>
      <c r="D54" s="2"/>
      <c r="E54" s="2"/>
      <c r="F54" s="2"/>
      <c r="G54" s="2"/>
    </row>
    <row r="55" spans="1:7" s="429" customFormat="1">
      <c r="A55" s="2"/>
      <c r="B55" s="2"/>
      <c r="D55" s="2"/>
      <c r="E55" s="2"/>
      <c r="F55" s="2"/>
      <c r="G55" s="2"/>
    </row>
    <row r="56" spans="1:7" s="429" customFormat="1">
      <c r="A56" s="2"/>
      <c r="B56" s="2"/>
      <c r="D56" s="2"/>
      <c r="E56" s="2"/>
      <c r="F56" s="2"/>
      <c r="G56" s="2"/>
    </row>
    <row r="57" spans="1:7" s="429" customFormat="1">
      <c r="A57" s="2"/>
      <c r="B57" s="2"/>
      <c r="D57" s="2"/>
      <c r="E57" s="2"/>
      <c r="F57" s="2"/>
      <c r="G57" s="2"/>
    </row>
    <row r="58" spans="1:7" s="429" customFormat="1">
      <c r="A58" s="2"/>
      <c r="B58" s="2"/>
      <c r="D58" s="2"/>
      <c r="E58" s="2"/>
      <c r="F58" s="2"/>
      <c r="G58" s="2"/>
    </row>
    <row r="59" spans="1:7" s="429" customFormat="1">
      <c r="A59" s="2"/>
      <c r="B59" s="2"/>
      <c r="D59" s="2"/>
      <c r="E59" s="2"/>
      <c r="F59" s="2"/>
      <c r="G59" s="2"/>
    </row>
    <row r="60" spans="1:7" s="429" customFormat="1">
      <c r="A60" s="2"/>
      <c r="B60" s="2"/>
      <c r="D60" s="2"/>
      <c r="E60" s="2"/>
      <c r="F60" s="2"/>
      <c r="G60" s="2"/>
    </row>
    <row r="61" spans="1:7" s="429" customFormat="1">
      <c r="A61" s="2"/>
      <c r="B61" s="2"/>
      <c r="D61" s="2"/>
      <c r="E61" s="2"/>
      <c r="F61" s="2"/>
      <c r="G61" s="2"/>
    </row>
    <row r="62" spans="1:7" s="429" customFormat="1">
      <c r="A62" s="2"/>
      <c r="B62" s="2"/>
      <c r="D62" s="2"/>
      <c r="E62" s="2"/>
      <c r="F62" s="2"/>
      <c r="G62" s="2"/>
    </row>
    <row r="63" spans="1:7" s="429" customFormat="1">
      <c r="A63" s="2"/>
      <c r="B63" s="2"/>
      <c r="D63" s="2"/>
      <c r="E63" s="2"/>
      <c r="F63" s="2"/>
      <c r="G63" s="2"/>
    </row>
    <row r="64" spans="1:7" s="429" customFormat="1">
      <c r="A64" s="2"/>
      <c r="B64" s="2"/>
      <c r="D64" s="2"/>
      <c r="E64" s="2"/>
      <c r="F64" s="2"/>
      <c r="G64" s="2"/>
    </row>
    <row r="65" spans="1:7" s="429" customFormat="1">
      <c r="A65" s="2"/>
      <c r="B65" s="2"/>
      <c r="D65" s="2"/>
      <c r="E65" s="2"/>
      <c r="F65" s="2"/>
      <c r="G65" s="2"/>
    </row>
    <row r="66" spans="1:7" s="429" customFormat="1">
      <c r="A66" s="2"/>
      <c r="B66" s="2"/>
      <c r="D66" s="2"/>
      <c r="E66" s="2"/>
      <c r="F66" s="2"/>
      <c r="G66" s="2"/>
    </row>
    <row r="67" spans="1:7" s="429" customFormat="1">
      <c r="A67" s="2"/>
      <c r="B67" s="2"/>
      <c r="D67" s="2"/>
      <c r="E67" s="2"/>
      <c r="F67" s="2"/>
      <c r="G67" s="2"/>
    </row>
    <row r="68" spans="1:7" s="429" customFormat="1">
      <c r="A68" s="2"/>
      <c r="B68" s="2"/>
      <c r="D68" s="2"/>
      <c r="E68" s="2"/>
      <c r="F68" s="2"/>
      <c r="G68" s="2"/>
    </row>
    <row r="69" spans="1:7" s="429" customFormat="1">
      <c r="A69" s="2"/>
      <c r="B69" s="2"/>
      <c r="D69" s="2"/>
      <c r="E69" s="2"/>
      <c r="F69" s="2"/>
      <c r="G69" s="2"/>
    </row>
    <row r="70" spans="1:7" s="429" customFormat="1">
      <c r="A70" s="2"/>
      <c r="B70" s="2"/>
      <c r="D70" s="2"/>
      <c r="E70" s="2"/>
      <c r="F70" s="2"/>
      <c r="G70" s="2"/>
    </row>
    <row r="71" spans="1:7" s="429" customFormat="1">
      <c r="A71" s="2"/>
      <c r="B71" s="2"/>
      <c r="D71" s="2"/>
      <c r="E71" s="2"/>
      <c r="F71" s="2"/>
      <c r="G71" s="2"/>
    </row>
    <row r="72" spans="1:7" s="429" customFormat="1">
      <c r="A72" s="2"/>
      <c r="B72" s="2"/>
      <c r="D72" s="2"/>
      <c r="E72" s="2"/>
      <c r="F72" s="2"/>
      <c r="G72" s="2"/>
    </row>
    <row r="73" spans="1:7" s="429" customFormat="1">
      <c r="A73" s="2"/>
      <c r="B73" s="2"/>
      <c r="D73" s="2"/>
      <c r="E73" s="2"/>
      <c r="F73" s="2"/>
      <c r="G73" s="2"/>
    </row>
    <row r="74" spans="1:7" s="429" customFormat="1">
      <c r="A74" s="2"/>
      <c r="B74" s="2"/>
      <c r="D74" s="2"/>
      <c r="E74" s="2"/>
      <c r="F74" s="2"/>
      <c r="G74" s="2"/>
    </row>
    <row r="75" spans="1:7" s="429" customFormat="1">
      <c r="A75" s="2"/>
      <c r="B75" s="2"/>
      <c r="D75" s="2"/>
      <c r="E75" s="2"/>
      <c r="F75" s="2"/>
      <c r="G75" s="2"/>
    </row>
    <row r="76" spans="1:7" s="429" customFormat="1">
      <c r="A76" s="2"/>
      <c r="B76" s="2"/>
      <c r="D76" s="2"/>
      <c r="E76" s="2"/>
      <c r="F76" s="2"/>
      <c r="G76" s="2"/>
    </row>
    <row r="77" spans="1:7" s="429" customFormat="1">
      <c r="A77" s="2"/>
      <c r="B77" s="2"/>
      <c r="D77" s="2"/>
      <c r="E77" s="2"/>
      <c r="F77" s="2"/>
      <c r="G77" s="2"/>
    </row>
    <row r="78" spans="1:7" s="429" customFormat="1">
      <c r="A78" s="2"/>
      <c r="B78" s="2"/>
      <c r="D78" s="2"/>
      <c r="E78" s="2"/>
      <c r="F78" s="2"/>
      <c r="G78" s="2"/>
    </row>
    <row r="79" spans="1:7" s="429" customFormat="1">
      <c r="A79" s="2"/>
      <c r="B79" s="2"/>
      <c r="D79" s="2"/>
      <c r="E79" s="2"/>
      <c r="F79" s="2"/>
      <c r="G79" s="2"/>
    </row>
    <row r="80" spans="1:7" s="429" customFormat="1">
      <c r="A80" s="2"/>
      <c r="B80" s="2"/>
      <c r="D80" s="2"/>
      <c r="E80" s="2"/>
      <c r="F80" s="2"/>
      <c r="G80" s="2"/>
    </row>
    <row r="81" spans="1:7" s="429" customFormat="1">
      <c r="A81" s="2"/>
      <c r="B81" s="2"/>
      <c r="D81" s="2"/>
      <c r="E81" s="2"/>
      <c r="F81" s="2"/>
      <c r="G81" s="2"/>
    </row>
    <row r="82" spans="1:7" s="429" customFormat="1">
      <c r="A82" s="2"/>
      <c r="B82" s="2"/>
      <c r="D82" s="2"/>
      <c r="E82" s="2"/>
      <c r="F82" s="2"/>
      <c r="G82" s="2"/>
    </row>
    <row r="83" spans="1:7" s="429" customFormat="1">
      <c r="A83" s="2"/>
      <c r="B83" s="2"/>
      <c r="D83" s="2"/>
      <c r="E83" s="2"/>
      <c r="F83" s="2"/>
      <c r="G83" s="2"/>
    </row>
    <row r="84" spans="1:7" s="429" customFormat="1">
      <c r="A84" s="2"/>
      <c r="B84" s="2"/>
      <c r="D84" s="2"/>
      <c r="E84" s="2"/>
      <c r="F84" s="2"/>
      <c r="G84" s="2"/>
    </row>
    <row r="85" spans="1:7" s="429" customFormat="1">
      <c r="A85" s="2"/>
      <c r="B85" s="2"/>
      <c r="D85" s="2"/>
      <c r="E85" s="2"/>
      <c r="F85" s="2"/>
      <c r="G85" s="2"/>
    </row>
    <row r="86" spans="1:7" s="429" customFormat="1">
      <c r="A86" s="2"/>
      <c r="B86" s="2"/>
      <c r="D86" s="2"/>
      <c r="E86" s="2"/>
      <c r="F86" s="2"/>
      <c r="G86" s="2"/>
    </row>
    <row r="87" spans="1:7" s="429" customFormat="1">
      <c r="A87" s="2"/>
      <c r="B87" s="2"/>
      <c r="D87" s="2"/>
      <c r="E87" s="2"/>
      <c r="F87" s="2"/>
      <c r="G87" s="2"/>
    </row>
    <row r="88" spans="1:7" s="429" customFormat="1">
      <c r="A88" s="2"/>
      <c r="B88" s="2"/>
      <c r="D88" s="2"/>
      <c r="E88" s="2"/>
      <c r="F88" s="2"/>
      <c r="G88" s="2"/>
    </row>
    <row r="89" spans="1:7" s="429" customFormat="1">
      <c r="A89" s="2"/>
      <c r="B89" s="2"/>
      <c r="D89" s="2"/>
      <c r="E89" s="2"/>
      <c r="F89" s="2"/>
      <c r="G89" s="2"/>
    </row>
    <row r="90" spans="1:7" s="429" customFormat="1">
      <c r="A90" s="2"/>
      <c r="B90" s="2"/>
      <c r="D90" s="2"/>
      <c r="E90" s="2"/>
      <c r="F90" s="2"/>
      <c r="G90" s="2"/>
    </row>
    <row r="91" spans="1:7" s="429" customFormat="1">
      <c r="A91" s="2"/>
      <c r="B91" s="2"/>
      <c r="D91" s="2"/>
      <c r="E91" s="2"/>
      <c r="F91" s="2"/>
      <c r="G91" s="2"/>
    </row>
    <row r="92" spans="1:7" s="429" customFormat="1">
      <c r="A92" s="2"/>
      <c r="B92" s="2"/>
      <c r="D92" s="2"/>
      <c r="E92" s="2"/>
      <c r="F92" s="2"/>
      <c r="G92" s="2"/>
    </row>
    <row r="93" spans="1:7" s="429" customFormat="1">
      <c r="A93" s="2"/>
      <c r="B93" s="2"/>
      <c r="D93" s="2"/>
      <c r="E93" s="2"/>
      <c r="F93" s="2"/>
      <c r="G93" s="2"/>
    </row>
    <row r="94" spans="1:7" s="429" customFormat="1">
      <c r="A94" s="2"/>
      <c r="B94" s="2"/>
      <c r="D94" s="2"/>
      <c r="E94" s="2"/>
      <c r="F94" s="2"/>
      <c r="G94" s="2"/>
    </row>
    <row r="95" spans="1:7" s="429" customFormat="1">
      <c r="A95" s="2"/>
      <c r="B95" s="2"/>
      <c r="D95" s="2"/>
      <c r="E95" s="2"/>
      <c r="F95" s="2"/>
      <c r="G95" s="2"/>
    </row>
    <row r="96" spans="1:7" s="429" customFormat="1">
      <c r="A96" s="2"/>
      <c r="B96" s="2"/>
      <c r="D96" s="2"/>
      <c r="E96" s="2"/>
      <c r="F96" s="2"/>
      <c r="G96" s="2"/>
    </row>
    <row r="97" spans="1:7" s="429" customFormat="1">
      <c r="A97" s="2"/>
      <c r="B97" s="2"/>
      <c r="D97" s="2"/>
      <c r="E97" s="2"/>
      <c r="F97" s="2"/>
      <c r="G97" s="2"/>
    </row>
    <row r="98" spans="1:7" s="429" customFormat="1">
      <c r="A98" s="2"/>
      <c r="B98" s="2"/>
      <c r="D98" s="2"/>
      <c r="E98" s="2"/>
      <c r="F98" s="2"/>
      <c r="G98" s="2"/>
    </row>
    <row r="99" spans="1:7" s="429" customFormat="1">
      <c r="A99" s="2"/>
      <c r="B99" s="2"/>
      <c r="D99" s="2"/>
      <c r="E99" s="2"/>
      <c r="F99" s="2"/>
      <c r="G99" s="2"/>
    </row>
    <row r="100" spans="1:7" s="429" customFormat="1">
      <c r="A100" s="2"/>
      <c r="B100" s="2"/>
      <c r="D100" s="2"/>
      <c r="E100" s="2"/>
      <c r="F100" s="2"/>
      <c r="G100" s="2"/>
    </row>
    <row r="101" spans="1:7" s="429" customFormat="1">
      <c r="A101" s="2"/>
      <c r="B101" s="2"/>
      <c r="D101" s="2"/>
      <c r="E101" s="2"/>
      <c r="F101" s="2"/>
      <c r="G101" s="2"/>
    </row>
    <row r="102" spans="1:7" s="429" customFormat="1">
      <c r="A102" s="2"/>
      <c r="B102" s="2"/>
      <c r="D102" s="2"/>
      <c r="E102" s="2"/>
      <c r="F102" s="2"/>
      <c r="G102" s="2"/>
    </row>
    <row r="103" spans="1:7" s="429" customFormat="1">
      <c r="A103" s="2"/>
      <c r="B103" s="2"/>
      <c r="D103" s="2"/>
      <c r="E103" s="2"/>
      <c r="F103" s="2"/>
      <c r="G103" s="2"/>
    </row>
    <row r="104" spans="1:7" s="429" customFormat="1">
      <c r="A104" s="2"/>
      <c r="B104" s="2"/>
      <c r="D104" s="2"/>
      <c r="E104" s="2"/>
      <c r="F104" s="2"/>
      <c r="G104" s="2"/>
    </row>
    <row r="105" spans="1:7" s="429" customFormat="1">
      <c r="A105" s="2"/>
      <c r="B105" s="2"/>
      <c r="D105" s="2"/>
      <c r="E105" s="2"/>
      <c r="F105" s="2"/>
      <c r="G105" s="2"/>
    </row>
    <row r="106" spans="1:7" s="429" customFormat="1">
      <c r="A106" s="2"/>
      <c r="B106" s="2"/>
      <c r="D106" s="2"/>
      <c r="E106" s="2"/>
      <c r="F106" s="2"/>
      <c r="G106" s="2"/>
    </row>
    <row r="107" spans="1:7" s="429" customFormat="1">
      <c r="A107" s="2"/>
      <c r="B107" s="2"/>
      <c r="D107" s="2"/>
      <c r="E107" s="2"/>
      <c r="F107" s="2"/>
      <c r="G107" s="2"/>
    </row>
    <row r="108" spans="1:7" s="429" customFormat="1">
      <c r="A108" s="2"/>
      <c r="B108" s="2"/>
      <c r="D108" s="2"/>
      <c r="E108" s="2"/>
      <c r="F108" s="2"/>
      <c r="G108" s="2"/>
    </row>
    <row r="109" spans="1:7" s="429" customFormat="1">
      <c r="A109" s="2"/>
      <c r="B109" s="2"/>
      <c r="D109" s="2"/>
      <c r="E109" s="2"/>
      <c r="F109" s="2"/>
      <c r="G109" s="2"/>
    </row>
  </sheetData>
  <printOptions horizontalCentered="1"/>
  <pageMargins left="0.70866141732283472" right="0.70866141732283472" top="0.74803149606299213" bottom="0.74803149606299213" header="0.31496062992125984" footer="0.31496062992125984"/>
  <pageSetup paperSize="9" scale="4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1454817346722"/>
    <pageSetUpPr fitToPage="1"/>
  </sheetPr>
  <dimension ref="B1:G111"/>
  <sheetViews>
    <sheetView topLeftCell="A18" workbookViewId="0">
      <selection activeCell="E30" sqref="E30"/>
    </sheetView>
  </sheetViews>
  <sheetFormatPr defaultColWidth="9.140625" defaultRowHeight="11.25"/>
  <cols>
    <col min="1" max="1" width="4.85546875" style="2" customWidth="1"/>
    <col min="2" max="2" width="41" style="3" customWidth="1"/>
    <col min="3" max="7" width="13.85546875" style="3" customWidth="1"/>
    <col min="8" max="16384" width="9.140625" style="2"/>
  </cols>
  <sheetData>
    <row r="1" spans="2:7" s="1" customFormat="1" ht="30" customHeight="1">
      <c r="B1" s="464" t="s">
        <v>218</v>
      </c>
      <c r="C1" s="464"/>
      <c r="D1" s="464"/>
      <c r="E1" s="3"/>
      <c r="F1" s="3"/>
      <c r="G1" s="157"/>
    </row>
    <row r="2" spans="2:7" ht="14.1" customHeight="1"/>
    <row r="3" spans="2:7" ht="12.75">
      <c r="B3" s="9" t="s">
        <v>145</v>
      </c>
      <c r="C3" s="10">
        <v>2018</v>
      </c>
      <c r="D3" s="10">
        <v>2019</v>
      </c>
      <c r="E3" s="10">
        <v>2020</v>
      </c>
      <c r="F3" s="10">
        <v>2021</v>
      </c>
      <c r="G3" s="10">
        <v>2022</v>
      </c>
    </row>
    <row r="4" spans="2:7">
      <c r="C4" s="2"/>
      <c r="D4" s="2"/>
      <c r="E4" s="2"/>
      <c r="F4" s="2"/>
      <c r="G4" s="2"/>
    </row>
    <row r="5" spans="2:7" ht="12">
      <c r="B5" s="158" t="s">
        <v>171</v>
      </c>
      <c r="C5" s="159"/>
      <c r="D5" s="159"/>
      <c r="E5" s="159"/>
      <c r="F5" s="159"/>
      <c r="G5" s="160"/>
    </row>
    <row r="6" spans="2:7" ht="12">
      <c r="B6" s="105" t="s">
        <v>172</v>
      </c>
      <c r="C6" s="105">
        <f>'Non-Life 1'!C6+'Non-Life 1'!C70</f>
        <v>160552393.59999999</v>
      </c>
      <c r="D6" s="105">
        <f>'Non-Life 1'!D6+'Non-Life 1'!D70</f>
        <v>161776857.90000001</v>
      </c>
      <c r="E6" s="105">
        <f>'Non-Life 1'!E6+'Non-Life 1'!E70</f>
        <v>96985888.299999997</v>
      </c>
      <c r="F6" s="105">
        <f>'Non-Life 1'!F6+'Non-Life 1'!F70</f>
        <v>108499012</v>
      </c>
      <c r="G6" s="105">
        <f>'Non-Life 1'!G6+'Non-Life 1'!G70</f>
        <v>117591436.5</v>
      </c>
    </row>
    <row r="7" spans="2:7" ht="12">
      <c r="B7" s="105" t="s">
        <v>173</v>
      </c>
      <c r="C7" s="105">
        <f>'Non-Life 1'!C7+'Non-Life 1'!C71</f>
        <v>100480277</v>
      </c>
      <c r="D7" s="105">
        <f>'Non-Life 1'!D7+'Non-Life 1'!D71</f>
        <v>71701213.099999994</v>
      </c>
      <c r="E7" s="105">
        <f>'Non-Life 1'!E7+'Non-Life 1'!E71</f>
        <v>60510577.899999999</v>
      </c>
      <c r="F7" s="105">
        <f>'Non-Life 1'!F7+'Non-Life 1'!F71</f>
        <v>71297036.400000006</v>
      </c>
      <c r="G7" s="105">
        <f>'Non-Life 1'!G7+'Non-Life 1'!G71</f>
        <v>70474433.700000003</v>
      </c>
    </row>
    <row r="8" spans="2:7" ht="12">
      <c r="B8" s="105" t="s">
        <v>174</v>
      </c>
      <c r="C8" s="105">
        <f>'Non-Life 1'!C8+'Non-Life 1'!C72</f>
        <v>19436617.899999999</v>
      </c>
      <c r="D8" s="105">
        <f>'Non-Life 1'!D8+'Non-Life 1'!D72</f>
        <v>11487684.300000001</v>
      </c>
      <c r="E8" s="105">
        <f>'Non-Life 1'!E8+'Non-Life 1'!E72</f>
        <v>11456959.9</v>
      </c>
      <c r="F8" s="105">
        <f>'Non-Life 1'!F8+'Non-Life 1'!F72</f>
        <v>11633622.9</v>
      </c>
      <c r="G8" s="105">
        <f>'Non-Life 1'!G8+'Non-Life 1'!G72</f>
        <v>12091251.5</v>
      </c>
    </row>
    <row r="9" spans="2:7" ht="12">
      <c r="B9" s="105" t="s">
        <v>175</v>
      </c>
      <c r="C9" s="105">
        <f>'Non-Life 1'!C9+'Non-Life 1'!C73</f>
        <v>163440512.09999999</v>
      </c>
      <c r="D9" s="105">
        <f>'Non-Life 1'!D9+'Non-Life 1'!D73</f>
        <v>162870198.5</v>
      </c>
      <c r="E9" s="105">
        <f>'Non-Life 1'!E9+'Non-Life 1'!E73</f>
        <v>98838084.5</v>
      </c>
      <c r="F9" s="105">
        <f>'Non-Life 1'!F9+'Non-Life 1'!F73</f>
        <v>110426839</v>
      </c>
      <c r="G9" s="105">
        <f>'Non-Life 1'!G9+'Non-Life 1'!G73</f>
        <v>121464121.7</v>
      </c>
    </row>
    <row r="10" spans="2:7" ht="12">
      <c r="B10" s="105" t="s">
        <v>176</v>
      </c>
      <c r="C10" s="105">
        <f>'Non-Life 1'!C10+'Non-Life 1'!C74</f>
        <v>8571137.5</v>
      </c>
      <c r="D10" s="105">
        <f>'Non-Life 1'!D10+'Non-Life 1'!D74</f>
        <v>5256320</v>
      </c>
      <c r="E10" s="105">
        <f>'Non-Life 1'!E10+'Non-Life 1'!E74</f>
        <v>4396050.0999999996</v>
      </c>
      <c r="F10" s="105">
        <f>'Non-Life 1'!F10+'Non-Life 1'!F74</f>
        <v>5039947.9000000004</v>
      </c>
      <c r="G10" s="105">
        <f>'Non-Life 1'!G10+'Non-Life 1'!G74</f>
        <v>5170626.5999999996</v>
      </c>
    </row>
    <row r="11" spans="2:7" ht="12">
      <c r="B11" s="105" t="s">
        <v>177</v>
      </c>
      <c r="C11" s="105">
        <f>C6-C7+C8-C10</f>
        <v>70937597</v>
      </c>
      <c r="D11" s="105">
        <f t="shared" ref="D11:G11" si="0">D6-D7+D8-D10</f>
        <v>96307009.100000009</v>
      </c>
      <c r="E11" s="105">
        <f t="shared" si="0"/>
        <v>43536220.199999996</v>
      </c>
      <c r="F11" s="105">
        <f t="shared" si="0"/>
        <v>43795650.599999994</v>
      </c>
      <c r="G11" s="105">
        <f t="shared" si="0"/>
        <v>54037627.699999996</v>
      </c>
    </row>
    <row r="12" spans="2:7" ht="12">
      <c r="B12" s="105"/>
      <c r="C12" s="105"/>
      <c r="D12" s="105"/>
      <c r="E12" s="105"/>
      <c r="F12" s="105"/>
      <c r="G12" s="105"/>
    </row>
    <row r="13" spans="2:7" ht="12">
      <c r="B13" s="158" t="s">
        <v>178</v>
      </c>
      <c r="C13" s="129"/>
      <c r="D13" s="129"/>
      <c r="E13" s="129"/>
      <c r="F13" s="129"/>
      <c r="G13" s="130"/>
    </row>
    <row r="14" spans="2:7" ht="12">
      <c r="B14" s="105" t="s">
        <v>172</v>
      </c>
      <c r="C14" s="105">
        <f>'Non-Life 1'!C14+'Non-Life 1'!C78</f>
        <v>83203.399999999994</v>
      </c>
      <c r="D14" s="105">
        <f>'Non-Life 1'!D14+'Non-Life 1'!D78</f>
        <v>90095.3</v>
      </c>
      <c r="E14" s="105">
        <f>'Non-Life 1'!E14+'Non-Life 1'!E78</f>
        <v>84699</v>
      </c>
      <c r="F14" s="105">
        <f>'Non-Life 1'!F14+'Non-Life 1'!F78</f>
        <v>94351.3</v>
      </c>
      <c r="G14" s="105">
        <f>'Non-Life 1'!G14+'Non-Life 1'!G78</f>
        <v>105717.8</v>
      </c>
    </row>
    <row r="15" spans="2:7" ht="12">
      <c r="B15" s="105" t="s">
        <v>173</v>
      </c>
      <c r="C15" s="105">
        <f>'Non-Life 1'!C15+'Non-Life 1'!C79</f>
        <v>36785.300000000003</v>
      </c>
      <c r="D15" s="105">
        <f>'Non-Life 1'!D15+'Non-Life 1'!D79</f>
        <v>42427.6</v>
      </c>
      <c r="E15" s="105">
        <f>'Non-Life 1'!E15+'Non-Life 1'!E79</f>
        <v>43455</v>
      </c>
      <c r="F15" s="105">
        <f>'Non-Life 1'!F15+'Non-Life 1'!F79</f>
        <v>48429.4</v>
      </c>
      <c r="G15" s="105">
        <f>'Non-Life 1'!G15+'Non-Life 1'!G79</f>
        <v>57209.5</v>
      </c>
    </row>
    <row r="16" spans="2:7" ht="12">
      <c r="B16" s="105" t="s">
        <v>179</v>
      </c>
      <c r="C16" s="105">
        <f>'Non-Life 1'!C16+'Non-Life 1'!C80</f>
        <v>12806.8</v>
      </c>
      <c r="D16" s="105">
        <f>'Non-Life 1'!D16+'Non-Life 1'!D80</f>
        <v>15207</v>
      </c>
      <c r="E16" s="105">
        <f>'Non-Life 1'!E16+'Non-Life 1'!E80</f>
        <v>16043.5</v>
      </c>
      <c r="F16" s="105">
        <f>'Non-Life 1'!F16+'Non-Life 1'!F80</f>
        <v>15134.4</v>
      </c>
      <c r="G16" s="105">
        <f>'Non-Life 1'!G16+'Non-Life 1'!G80</f>
        <v>15639.599999999999</v>
      </c>
    </row>
    <row r="17" spans="2:7" ht="12">
      <c r="B17" s="105" t="s">
        <v>180</v>
      </c>
      <c r="C17" s="105">
        <f>'Non-Life 1'!C17+'Non-Life 1'!C81</f>
        <v>84423.3</v>
      </c>
      <c r="D17" s="105">
        <f>'Non-Life 1'!D17+'Non-Life 1'!D81</f>
        <v>91046.900000000009</v>
      </c>
      <c r="E17" s="105">
        <f>'Non-Life 1'!E17+'Non-Life 1'!E81</f>
        <v>85746.6</v>
      </c>
      <c r="F17" s="105">
        <f>'Non-Life 1'!F17+'Non-Life 1'!F81</f>
        <v>97495.8</v>
      </c>
      <c r="G17" s="105">
        <f>'Non-Life 1'!G17+'Non-Life 1'!G81</f>
        <v>107968.6</v>
      </c>
    </row>
    <row r="18" spans="2:7" ht="12">
      <c r="B18" s="105" t="s">
        <v>176</v>
      </c>
      <c r="C18" s="105">
        <f>'Non-Life 1'!C18+'Non-Life 1'!C82</f>
        <v>5566.9</v>
      </c>
      <c r="D18" s="105">
        <f>'Non-Life 1'!D18+'Non-Life 1'!D82</f>
        <v>5740.0999999999995</v>
      </c>
      <c r="E18" s="105">
        <f>'Non-Life 1'!E18+'Non-Life 1'!E82</f>
        <v>6532.3</v>
      </c>
      <c r="F18" s="105">
        <f>'Non-Life 1'!F18+'Non-Life 1'!F82</f>
        <v>6075.9000000000005</v>
      </c>
      <c r="G18" s="105">
        <f>'Non-Life 1'!G18+'Non-Life 1'!G82</f>
        <v>7506.9</v>
      </c>
    </row>
    <row r="19" spans="2:7" ht="12">
      <c r="B19" s="105" t="s">
        <v>181</v>
      </c>
      <c r="C19" s="105">
        <f>C14-C15+C16-C18</f>
        <v>53657.999999999993</v>
      </c>
      <c r="D19" s="105">
        <f t="shared" ref="D19:G19" si="1">D14-D15+D16-D18</f>
        <v>57134.600000000006</v>
      </c>
      <c r="E19" s="105">
        <f t="shared" si="1"/>
        <v>50755.199999999997</v>
      </c>
      <c r="F19" s="105">
        <f t="shared" si="1"/>
        <v>54980.4</v>
      </c>
      <c r="G19" s="105">
        <f t="shared" si="1"/>
        <v>56641</v>
      </c>
    </row>
    <row r="20" spans="2:7" ht="12">
      <c r="B20" s="105"/>
      <c r="C20" s="105"/>
      <c r="D20" s="105"/>
      <c r="E20" s="105"/>
      <c r="F20" s="105"/>
      <c r="G20" s="105"/>
    </row>
    <row r="21" spans="2:7" ht="12">
      <c r="B21" s="158" t="s">
        <v>182</v>
      </c>
      <c r="C21" s="104">
        <f>C22+C23+C24+C25+C26+C27</f>
        <v>84423.299999999988</v>
      </c>
      <c r="D21" s="104">
        <f>D22+D23+D24+D25+D26+D27</f>
        <v>91046.799999999988</v>
      </c>
      <c r="E21" s="104">
        <f>E22+E23+E24+E25+E26+E27</f>
        <v>85746.6</v>
      </c>
      <c r="F21" s="104">
        <f>F22+F23+F24+F25+F26+F27</f>
        <v>97495.840000000011</v>
      </c>
      <c r="G21" s="104">
        <f>G22+G23+G24+G25+G26+G27</f>
        <v>107968.7</v>
      </c>
    </row>
    <row r="22" spans="2:7" ht="12">
      <c r="B22" s="105" t="s">
        <v>183</v>
      </c>
      <c r="C22" s="105">
        <f>'Non-Life 1'!C22+'Non-Life 1'!C86</f>
        <v>27730.199999999997</v>
      </c>
      <c r="D22" s="105">
        <f>'Non-Life 1'!D22+'Non-Life 1'!D86</f>
        <v>29517.1</v>
      </c>
      <c r="E22" s="105">
        <f>'Non-Life 1'!E22+'Non-Life 1'!E86</f>
        <v>32853.600000000006</v>
      </c>
      <c r="F22" s="105">
        <f>'Non-Life 1'!F22+'Non-Life 1'!F86</f>
        <v>37884.170000000006</v>
      </c>
      <c r="G22" s="105">
        <f>'Non-Life 1'!G22+'Non-Life 1'!G86</f>
        <v>42119.9</v>
      </c>
    </row>
    <row r="23" spans="2:7" ht="12">
      <c r="B23" s="105" t="s">
        <v>193</v>
      </c>
      <c r="C23" s="105">
        <f>'Non-Life 1'!C23+'Non-Life 1'!C87</f>
        <v>6389.4</v>
      </c>
      <c r="D23" s="105">
        <f>'Non-Life 1'!D23+'Non-Life 1'!D87</f>
        <v>6756.1</v>
      </c>
      <c r="E23" s="105">
        <f>'Non-Life 1'!E23+'Non-Life 1'!E87</f>
        <v>6253.9</v>
      </c>
      <c r="F23" s="105">
        <f>'Non-Life 1'!F23+'Non-Life 1'!F87</f>
        <v>6201.71</v>
      </c>
      <c r="G23" s="105">
        <f>'Non-Life 1'!G23+'Non-Life 1'!G87</f>
        <v>7175</v>
      </c>
    </row>
    <row r="24" spans="2:7" ht="12">
      <c r="B24" s="105" t="s">
        <v>185</v>
      </c>
      <c r="C24" s="105">
        <f>'Non-Life 1'!C24+'Non-Life 1'!C88</f>
        <v>28415.3</v>
      </c>
      <c r="D24" s="105">
        <f>'Non-Life 1'!D24+'Non-Life 1'!D88</f>
        <v>30337.599999999999</v>
      </c>
      <c r="E24" s="105">
        <f>'Non-Life 1'!E24+'Non-Life 1'!E88</f>
        <v>25984.800000000003</v>
      </c>
      <c r="F24" s="105">
        <f>'Non-Life 1'!F24+'Non-Life 1'!F88</f>
        <v>26180.760000000002</v>
      </c>
      <c r="G24" s="105">
        <f>'Non-Life 1'!G24+'Non-Life 1'!G88</f>
        <v>27295.5</v>
      </c>
    </row>
    <row r="25" spans="2:7" ht="12">
      <c r="B25" s="105" t="s">
        <v>186</v>
      </c>
      <c r="C25" s="105">
        <f>'Non-Life 1'!C25+'Non-Life 1'!C89</f>
        <v>17395.7</v>
      </c>
      <c r="D25" s="105">
        <f>'Non-Life 1'!D25+'Non-Life 1'!D89</f>
        <v>19474.400000000001</v>
      </c>
      <c r="E25" s="105">
        <f>'Non-Life 1'!E25+'Non-Life 1'!E89</f>
        <v>16984.3</v>
      </c>
      <c r="F25" s="105">
        <f>'Non-Life 1'!F25+'Non-Life 1'!F89</f>
        <v>22762.6</v>
      </c>
      <c r="G25" s="105">
        <f>'Non-Life 1'!G25+'Non-Life 1'!G89</f>
        <v>26236.5</v>
      </c>
    </row>
    <row r="26" spans="2:7" ht="12">
      <c r="B26" s="105" t="s">
        <v>187</v>
      </c>
      <c r="C26" s="105">
        <f>'Non-Life 1'!C26+'Non-Life 1'!C90</f>
        <v>4495.2</v>
      </c>
      <c r="D26" s="105">
        <f>'Non-Life 1'!D26+'Non-Life 1'!D90</f>
        <v>4961.6000000000004</v>
      </c>
      <c r="E26" s="105">
        <f>'Non-Life 1'!E26+'Non-Life 1'!E90</f>
        <v>3669.8</v>
      </c>
      <c r="F26" s="105">
        <f>'Non-Life 1'!F26+'Non-Life 1'!F90</f>
        <v>4466.8999999999996</v>
      </c>
      <c r="G26" s="105">
        <f>'Non-Life 1'!G26+'Non-Life 1'!G90</f>
        <v>5172.8</v>
      </c>
    </row>
    <row r="27" spans="2:7" ht="12">
      <c r="B27" s="105" t="s">
        <v>188</v>
      </c>
      <c r="C27" s="105">
        <f>'Non-Life 1'!C27+'Non-Life 1'!C91</f>
        <v>-2.5</v>
      </c>
      <c r="D27" s="105">
        <f>'Non-Life 1'!D27+'Non-Life 1'!D91</f>
        <v>0</v>
      </c>
      <c r="E27" s="105">
        <f>'Non-Life 1'!E27+'Non-Life 1'!E91</f>
        <v>0.2</v>
      </c>
      <c r="F27" s="105">
        <f>'Non-Life 1'!F27+'Non-Life 1'!F91</f>
        <v>-0.3</v>
      </c>
      <c r="G27" s="105">
        <f>'Non-Life 1'!G27+'Non-Life 1'!G91</f>
        <v>-31</v>
      </c>
    </row>
    <row r="28" spans="2:7" ht="12">
      <c r="B28" s="105"/>
      <c r="C28" s="106"/>
      <c r="D28" s="106"/>
      <c r="E28" s="106"/>
      <c r="F28" s="106"/>
      <c r="G28" s="106"/>
    </row>
    <row r="29" spans="2:7" ht="12">
      <c r="B29" s="158" t="s">
        <v>189</v>
      </c>
      <c r="C29" s="104">
        <f>C30+C31+C32+C33+C34+C35</f>
        <v>53658</v>
      </c>
      <c r="D29" s="104">
        <f>D30+D31+D32+D33+D34+D35</f>
        <v>57134.600000000006</v>
      </c>
      <c r="E29" s="104">
        <f>E30+E31+E32+E33+E34+E35</f>
        <v>50755.3</v>
      </c>
      <c r="F29" s="104">
        <f>F30+F31+F32+F33+F34+F35</f>
        <v>54980.4</v>
      </c>
      <c r="G29" s="104">
        <f>G30+G31+G32+G33+G34+G35</f>
        <v>56641.000000000007</v>
      </c>
    </row>
    <row r="30" spans="2:7" ht="12">
      <c r="B30" s="105" t="s">
        <v>183</v>
      </c>
      <c r="C30" s="105">
        <f>'Non-Life 1'!C30+'Non-Life 1'!C94</f>
        <v>7537.2</v>
      </c>
      <c r="D30" s="105">
        <f>'Non-Life 1'!D30+'Non-Life 1'!D94</f>
        <v>7209</v>
      </c>
      <c r="E30" s="105">
        <f>'Non-Life 1'!E30+'Non-Life 1'!E94</f>
        <v>7348.1</v>
      </c>
      <c r="F30" s="105">
        <f>'Non-Life 1'!F30+'Non-Life 1'!F94</f>
        <v>9155.5</v>
      </c>
      <c r="G30" s="105">
        <f>'Non-Life 1'!G30+'Non-Life 1'!G94</f>
        <v>8577.6</v>
      </c>
    </row>
    <row r="31" spans="2:7" ht="12">
      <c r="B31" s="105" t="s">
        <v>193</v>
      </c>
      <c r="C31" s="105">
        <f>'Non-Life 1'!C31+'Non-Life 1'!C95</f>
        <v>2012</v>
      </c>
      <c r="D31" s="105">
        <f>'Non-Life 1'!D31+'Non-Life 1'!D95</f>
        <v>2173.7999999999997</v>
      </c>
      <c r="E31" s="105">
        <f>'Non-Life 1'!E31+'Non-Life 1'!E95</f>
        <v>1974.2</v>
      </c>
      <c r="F31" s="105">
        <f>'Non-Life 1'!F31+'Non-Life 1'!F95</f>
        <v>1620.7</v>
      </c>
      <c r="G31" s="105">
        <f>'Non-Life 1'!G31+'Non-Life 1'!G95</f>
        <v>2344.4</v>
      </c>
    </row>
    <row r="32" spans="2:7" ht="12">
      <c r="B32" s="105" t="s">
        <v>185</v>
      </c>
      <c r="C32" s="105">
        <f>'Non-Life 1'!C32+'Non-Life 1'!C96</f>
        <v>27062.6</v>
      </c>
      <c r="D32" s="105">
        <f>'Non-Life 1'!D32+'Non-Life 1'!D96</f>
        <v>28550.2</v>
      </c>
      <c r="E32" s="105">
        <f>'Non-Life 1'!E32+'Non-Life 1'!E96</f>
        <v>24588.2</v>
      </c>
      <c r="F32" s="105">
        <f>'Non-Life 1'!F32+'Non-Life 1'!F96</f>
        <v>24529</v>
      </c>
      <c r="G32" s="105">
        <f>'Non-Life 1'!G32+'Non-Life 1'!G96</f>
        <v>25139.600000000002</v>
      </c>
    </row>
    <row r="33" spans="2:7" ht="12">
      <c r="B33" s="105" t="s">
        <v>186</v>
      </c>
      <c r="C33" s="105">
        <f>'Non-Life 1'!C33+'Non-Life 1'!C97</f>
        <v>12364.199999999999</v>
      </c>
      <c r="D33" s="105">
        <f>'Non-Life 1'!D33+'Non-Life 1'!D97</f>
        <v>13663.4</v>
      </c>
      <c r="E33" s="105">
        <f>'Non-Life 1'!E33+'Non-Life 1'!E97</f>
        <v>12313.6</v>
      </c>
      <c r="F33" s="105">
        <f>'Non-Life 1'!F33+'Non-Life 1'!F97</f>
        <v>14393.8</v>
      </c>
      <c r="G33" s="105">
        <f>'Non-Life 1'!G33+'Non-Life 1'!G97</f>
        <v>14287.1</v>
      </c>
    </row>
    <row r="34" spans="2:7" ht="12">
      <c r="B34" s="105" t="s">
        <v>187</v>
      </c>
      <c r="C34" s="105">
        <f>'Non-Life 1'!C34+'Non-Life 1'!C98</f>
        <v>4173.7999999999993</v>
      </c>
      <c r="D34" s="105">
        <f>'Non-Life 1'!D34+'Non-Life 1'!D98</f>
        <v>4544.9000000000005</v>
      </c>
      <c r="E34" s="105">
        <f>'Non-Life 1'!E34+'Non-Life 1'!E98</f>
        <v>3370.3</v>
      </c>
      <c r="F34" s="105">
        <f>'Non-Life 1'!F34+'Non-Life 1'!F98</f>
        <v>4171.8</v>
      </c>
      <c r="G34" s="105">
        <f>'Non-Life 1'!G34+'Non-Life 1'!G98</f>
        <v>4824</v>
      </c>
    </row>
    <row r="35" spans="2:7" ht="12">
      <c r="B35" s="105" t="s">
        <v>188</v>
      </c>
      <c r="C35" s="105">
        <f>'Non-Life 1'!C35+'Non-Life 1'!C99</f>
        <v>508.2</v>
      </c>
      <c r="D35" s="105">
        <f>'Non-Life 1'!D35+'Non-Life 1'!D99</f>
        <v>993.3</v>
      </c>
      <c r="E35" s="105">
        <f>'Non-Life 1'!E35+'Non-Life 1'!E99</f>
        <v>1160.9000000000001</v>
      </c>
      <c r="F35" s="105">
        <f>'Non-Life 1'!F35+'Non-Life 1'!F99</f>
        <v>1109.5999999999999</v>
      </c>
      <c r="G35" s="105">
        <f>'Non-Life 1'!G35+'Non-Life 1'!G99</f>
        <v>1468.3</v>
      </c>
    </row>
    <row r="36" spans="2:7" ht="12">
      <c r="B36" s="105"/>
      <c r="C36" s="161"/>
      <c r="D36" s="161"/>
      <c r="E36" s="161"/>
      <c r="F36" s="161"/>
      <c r="G36" s="161"/>
    </row>
    <row r="37" spans="2:7" ht="12">
      <c r="B37" s="162" t="s">
        <v>190</v>
      </c>
      <c r="C37" s="163">
        <f>SUM(C38:C39)</f>
        <v>53658</v>
      </c>
      <c r="D37" s="163">
        <f>SUM(D38:D39)</f>
        <v>57134.600000000006</v>
      </c>
      <c r="E37" s="163">
        <f>SUM(E38:E39)</f>
        <v>50755.299999999996</v>
      </c>
      <c r="F37" s="163">
        <f>SUM(F38:F39)</f>
        <v>54980.4</v>
      </c>
      <c r="G37" s="163">
        <f>SUM(G38:G39)</f>
        <v>56641</v>
      </c>
    </row>
    <row r="38" spans="2:7" ht="12">
      <c r="B38" s="105" t="s">
        <v>191</v>
      </c>
      <c r="C38" s="105">
        <f>'Non-Life 1'!C38+'Non-Life 1'!C102</f>
        <v>43005.5</v>
      </c>
      <c r="D38" s="105">
        <f>'Non-Life 1'!D38+'Non-Life 1'!D102</f>
        <v>46196.700000000004</v>
      </c>
      <c r="E38" s="105">
        <f>'Non-Life 1'!E38+'Non-Life 1'!E102</f>
        <v>41211.699999999997</v>
      </c>
      <c r="F38" s="105">
        <f>'Non-Life 1'!F38+'Non-Life 1'!F102</f>
        <v>45520.800000000003</v>
      </c>
      <c r="G38" s="105">
        <f>'Non-Life 1'!G38+'Non-Life 1'!G102</f>
        <v>48213.599999999999</v>
      </c>
    </row>
    <row r="39" spans="2:7" ht="12">
      <c r="B39" s="105" t="s">
        <v>192</v>
      </c>
      <c r="C39" s="105">
        <f>'Non-Life 1'!C39+'Non-Life 1'!C103</f>
        <v>10652.5</v>
      </c>
      <c r="D39" s="105">
        <f>'Non-Life 1'!D39+'Non-Life 1'!D103</f>
        <v>10937.9</v>
      </c>
      <c r="E39" s="105">
        <f>'Non-Life 1'!E39+'Non-Life 1'!E103</f>
        <v>9543.6</v>
      </c>
      <c r="F39" s="105">
        <f>'Non-Life 1'!F39+'Non-Life 1'!F103</f>
        <v>9459.6</v>
      </c>
      <c r="G39" s="105">
        <f>'Non-Life 1'!G39+'Non-Life 1'!G103</f>
        <v>8427.4</v>
      </c>
    </row>
    <row r="40" spans="2:7" ht="12">
      <c r="B40" s="114"/>
      <c r="C40" s="114"/>
      <c r="D40" s="114"/>
      <c r="E40" s="114"/>
      <c r="F40" s="114"/>
      <c r="G40" s="114"/>
    </row>
    <row r="41" spans="2:7">
      <c r="C41" s="164"/>
      <c r="D41" s="164"/>
      <c r="E41" s="164"/>
      <c r="F41" s="164"/>
      <c r="G41" s="164"/>
    </row>
    <row r="42" spans="2:7" ht="12.75">
      <c r="B42" s="165" t="s">
        <v>111</v>
      </c>
      <c r="C42" s="10">
        <v>2018</v>
      </c>
      <c r="D42" s="10">
        <v>2019</v>
      </c>
      <c r="E42" s="10">
        <v>2020</v>
      </c>
      <c r="F42" s="10">
        <v>2021</v>
      </c>
      <c r="G42" s="10">
        <v>2022</v>
      </c>
    </row>
    <row r="43" spans="2:7">
      <c r="C43" s="2"/>
      <c r="D43" s="2"/>
      <c r="E43" s="2"/>
      <c r="F43" s="2"/>
      <c r="G43" s="2"/>
    </row>
    <row r="44" spans="2:7" ht="12">
      <c r="B44" s="158" t="s">
        <v>182</v>
      </c>
      <c r="C44" s="166">
        <f>C45+C46+C47+C48+C49+C50</f>
        <v>100.00999999999999</v>
      </c>
      <c r="D44" s="166">
        <f t="shared" ref="D44:G44" si="2">D45+D46+D47+D48+D49+D50</f>
        <v>100</v>
      </c>
      <c r="E44" s="166">
        <f t="shared" si="2"/>
        <v>99.990000000000009</v>
      </c>
      <c r="F44" s="166">
        <f t="shared" si="2"/>
        <v>99.999999999999986</v>
      </c>
      <c r="G44" s="166">
        <f t="shared" si="2"/>
        <v>100</v>
      </c>
    </row>
    <row r="45" spans="2:7" ht="12">
      <c r="B45" s="105" t="s">
        <v>183</v>
      </c>
      <c r="C45" s="155">
        <f>ROUND(100*C22/C$21,2)</f>
        <v>32.85</v>
      </c>
      <c r="D45" s="155">
        <f t="shared" ref="D45:G45" si="3">ROUND(100*D22/D$21,2)</f>
        <v>32.42</v>
      </c>
      <c r="E45" s="155">
        <f t="shared" si="3"/>
        <v>38.31</v>
      </c>
      <c r="F45" s="155">
        <f t="shared" si="3"/>
        <v>38.86</v>
      </c>
      <c r="G45" s="167">
        <f t="shared" si="3"/>
        <v>39.01</v>
      </c>
    </row>
    <row r="46" spans="2:7" ht="12">
      <c r="B46" s="105" t="s">
        <v>193</v>
      </c>
      <c r="C46" s="155">
        <f t="shared" ref="C46:G50" si="4">ROUND(100*C23/C$21,2)</f>
        <v>7.57</v>
      </c>
      <c r="D46" s="155">
        <f t="shared" si="4"/>
        <v>7.42</v>
      </c>
      <c r="E46" s="155">
        <f t="shared" si="4"/>
        <v>7.29</v>
      </c>
      <c r="F46" s="155">
        <f t="shared" si="4"/>
        <v>6.36</v>
      </c>
      <c r="G46" s="167">
        <f t="shared" si="4"/>
        <v>6.65</v>
      </c>
    </row>
    <row r="47" spans="2:7" ht="12">
      <c r="B47" s="105" t="s">
        <v>185</v>
      </c>
      <c r="C47" s="155">
        <f t="shared" si="4"/>
        <v>33.659999999999997</v>
      </c>
      <c r="D47" s="155">
        <f t="shared" si="4"/>
        <v>33.32</v>
      </c>
      <c r="E47" s="155">
        <f t="shared" si="4"/>
        <v>30.3</v>
      </c>
      <c r="F47" s="155">
        <f t="shared" si="4"/>
        <v>26.85</v>
      </c>
      <c r="G47" s="167">
        <f t="shared" si="4"/>
        <v>25.28</v>
      </c>
    </row>
    <row r="48" spans="2:7" ht="12">
      <c r="B48" s="105" t="s">
        <v>186</v>
      </c>
      <c r="C48" s="155">
        <f t="shared" si="4"/>
        <v>20.61</v>
      </c>
      <c r="D48" s="155">
        <f t="shared" si="4"/>
        <v>21.39</v>
      </c>
      <c r="E48" s="155">
        <f t="shared" si="4"/>
        <v>19.809999999999999</v>
      </c>
      <c r="F48" s="155">
        <f t="shared" si="4"/>
        <v>23.35</v>
      </c>
      <c r="G48" s="167">
        <f t="shared" si="4"/>
        <v>24.3</v>
      </c>
    </row>
    <row r="49" spans="2:7" ht="12">
      <c r="B49" s="105" t="s">
        <v>187</v>
      </c>
      <c r="C49" s="155">
        <f t="shared" si="4"/>
        <v>5.32</v>
      </c>
      <c r="D49" s="155">
        <f t="shared" si="4"/>
        <v>5.45</v>
      </c>
      <c r="E49" s="155">
        <f t="shared" si="4"/>
        <v>4.28</v>
      </c>
      <c r="F49" s="155">
        <f t="shared" si="4"/>
        <v>4.58</v>
      </c>
      <c r="G49" s="167">
        <f t="shared" si="4"/>
        <v>4.79</v>
      </c>
    </row>
    <row r="50" spans="2:7" ht="12">
      <c r="B50" s="105" t="s">
        <v>188</v>
      </c>
      <c r="C50" s="155">
        <f t="shared" si="4"/>
        <v>0</v>
      </c>
      <c r="D50" s="155">
        <f t="shared" si="4"/>
        <v>0</v>
      </c>
      <c r="E50" s="155">
        <f t="shared" si="4"/>
        <v>0</v>
      </c>
      <c r="F50" s="155">
        <f t="shared" si="4"/>
        <v>0</v>
      </c>
      <c r="G50" s="167">
        <f t="shared" si="4"/>
        <v>-0.03</v>
      </c>
    </row>
    <row r="51" spans="2:7" ht="12">
      <c r="B51" s="105"/>
      <c r="C51" s="106"/>
      <c r="D51" s="106"/>
      <c r="E51" s="106"/>
      <c r="F51" s="106"/>
      <c r="G51" s="106"/>
    </row>
    <row r="52" spans="2:7" ht="12">
      <c r="B52" s="158" t="s">
        <v>189</v>
      </c>
      <c r="C52" s="166">
        <f>C53+C54+C55+C56+C57+C58</f>
        <v>100.01</v>
      </c>
      <c r="D52" s="166">
        <f t="shared" ref="D52:G52" si="5">D53+D54+D55+D56+D57+D58</f>
        <v>99.99</v>
      </c>
      <c r="E52" s="166">
        <f t="shared" si="5"/>
        <v>100.00000000000001</v>
      </c>
      <c r="F52" s="166">
        <f t="shared" si="5"/>
        <v>99.999999999999986</v>
      </c>
      <c r="G52" s="166">
        <f t="shared" si="5"/>
        <v>99.99</v>
      </c>
    </row>
    <row r="53" spans="2:7" ht="12">
      <c r="B53" s="105" t="s">
        <v>183</v>
      </c>
      <c r="C53" s="155">
        <f>ROUND(100*C30/C$29,2)</f>
        <v>14.05</v>
      </c>
      <c r="D53" s="155">
        <f t="shared" ref="D53:G53" si="6">ROUND(100*D30/D$29,2)</f>
        <v>12.62</v>
      </c>
      <c r="E53" s="155">
        <f t="shared" si="6"/>
        <v>14.48</v>
      </c>
      <c r="F53" s="155">
        <f t="shared" si="6"/>
        <v>16.649999999999999</v>
      </c>
      <c r="G53" s="167">
        <f t="shared" si="6"/>
        <v>15.14</v>
      </c>
    </row>
    <row r="54" spans="2:7" ht="12">
      <c r="B54" s="105" t="s">
        <v>193</v>
      </c>
      <c r="C54" s="155">
        <f t="shared" ref="C54:G58" si="7">ROUND(100*C31/C$29,2)</f>
        <v>3.75</v>
      </c>
      <c r="D54" s="155">
        <f t="shared" si="7"/>
        <v>3.8</v>
      </c>
      <c r="E54" s="155">
        <f t="shared" si="7"/>
        <v>3.89</v>
      </c>
      <c r="F54" s="155">
        <f t="shared" si="7"/>
        <v>2.95</v>
      </c>
      <c r="G54" s="167">
        <f t="shared" si="7"/>
        <v>4.1399999999999997</v>
      </c>
    </row>
    <row r="55" spans="2:7" ht="12">
      <c r="B55" s="105" t="s">
        <v>185</v>
      </c>
      <c r="C55" s="155">
        <f t="shared" si="7"/>
        <v>50.44</v>
      </c>
      <c r="D55" s="155">
        <f t="shared" si="7"/>
        <v>49.97</v>
      </c>
      <c r="E55" s="155">
        <f t="shared" si="7"/>
        <v>48.44</v>
      </c>
      <c r="F55" s="155">
        <f t="shared" si="7"/>
        <v>44.61</v>
      </c>
      <c r="G55" s="167">
        <f t="shared" si="7"/>
        <v>44.38</v>
      </c>
    </row>
    <row r="56" spans="2:7" ht="12">
      <c r="B56" s="105" t="s">
        <v>186</v>
      </c>
      <c r="C56" s="155">
        <f t="shared" si="7"/>
        <v>23.04</v>
      </c>
      <c r="D56" s="155">
        <f t="shared" si="7"/>
        <v>23.91</v>
      </c>
      <c r="E56" s="155">
        <f t="shared" si="7"/>
        <v>24.26</v>
      </c>
      <c r="F56" s="155">
        <f t="shared" si="7"/>
        <v>26.18</v>
      </c>
      <c r="G56" s="167">
        <f t="shared" si="7"/>
        <v>25.22</v>
      </c>
    </row>
    <row r="57" spans="2:7" ht="12">
      <c r="B57" s="105" t="s">
        <v>187</v>
      </c>
      <c r="C57" s="155">
        <f t="shared" si="7"/>
        <v>7.78</v>
      </c>
      <c r="D57" s="155">
        <f t="shared" si="7"/>
        <v>7.95</v>
      </c>
      <c r="E57" s="155">
        <f t="shared" si="7"/>
        <v>6.64</v>
      </c>
      <c r="F57" s="155">
        <f t="shared" si="7"/>
        <v>7.59</v>
      </c>
      <c r="G57" s="167">
        <f t="shared" si="7"/>
        <v>8.52</v>
      </c>
    </row>
    <row r="58" spans="2:7" ht="12">
      <c r="B58" s="105" t="s">
        <v>188</v>
      </c>
      <c r="C58" s="155">
        <f t="shared" si="7"/>
        <v>0.95</v>
      </c>
      <c r="D58" s="155">
        <f t="shared" si="7"/>
        <v>1.74</v>
      </c>
      <c r="E58" s="155">
        <f t="shared" si="7"/>
        <v>2.29</v>
      </c>
      <c r="F58" s="155">
        <f t="shared" si="7"/>
        <v>2.02</v>
      </c>
      <c r="G58" s="167">
        <f t="shared" si="7"/>
        <v>2.59</v>
      </c>
    </row>
    <row r="59" spans="2:7" ht="12">
      <c r="B59" s="105"/>
      <c r="C59" s="161"/>
      <c r="D59" s="161"/>
      <c r="E59" s="161"/>
      <c r="F59" s="161"/>
      <c r="G59" s="161"/>
    </row>
    <row r="60" spans="2:7" ht="12">
      <c r="B60" s="162" t="s">
        <v>190</v>
      </c>
      <c r="C60" s="168">
        <f>SUM(C61:C62)</f>
        <v>100</v>
      </c>
      <c r="D60" s="168">
        <f t="shared" ref="D60:G60" si="8">SUM(D61:D62)</f>
        <v>100</v>
      </c>
      <c r="E60" s="168">
        <f t="shared" si="8"/>
        <v>100</v>
      </c>
      <c r="F60" s="168">
        <f t="shared" si="8"/>
        <v>100</v>
      </c>
      <c r="G60" s="168">
        <f t="shared" si="8"/>
        <v>100</v>
      </c>
    </row>
    <row r="61" spans="2:7" ht="12">
      <c r="B61" s="105" t="s">
        <v>191</v>
      </c>
      <c r="C61" s="155">
        <f>ROUND(100*C38/C$37,2)</f>
        <v>80.150000000000006</v>
      </c>
      <c r="D61" s="155">
        <f t="shared" ref="D61:G62" si="9">ROUND(100*D38/D$37,2)</f>
        <v>80.86</v>
      </c>
      <c r="E61" s="155">
        <f t="shared" si="9"/>
        <v>81.2</v>
      </c>
      <c r="F61" s="155">
        <f t="shared" si="9"/>
        <v>82.79</v>
      </c>
      <c r="G61" s="167">
        <f t="shared" si="9"/>
        <v>85.12</v>
      </c>
    </row>
    <row r="62" spans="2:7" ht="12">
      <c r="B62" s="105" t="s">
        <v>192</v>
      </c>
      <c r="C62" s="155">
        <f>ROUND(100*C39/C$37,2)</f>
        <v>19.850000000000001</v>
      </c>
      <c r="D62" s="155">
        <f t="shared" si="9"/>
        <v>19.14</v>
      </c>
      <c r="E62" s="155">
        <f t="shared" si="9"/>
        <v>18.8</v>
      </c>
      <c r="F62" s="155">
        <f t="shared" si="9"/>
        <v>17.21</v>
      </c>
      <c r="G62" s="167">
        <f t="shared" si="9"/>
        <v>14.88</v>
      </c>
    </row>
    <row r="63" spans="2:7" ht="12.75" customHeight="1"/>
    <row r="64" spans="2:7" ht="12.75" customHeight="1">
      <c r="B64" s="169" t="s">
        <v>196</v>
      </c>
    </row>
    <row r="65" spans="2:2" ht="12">
      <c r="B65" s="60" t="s">
        <v>197</v>
      </c>
    </row>
    <row r="66" spans="2:2" ht="12.75" customHeight="1"/>
    <row r="67" spans="2:2" ht="12.75" customHeight="1"/>
    <row r="68" spans="2:2" ht="12.75" customHeight="1"/>
    <row r="69" spans="2:2" ht="12.75" customHeight="1"/>
    <row r="70" spans="2:2" ht="12.75" customHeight="1"/>
    <row r="71" spans="2:2" ht="12.75" customHeight="1"/>
    <row r="72" spans="2:2" ht="12.75" customHeight="1"/>
    <row r="73" spans="2:2" ht="12.75" customHeight="1"/>
    <row r="74" spans="2:2" ht="12.75" customHeight="1"/>
    <row r="75" spans="2:2" ht="12.75" customHeight="1"/>
    <row r="76" spans="2:2" ht="12.75" customHeight="1"/>
    <row r="77" spans="2:2" ht="12.75" customHeight="1"/>
    <row r="78" spans="2:2" ht="12.75" customHeight="1"/>
    <row r="79" spans="2:2" ht="12.75" customHeight="1"/>
    <row r="80" spans="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1" ht="12.75" customHeight="1"/>
  </sheetData>
  <mergeCells count="1">
    <mergeCell ref="B1:D1"/>
  </mergeCells>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1454817346722"/>
    <pageSetUpPr fitToPage="1"/>
  </sheetPr>
  <dimension ref="A1:G82"/>
  <sheetViews>
    <sheetView topLeftCell="A28" zoomScale="85" zoomScaleNormal="85" workbookViewId="0">
      <selection activeCell="E30" sqref="E30"/>
    </sheetView>
  </sheetViews>
  <sheetFormatPr defaultColWidth="9.140625" defaultRowHeight="11.25"/>
  <cols>
    <col min="1" max="1" width="4.85546875" style="2" customWidth="1"/>
    <col min="2" max="2" width="41" style="3" customWidth="1"/>
    <col min="3" max="6" width="13.85546875" style="3" customWidth="1"/>
    <col min="7" max="7" width="15" style="3" customWidth="1"/>
    <col min="8" max="16384" width="9.140625" style="2"/>
  </cols>
  <sheetData>
    <row r="1" spans="2:7" s="1" customFormat="1" ht="30" customHeight="1">
      <c r="B1" s="464" t="s">
        <v>218</v>
      </c>
      <c r="C1" s="464"/>
      <c r="D1" s="464"/>
      <c r="E1" s="7"/>
      <c r="F1" s="7"/>
      <c r="G1" s="25"/>
    </row>
    <row r="2" spans="2:7" ht="15.75">
      <c r="B2" s="25"/>
      <c r="C2" s="73"/>
      <c r="D2" s="73"/>
      <c r="E2" s="73"/>
      <c r="F2" s="73"/>
      <c r="G2" s="25"/>
    </row>
    <row r="3" spans="2:7" ht="12.75">
      <c r="B3" s="116" t="s">
        <v>145</v>
      </c>
      <c r="C3" s="10">
        <v>2018</v>
      </c>
      <c r="D3" s="10">
        <v>2019</v>
      </c>
      <c r="E3" s="10">
        <v>2020</v>
      </c>
      <c r="F3" s="10">
        <v>2021</v>
      </c>
      <c r="G3" s="10">
        <v>2022</v>
      </c>
    </row>
    <row r="4" spans="2:7">
      <c r="B4" s="117"/>
      <c r="C4" s="117"/>
      <c r="D4" s="117"/>
      <c r="E4" s="117"/>
      <c r="F4" s="117"/>
      <c r="G4" s="117"/>
    </row>
    <row r="5" spans="2:7" ht="12.75">
      <c r="B5" s="118" t="s">
        <v>198</v>
      </c>
      <c r="C5" s="119">
        <f>'Non-Life 2'!C5+'Non-Life 2'!C65</f>
        <v>40741.1</v>
      </c>
      <c r="D5" s="119">
        <f>'Non-Life 2'!D5+'Non-Life 2'!D65</f>
        <v>45211.7</v>
      </c>
      <c r="E5" s="119">
        <f>'Non-Life 2'!E5+'Non-Life 2'!E65</f>
        <v>43983.700000000004</v>
      </c>
      <c r="F5" s="119">
        <f>'Non-Life 2'!F5+'Non-Life 2'!F65</f>
        <v>48419</v>
      </c>
      <c r="G5" s="119">
        <f>'Non-Life 2'!G5+'Non-Life 2'!G65</f>
        <v>52874.3</v>
      </c>
    </row>
    <row r="6" spans="2:7" ht="12.75">
      <c r="B6" s="118" t="s">
        <v>199</v>
      </c>
      <c r="C6" s="119">
        <f>'Non-Life 2'!C6+'Non-Life 2'!C66</f>
        <v>67295.600000000006</v>
      </c>
      <c r="D6" s="119">
        <f>'Non-Life 2'!D6+'Non-Life 2'!D66</f>
        <v>74113.899999999994</v>
      </c>
      <c r="E6" s="119">
        <f>'Non-Life 2'!E6+'Non-Life 2'!E66</f>
        <v>76640.3</v>
      </c>
      <c r="F6" s="119">
        <f>'Non-Life 2'!F6+'Non-Life 2'!F66</f>
        <v>96006.799999999988</v>
      </c>
      <c r="G6" s="119">
        <f>'Non-Life 2'!G6+'Non-Life 2'!G66</f>
        <v>120510.9</v>
      </c>
    </row>
    <row r="7" spans="2:7" ht="12.75">
      <c r="B7" s="118"/>
      <c r="C7" s="119"/>
      <c r="D7" s="119"/>
      <c r="E7" s="119"/>
      <c r="F7" s="119"/>
      <c r="G7" s="119"/>
    </row>
    <row r="8" spans="2:7" ht="12.75">
      <c r="B8" s="103" t="s">
        <v>200</v>
      </c>
      <c r="C8" s="108">
        <f>C9+C10+C11+C12+C13+C14</f>
        <v>51936.500000000007</v>
      </c>
      <c r="D8" s="108">
        <f>D9+D10+D11+D12+D13+D14</f>
        <v>56516.7</v>
      </c>
      <c r="E8" s="108">
        <f>E9+E10+E11+E12+E13+E14</f>
        <v>54001.2</v>
      </c>
      <c r="F8" s="108">
        <f>F9+F10+F11+F12+F13+F14</f>
        <v>53399</v>
      </c>
      <c r="G8" s="108">
        <f>G9+G10+G11+G12+G13+G14</f>
        <v>55339.299999999996</v>
      </c>
    </row>
    <row r="9" spans="2:7" ht="12">
      <c r="B9" s="105" t="s">
        <v>201</v>
      </c>
      <c r="C9" s="14">
        <f>'Non-Life 2'!C9+'Non-Life 2'!C69</f>
        <v>7029.1</v>
      </c>
      <c r="D9" s="14">
        <f>'Non-Life 2'!D9+'Non-Life 2'!D69</f>
        <v>8503.9</v>
      </c>
      <c r="E9" s="14">
        <f>'Non-Life 2'!E9+'Non-Life 2'!E69</f>
        <v>7556</v>
      </c>
      <c r="F9" s="14">
        <f>'Non-Life 2'!F9+'Non-Life 2'!F69</f>
        <v>7997.5</v>
      </c>
      <c r="G9" s="14">
        <f>'Non-Life 2'!G9+'Non-Life 2'!G69</f>
        <v>8119.9</v>
      </c>
    </row>
    <row r="10" spans="2:7" ht="12">
      <c r="B10" s="105" t="s">
        <v>184</v>
      </c>
      <c r="C10" s="14">
        <f>'Non-Life 2'!C10+'Non-Life 2'!C70</f>
        <v>2013.3000000000002</v>
      </c>
      <c r="D10" s="14">
        <f>'Non-Life 2'!D10+'Non-Life 2'!D70</f>
        <v>2216.8000000000002</v>
      </c>
      <c r="E10" s="14">
        <f>'Non-Life 2'!E10+'Non-Life 2'!E70</f>
        <v>1846.4</v>
      </c>
      <c r="F10" s="14">
        <f>'Non-Life 2'!F10+'Non-Life 2'!F70</f>
        <v>1670.8999999999999</v>
      </c>
      <c r="G10" s="14">
        <f>'Non-Life 2'!G10+'Non-Life 2'!G70</f>
        <v>2317.6000000000004</v>
      </c>
    </row>
    <row r="11" spans="2:7" ht="12">
      <c r="B11" s="105" t="s">
        <v>185</v>
      </c>
      <c r="C11" s="14">
        <f>'Non-Life 2'!C11+'Non-Life 2'!C71</f>
        <v>26116.9</v>
      </c>
      <c r="D11" s="14">
        <f>'Non-Life 2'!D11+'Non-Life 2'!D71</f>
        <v>27585.3</v>
      </c>
      <c r="E11" s="14">
        <f>'Non-Life 2'!E11+'Non-Life 2'!E71</f>
        <v>26127</v>
      </c>
      <c r="F11" s="14">
        <f>'Non-Life 2'!F11+'Non-Life 2'!F71</f>
        <v>24901</v>
      </c>
      <c r="G11" s="14">
        <f>'Non-Life 2'!G11+'Non-Life 2'!G71</f>
        <v>24469.1</v>
      </c>
    </row>
    <row r="12" spans="2:7" ht="12">
      <c r="B12" s="105" t="s">
        <v>186</v>
      </c>
      <c r="C12" s="14">
        <f>'Non-Life 2'!C12+'Non-Life 2'!C72</f>
        <v>12248.5</v>
      </c>
      <c r="D12" s="14">
        <f>'Non-Life 2'!D12+'Non-Life 2'!D72</f>
        <v>13086.1</v>
      </c>
      <c r="E12" s="14">
        <f>'Non-Life 2'!E12+'Non-Life 2'!E72</f>
        <v>13278.1</v>
      </c>
      <c r="F12" s="14">
        <f>'Non-Life 2'!F12+'Non-Life 2'!F72</f>
        <v>13845.3</v>
      </c>
      <c r="G12" s="14">
        <f>'Non-Life 2'!G12+'Non-Life 2'!G72</f>
        <v>14788.699999999999</v>
      </c>
    </row>
    <row r="13" spans="2:7" ht="12">
      <c r="B13" s="105" t="s">
        <v>187</v>
      </c>
      <c r="C13" s="14">
        <f>'Non-Life 2'!C13+'Non-Life 2'!C73</f>
        <v>4047.4</v>
      </c>
      <c r="D13" s="14">
        <f>'Non-Life 2'!D13+'Non-Life 2'!D73</f>
        <v>4185.4000000000005</v>
      </c>
      <c r="E13" s="14">
        <f>'Non-Life 2'!E13+'Non-Life 2'!E73</f>
        <v>4046.6</v>
      </c>
      <c r="F13" s="14">
        <f>'Non-Life 2'!F13+'Non-Life 2'!F73</f>
        <v>3899</v>
      </c>
      <c r="G13" s="14">
        <f>'Non-Life 2'!G13+'Non-Life 2'!G73</f>
        <v>4238.2</v>
      </c>
    </row>
    <row r="14" spans="2:7" ht="12">
      <c r="B14" s="105" t="s">
        <v>202</v>
      </c>
      <c r="C14" s="14">
        <f>'Non-Life 2'!C14+'Non-Life 2'!C74</f>
        <v>481.3</v>
      </c>
      <c r="D14" s="14">
        <f>'Non-Life 2'!D14+'Non-Life 2'!D74</f>
        <v>939.2</v>
      </c>
      <c r="E14" s="14">
        <f>'Non-Life 2'!E14+'Non-Life 2'!E74</f>
        <v>1147.0999999999999</v>
      </c>
      <c r="F14" s="14">
        <f>'Non-Life 2'!F14+'Non-Life 2'!F74</f>
        <v>1085.3</v>
      </c>
      <c r="G14" s="14">
        <f>'Non-Life 2'!G14+'Non-Life 2'!G74</f>
        <v>1405.8</v>
      </c>
    </row>
    <row r="15" spans="2:7" ht="12">
      <c r="B15" s="105"/>
      <c r="C15" s="120"/>
      <c r="D15" s="120"/>
      <c r="E15" s="16"/>
      <c r="F15" s="16"/>
      <c r="G15" s="16"/>
    </row>
    <row r="16" spans="2:7" ht="12.75">
      <c r="B16" s="109" t="s">
        <v>203</v>
      </c>
      <c r="C16" s="108">
        <f>C17+C18+C19+C20+C21+C22</f>
        <v>22614.3</v>
      </c>
      <c r="D16" s="108">
        <f>D17+D18+D19+D20+D21+D22</f>
        <v>27229.4</v>
      </c>
      <c r="E16" s="108">
        <f>E17+E18+E19+E20+E21+E22</f>
        <v>21894.300000000003</v>
      </c>
      <c r="F16" s="108">
        <f>F17+F18+F19+F20+F21+F22</f>
        <v>21355.5</v>
      </c>
      <c r="G16" s="108">
        <f>G17+G18+G19+G20+G21+G22</f>
        <v>22093.600000000002</v>
      </c>
    </row>
    <row r="17" spans="1:7" ht="12">
      <c r="B17" s="105" t="s">
        <v>201</v>
      </c>
      <c r="C17" s="14">
        <f>'Non-Life 2'!C17+'Non-Life 2'!C77</f>
        <v>4828</v>
      </c>
      <c r="D17" s="14">
        <f>'Non-Life 2'!D17+'Non-Life 2'!D77</f>
        <v>6281.9</v>
      </c>
      <c r="E17" s="14">
        <f>'Non-Life 2'!E17+'Non-Life 2'!E77</f>
        <v>5215</v>
      </c>
      <c r="F17" s="14">
        <f>'Non-Life 2'!F17+'Non-Life 2'!F77</f>
        <v>5920.5</v>
      </c>
      <c r="G17" s="15">
        <f>'Non-Life 2'!G17+'Non-Life 2'!G77</f>
        <v>5424.9</v>
      </c>
    </row>
    <row r="18" spans="1:7" ht="12">
      <c r="B18" s="105" t="s">
        <v>184</v>
      </c>
      <c r="C18" s="14">
        <f>'Non-Life 2'!C18+'Non-Life 2'!C78</f>
        <v>608.4</v>
      </c>
      <c r="D18" s="14">
        <f>'Non-Life 2'!D18+'Non-Life 2'!D78</f>
        <v>484.09999999999997</v>
      </c>
      <c r="E18" s="14">
        <f>'Non-Life 2'!E18+'Non-Life 2'!E78</f>
        <v>739.19999999999993</v>
      </c>
      <c r="F18" s="14">
        <f>'Non-Life 2'!F18+'Non-Life 2'!F78</f>
        <v>620.80000000000007</v>
      </c>
      <c r="G18" s="14">
        <f>'Non-Life 2'!G18+'Non-Life 2'!G78</f>
        <v>829.5</v>
      </c>
    </row>
    <row r="19" spans="1:7" ht="12">
      <c r="B19" s="105" t="s">
        <v>185</v>
      </c>
      <c r="C19" s="14">
        <f>'Non-Life 2'!C19+'Non-Life 2'!C79</f>
        <v>12677.099999999999</v>
      </c>
      <c r="D19" s="14">
        <f>'Non-Life 2'!D19+'Non-Life 2'!D79</f>
        <v>15205.7</v>
      </c>
      <c r="E19" s="14">
        <f>'Non-Life 2'!E19+'Non-Life 2'!E79</f>
        <v>11067.2</v>
      </c>
      <c r="F19" s="14">
        <f>'Non-Life 2'!F19+'Non-Life 2'!F79</f>
        <v>10225.200000000001</v>
      </c>
      <c r="G19" s="14">
        <f>'Non-Life 2'!G19+'Non-Life 2'!G79</f>
        <v>11022.9</v>
      </c>
    </row>
    <row r="20" spans="1:7" ht="12">
      <c r="B20" s="105" t="s">
        <v>186</v>
      </c>
      <c r="C20" s="14">
        <f>'Non-Life 2'!C20+'Non-Life 2'!C80</f>
        <v>4328.8</v>
      </c>
      <c r="D20" s="14">
        <f>'Non-Life 2'!D20+'Non-Life 2'!D80</f>
        <v>4990.8</v>
      </c>
      <c r="E20" s="14">
        <f>'Non-Life 2'!E20+'Non-Life 2'!E80</f>
        <v>4652.2</v>
      </c>
      <c r="F20" s="14">
        <f>'Non-Life 2'!F20+'Non-Life 2'!F80</f>
        <v>3772.2000000000003</v>
      </c>
      <c r="G20" s="14">
        <f>'Non-Life 2'!G20+'Non-Life 2'!G80</f>
        <v>3796</v>
      </c>
    </row>
    <row r="21" spans="1:7" ht="12">
      <c r="A21" s="121"/>
      <c r="B21" s="105" t="s">
        <v>187</v>
      </c>
      <c r="C21" s="14">
        <f>'Non-Life 2'!C21+'Non-Life 2'!C81</f>
        <v>172</v>
      </c>
      <c r="D21" s="14">
        <f>'Non-Life 2'!D21+'Non-Life 2'!D81</f>
        <v>266.89999999999998</v>
      </c>
      <c r="E21" s="14">
        <f>'Non-Life 2'!E21+'Non-Life 2'!E81</f>
        <v>220.7</v>
      </c>
      <c r="F21" s="14">
        <f>'Non-Life 2'!F21+'Non-Life 2'!F81</f>
        <v>402.3</v>
      </c>
      <c r="G21" s="14">
        <f>'Non-Life 2'!G21+'Non-Life 2'!G81</f>
        <v>237.9</v>
      </c>
    </row>
    <row r="22" spans="1:7" ht="12">
      <c r="A22" s="121"/>
      <c r="B22" s="105" t="s">
        <v>202</v>
      </c>
      <c r="C22" s="14">
        <f>'Non-Life 2'!C22+'Non-Life 2'!C82</f>
        <v>0</v>
      </c>
      <c r="D22" s="14">
        <f>'Non-Life 2'!D22+'Non-Life 2'!D82</f>
        <v>0</v>
      </c>
      <c r="E22" s="14">
        <f>'Non-Life 2'!E22+'Non-Life 2'!E82</f>
        <v>0</v>
      </c>
      <c r="F22" s="14">
        <f>'Non-Life 2'!F22+'Non-Life 2'!F82</f>
        <v>414.5</v>
      </c>
      <c r="G22" s="14">
        <f>'Non-Life 2'!G22+'Non-Life 2'!G82</f>
        <v>782.4</v>
      </c>
    </row>
    <row r="23" spans="1:7" ht="12">
      <c r="A23" s="121"/>
      <c r="B23" s="105"/>
      <c r="C23" s="120"/>
      <c r="D23" s="106"/>
      <c r="E23" s="122"/>
      <c r="F23" s="122"/>
      <c r="G23" s="122"/>
    </row>
    <row r="24" spans="1:7" ht="12.75">
      <c r="A24" s="121"/>
      <c r="B24" s="103" t="s">
        <v>124</v>
      </c>
      <c r="C24" s="123"/>
      <c r="D24" s="123"/>
      <c r="E24" s="123"/>
      <c r="F24" s="124"/>
      <c r="G24" s="124"/>
    </row>
    <row r="25" spans="1:7" ht="12">
      <c r="A25" s="121"/>
      <c r="B25" s="105" t="s">
        <v>204</v>
      </c>
      <c r="C25" s="14">
        <f>'Non-Life 2'!C25+'Non-Life 2'!C85</f>
        <v>51936.5</v>
      </c>
      <c r="D25" s="14">
        <f>'Non-Life 2'!D25+'Non-Life 2'!D85</f>
        <v>56516.7</v>
      </c>
      <c r="E25" s="14">
        <f>'Non-Life 2'!E25+'Non-Life 2'!E85</f>
        <v>54001.3</v>
      </c>
      <c r="F25" s="14">
        <f>'Non-Life 2'!F25+'Non-Life 2'!F85</f>
        <v>53399</v>
      </c>
      <c r="G25" s="14">
        <f>'Non-Life 2'!G25+'Non-Life 2'!G85</f>
        <v>55339.3</v>
      </c>
    </row>
    <row r="26" spans="1:7" ht="12">
      <c r="A26" s="121"/>
      <c r="B26" s="105" t="s">
        <v>205</v>
      </c>
      <c r="C26" s="14">
        <f>'Non-Life 2'!C26+'Non-Life 2'!C86</f>
        <v>22614.3</v>
      </c>
      <c r="D26" s="14">
        <f>'Non-Life 2'!D26+'Non-Life 2'!D86</f>
        <v>27229.4</v>
      </c>
      <c r="E26" s="14">
        <f>'Non-Life 2'!E26+'Non-Life 2'!E86</f>
        <v>21894.300000000003</v>
      </c>
      <c r="F26" s="14">
        <f>'Non-Life 2'!F26+'Non-Life 2'!F86</f>
        <v>21355.5</v>
      </c>
      <c r="G26" s="14">
        <f>'Non-Life 2'!G26+'Non-Life 2'!G86</f>
        <v>22093.599999999999</v>
      </c>
    </row>
    <row r="27" spans="1:7" ht="12">
      <c r="A27" s="121"/>
      <c r="B27" s="105" t="s">
        <v>206</v>
      </c>
      <c r="C27" s="14">
        <f>'Non-Life 2'!C27+'Non-Life 2'!C87</f>
        <v>296.5</v>
      </c>
      <c r="D27" s="14">
        <f>'Non-Life 2'!D27+'Non-Life 2'!D87</f>
        <v>361.6</v>
      </c>
      <c r="E27" s="14">
        <f>'Non-Life 2'!E27+'Non-Life 2'!E87</f>
        <v>254.5</v>
      </c>
      <c r="F27" s="14">
        <f>'Non-Life 2'!F27+'Non-Life 2'!F87</f>
        <v>337.5</v>
      </c>
      <c r="G27" s="14">
        <f>'Non-Life 2'!G27+'Non-Life 2'!G87</f>
        <v>-134.91</v>
      </c>
    </row>
    <row r="28" spans="1:7" ht="12">
      <c r="A28" s="121"/>
      <c r="B28" s="105" t="s">
        <v>207</v>
      </c>
      <c r="C28" s="14">
        <f>'Non-Life 2'!C28+'Non-Life 2'!C88</f>
        <v>-9945.5999999999985</v>
      </c>
      <c r="D28" s="14">
        <f>'Non-Life 2'!D28+'Non-Life 2'!D88</f>
        <v>-11022.6</v>
      </c>
      <c r="E28" s="14">
        <f>'Non-Life 2'!E28+'Non-Life 2'!E88</f>
        <v>-10848.4</v>
      </c>
      <c r="F28" s="14">
        <f>'Non-Life 2'!F28+'Non-Life 2'!F88</f>
        <v>-10834.2</v>
      </c>
      <c r="G28" s="14">
        <f>'Non-Life 2'!G28+'Non-Life 2'!G88</f>
        <v>-9956.2000000000007</v>
      </c>
    </row>
    <row r="29" spans="1:7" ht="12">
      <c r="A29" s="121"/>
      <c r="B29" s="105" t="s">
        <v>208</v>
      </c>
      <c r="C29" s="14">
        <f>'Non-Life 2'!C29+'Non-Life 2'!C89</f>
        <v>-4465.2</v>
      </c>
      <c r="D29" s="14">
        <f>'Non-Life 2'!D29+'Non-Life 2'!D89</f>
        <v>-4271.8999999999996</v>
      </c>
      <c r="E29" s="14">
        <f>'Non-Life 2'!E29+'Non-Life 2'!E89</f>
        <v>-3737</v>
      </c>
      <c r="F29" s="14">
        <f>'Non-Life 2'!F29+'Non-Life 2'!F89</f>
        <v>-3699.7</v>
      </c>
      <c r="G29" s="14">
        <f>'Non-Life 2'!G29+'Non-Life 2'!G89</f>
        <v>-3660.0299999999997</v>
      </c>
    </row>
    <row r="30" spans="1:7" ht="12">
      <c r="B30" s="105" t="s">
        <v>209</v>
      </c>
      <c r="C30" s="105">
        <f>C25-C26-C27+C28+C29</f>
        <v>14614.900000000001</v>
      </c>
      <c r="D30" s="105">
        <f t="shared" ref="D30:G30" si="0">D25-D26-D27+D28+D29</f>
        <v>13631.199999999999</v>
      </c>
      <c r="E30" s="105">
        <f t="shared" si="0"/>
        <v>17267.099999999999</v>
      </c>
      <c r="F30" s="105">
        <f t="shared" si="0"/>
        <v>17172.099999999999</v>
      </c>
      <c r="G30" s="105">
        <f t="shared" si="0"/>
        <v>19764.380000000008</v>
      </c>
    </row>
    <row r="31" spans="1:7" ht="12">
      <c r="B31" s="125" t="s">
        <v>210</v>
      </c>
      <c r="C31" s="126">
        <f>'Non-Life 2'!C31+'Non-Life 2'!C91</f>
        <v>35.121674480595999</v>
      </c>
      <c r="D31" s="126">
        <f>'Non-Life 2'!D31+'Non-Life 2'!D91</f>
        <v>29.578993156175464</v>
      </c>
      <c r="E31" s="126">
        <f>'Non-Life 2'!E31+'Non-Life 2'!E91</f>
        <v>43.52710022940343</v>
      </c>
      <c r="F31" s="126">
        <f>'Non-Life 2'!F31+'Non-Life 2'!F91</f>
        <v>35.486650038636235</v>
      </c>
      <c r="G31" s="127">
        <f>'Non-Life 2'!G31+'Non-Life 2'!G91</f>
        <v>45.092882500884478</v>
      </c>
    </row>
    <row r="32" spans="1:7" ht="12">
      <c r="B32" s="125"/>
      <c r="C32" s="126"/>
      <c r="D32" s="126"/>
      <c r="E32" s="126"/>
      <c r="F32" s="126"/>
      <c r="G32" s="126"/>
    </row>
    <row r="33" spans="2:7" ht="12.75">
      <c r="B33" s="128" t="s">
        <v>131</v>
      </c>
      <c r="C33" s="129"/>
      <c r="D33" s="129"/>
      <c r="E33" s="129"/>
      <c r="F33" s="130"/>
      <c r="G33" s="130"/>
    </row>
    <row r="34" spans="2:7" ht="12">
      <c r="B34" s="105" t="s">
        <v>209</v>
      </c>
      <c r="C34" s="131">
        <f>C30</f>
        <v>14614.900000000001</v>
      </c>
      <c r="D34" s="131">
        <f t="shared" ref="D34:G34" si="1">D30</f>
        <v>13631.199999999999</v>
      </c>
      <c r="E34" s="131">
        <f t="shared" si="1"/>
        <v>17267.099999999999</v>
      </c>
      <c r="F34" s="131">
        <f t="shared" si="1"/>
        <v>17172.099999999999</v>
      </c>
      <c r="G34" s="131">
        <f t="shared" si="1"/>
        <v>19764.380000000008</v>
      </c>
    </row>
    <row r="35" spans="2:7" ht="12">
      <c r="B35" s="105" t="s">
        <v>211</v>
      </c>
      <c r="C35" s="14">
        <f>'Non-Life 2'!C35+'Non-Life 2'!C95</f>
        <v>2983.3</v>
      </c>
      <c r="D35" s="14">
        <f>'Non-Life 2'!D35+'Non-Life 2'!D95</f>
        <v>3974.5</v>
      </c>
      <c r="E35" s="14">
        <f>'Non-Life 2'!E35+'Non-Life 2'!E95</f>
        <v>3627.6000000000004</v>
      </c>
      <c r="F35" s="14">
        <f>'Non-Life 2'!F35+'Non-Life 2'!F95</f>
        <v>3337.8</v>
      </c>
      <c r="G35" s="14">
        <f>'Non-Life 2'!G35+'Non-Life 2'!G95</f>
        <v>3889.5</v>
      </c>
    </row>
    <row r="36" spans="2:7" ht="12">
      <c r="B36" s="105" t="s">
        <v>212</v>
      </c>
      <c r="C36" s="14">
        <f>'Non-Life 2'!C36+'Non-Life 2'!C96</f>
        <v>12996.5</v>
      </c>
      <c r="D36" s="14">
        <f>'Non-Life 2'!D36+'Non-Life 2'!D96</f>
        <v>13052.300000000001</v>
      </c>
      <c r="E36" s="14">
        <f>'Non-Life 2'!E36+'Non-Life 2'!E96</f>
        <v>15340.1</v>
      </c>
      <c r="F36" s="14">
        <f>'Non-Life 2'!F36+'Non-Life 2'!F96</f>
        <v>13554.300000000001</v>
      </c>
      <c r="G36" s="14">
        <f>'Non-Life 2'!G36+'Non-Life 2'!G96</f>
        <v>15552.9</v>
      </c>
    </row>
    <row r="37" spans="2:7" ht="12">
      <c r="B37" s="105" t="s">
        <v>213</v>
      </c>
      <c r="C37" s="105">
        <f>C34+C35-C36</f>
        <v>4601.7000000000007</v>
      </c>
      <c r="D37" s="105">
        <f t="shared" ref="D37:G37" si="2">D34+D35-D36</f>
        <v>4553.399999999996</v>
      </c>
      <c r="E37" s="105">
        <f t="shared" si="2"/>
        <v>5554.5999999999967</v>
      </c>
      <c r="F37" s="105">
        <f t="shared" si="2"/>
        <v>6955.5999999999967</v>
      </c>
      <c r="G37" s="105">
        <f t="shared" si="2"/>
        <v>8100.9800000000087</v>
      </c>
    </row>
    <row r="38" spans="2:7" ht="12">
      <c r="B38" s="105" t="s">
        <v>214</v>
      </c>
      <c r="C38" s="14">
        <f>'Non-Life 2'!C38+'Non-Life 2'!C98</f>
        <v>898.8</v>
      </c>
      <c r="D38" s="14">
        <f>'Non-Life 2'!D38+'Non-Life 2'!D98</f>
        <v>1103.2</v>
      </c>
      <c r="E38" s="14">
        <f>'Non-Life 2'!E38+'Non-Life 2'!E98</f>
        <v>929.2</v>
      </c>
      <c r="F38" s="14">
        <f>'Non-Life 2'!F38+'Non-Life 2'!F98</f>
        <v>1184.5</v>
      </c>
      <c r="G38" s="14">
        <f>'Non-Life 2'!G38+'Non-Life 2'!G98</f>
        <v>1802.1999999999998</v>
      </c>
    </row>
    <row r="39" spans="2:7" ht="12">
      <c r="B39" s="105" t="s">
        <v>215</v>
      </c>
      <c r="C39" s="105">
        <f>C37-C38</f>
        <v>3702.9000000000005</v>
      </c>
      <c r="D39" s="105">
        <f t="shared" ref="D39:G39" si="3">D37-D38</f>
        <v>3450.1999999999962</v>
      </c>
      <c r="E39" s="105">
        <f t="shared" si="3"/>
        <v>4625.3999999999969</v>
      </c>
      <c r="F39" s="105">
        <f t="shared" si="3"/>
        <v>5771.0999999999967</v>
      </c>
      <c r="G39" s="105">
        <f t="shared" si="3"/>
        <v>6298.7800000000088</v>
      </c>
    </row>
    <row r="40" spans="2:7" ht="12.75">
      <c r="B40" s="132"/>
      <c r="C40" s="133"/>
      <c r="D40" s="133"/>
      <c r="E40" s="134"/>
      <c r="F40" s="133"/>
      <c r="G40" s="133"/>
    </row>
    <row r="41" spans="2:7" ht="12">
      <c r="B41" s="114"/>
      <c r="C41" s="135"/>
      <c r="D41" s="135"/>
      <c r="E41" s="136"/>
      <c r="F41" s="135"/>
      <c r="G41" s="135"/>
    </row>
    <row r="42" spans="2:7" ht="12.75">
      <c r="B42" s="137" t="s">
        <v>216</v>
      </c>
      <c r="C42" s="10">
        <v>2018</v>
      </c>
      <c r="D42" s="10">
        <v>2019</v>
      </c>
      <c r="E42" s="10">
        <v>2020</v>
      </c>
      <c r="F42" s="10">
        <v>2021</v>
      </c>
      <c r="G42" s="10">
        <v>2022</v>
      </c>
    </row>
    <row r="43" spans="2:7">
      <c r="B43" s="117"/>
      <c r="C43" s="117"/>
      <c r="D43" s="117"/>
      <c r="E43" s="117"/>
      <c r="F43" s="117"/>
      <c r="G43" s="117"/>
    </row>
    <row r="44" spans="2:7" ht="12.75">
      <c r="B44" s="103" t="s">
        <v>200</v>
      </c>
      <c r="C44" s="138">
        <f>C45+C46+C47+C48+C49+C50</f>
        <v>100.00000000000001</v>
      </c>
      <c r="D44" s="138">
        <f t="shared" ref="D44:G44" si="4">D45+D46+D47+D48+D49+D50</f>
        <v>100</v>
      </c>
      <c r="E44" s="138">
        <f t="shared" si="4"/>
        <v>99.990000000000009</v>
      </c>
      <c r="F44" s="138">
        <f t="shared" si="4"/>
        <v>100.00000000000001</v>
      </c>
      <c r="G44" s="139">
        <f t="shared" si="4"/>
        <v>100</v>
      </c>
    </row>
    <row r="45" spans="2:7" ht="12">
      <c r="B45" s="105" t="s">
        <v>201</v>
      </c>
      <c r="C45" s="140">
        <f>ROUND(100*C9/C$8,2)</f>
        <v>13.53</v>
      </c>
      <c r="D45" s="140">
        <f t="shared" ref="D45:G45" si="5">ROUND(100*D9/D$8,2)</f>
        <v>15.05</v>
      </c>
      <c r="E45" s="140">
        <f t="shared" si="5"/>
        <v>13.99</v>
      </c>
      <c r="F45" s="140">
        <f t="shared" si="5"/>
        <v>14.98</v>
      </c>
      <c r="G45" s="141">
        <f t="shared" si="5"/>
        <v>14.67</v>
      </c>
    </row>
    <row r="46" spans="2:7" ht="12">
      <c r="B46" s="105" t="s">
        <v>184</v>
      </c>
      <c r="C46" s="140">
        <f t="shared" ref="C46:G50" si="6">ROUND(100*C10/C$8,2)</f>
        <v>3.88</v>
      </c>
      <c r="D46" s="140">
        <f t="shared" si="6"/>
        <v>3.92</v>
      </c>
      <c r="E46" s="140">
        <f t="shared" si="6"/>
        <v>3.42</v>
      </c>
      <c r="F46" s="140">
        <f t="shared" si="6"/>
        <v>3.13</v>
      </c>
      <c r="G46" s="141">
        <f t="shared" si="6"/>
        <v>4.1900000000000004</v>
      </c>
    </row>
    <row r="47" spans="2:7" ht="12">
      <c r="B47" s="105" t="s">
        <v>185</v>
      </c>
      <c r="C47" s="140">
        <f t="shared" si="6"/>
        <v>50.29</v>
      </c>
      <c r="D47" s="140">
        <f t="shared" si="6"/>
        <v>48.81</v>
      </c>
      <c r="E47" s="140">
        <f t="shared" si="6"/>
        <v>48.38</v>
      </c>
      <c r="F47" s="140">
        <f t="shared" si="6"/>
        <v>46.63</v>
      </c>
      <c r="G47" s="141">
        <f t="shared" si="6"/>
        <v>44.22</v>
      </c>
    </row>
    <row r="48" spans="2:7" ht="12">
      <c r="B48" s="105" t="s">
        <v>186</v>
      </c>
      <c r="C48" s="140">
        <f t="shared" si="6"/>
        <v>23.58</v>
      </c>
      <c r="D48" s="140">
        <f t="shared" si="6"/>
        <v>23.15</v>
      </c>
      <c r="E48" s="140">
        <f t="shared" si="6"/>
        <v>24.59</v>
      </c>
      <c r="F48" s="140">
        <f t="shared" si="6"/>
        <v>25.93</v>
      </c>
      <c r="G48" s="141">
        <f t="shared" si="6"/>
        <v>26.72</v>
      </c>
    </row>
    <row r="49" spans="1:7" ht="12">
      <c r="B49" s="105" t="s">
        <v>187</v>
      </c>
      <c r="C49" s="140">
        <f t="shared" si="6"/>
        <v>7.79</v>
      </c>
      <c r="D49" s="140">
        <f t="shared" si="6"/>
        <v>7.41</v>
      </c>
      <c r="E49" s="140">
        <f t="shared" si="6"/>
        <v>7.49</v>
      </c>
      <c r="F49" s="140">
        <f t="shared" si="6"/>
        <v>7.3</v>
      </c>
      <c r="G49" s="141">
        <f t="shared" si="6"/>
        <v>7.66</v>
      </c>
    </row>
    <row r="50" spans="1:7" ht="12">
      <c r="B50" s="105" t="s">
        <v>202</v>
      </c>
      <c r="C50" s="140">
        <f t="shared" si="6"/>
        <v>0.93</v>
      </c>
      <c r="D50" s="140">
        <f t="shared" si="6"/>
        <v>1.66</v>
      </c>
      <c r="E50" s="140">
        <f t="shared" si="6"/>
        <v>2.12</v>
      </c>
      <c r="F50" s="140">
        <f t="shared" si="6"/>
        <v>2.0299999999999998</v>
      </c>
      <c r="G50" s="141">
        <f t="shared" si="6"/>
        <v>2.54</v>
      </c>
    </row>
    <row r="51" spans="1:7" ht="12">
      <c r="B51" s="105"/>
      <c r="C51" s="120"/>
      <c r="D51" s="120"/>
      <c r="E51" s="16"/>
      <c r="F51" s="16"/>
      <c r="G51" s="16"/>
    </row>
    <row r="52" spans="1:7" ht="12.75">
      <c r="B52" s="109" t="s">
        <v>217</v>
      </c>
      <c r="C52" s="138">
        <f>ROUND(100*C16/C8,2)</f>
        <v>43.54</v>
      </c>
      <c r="D52" s="138">
        <f>ROUND(100*D16/D8,2)</f>
        <v>48.18</v>
      </c>
      <c r="E52" s="138">
        <f t="shared" ref="E52:G52" si="7">ROUND(100*E16/E8,2)</f>
        <v>40.54</v>
      </c>
      <c r="F52" s="138">
        <f t="shared" si="7"/>
        <v>39.99</v>
      </c>
      <c r="G52" s="139">
        <f t="shared" si="7"/>
        <v>39.92</v>
      </c>
    </row>
    <row r="53" spans="1:7" ht="12">
      <c r="B53" s="105" t="s">
        <v>201</v>
      </c>
      <c r="C53" s="140">
        <f>ROUND(100*C17/C9,2)</f>
        <v>68.69</v>
      </c>
      <c r="D53" s="140">
        <f>ROUND(100*D17/D9,2)</f>
        <v>73.87</v>
      </c>
      <c r="E53" s="140">
        <f t="shared" ref="E53:G53" si="8">ROUND(100*E17/E9,2)</f>
        <v>69.02</v>
      </c>
      <c r="F53" s="140">
        <f t="shared" si="8"/>
        <v>74.03</v>
      </c>
      <c r="G53" s="141">
        <f t="shared" si="8"/>
        <v>66.81</v>
      </c>
    </row>
    <row r="54" spans="1:7" ht="12">
      <c r="B54" s="105" t="s">
        <v>184</v>
      </c>
      <c r="C54" s="140">
        <f t="shared" ref="C54:D57" si="9">ROUND(100*C18/C10,2)</f>
        <v>30.22</v>
      </c>
      <c r="D54" s="140">
        <f t="shared" si="9"/>
        <v>21.84</v>
      </c>
      <c r="E54" s="140">
        <f t="shared" ref="E54:G54" si="10">ROUND(100*E18/E10,2)</f>
        <v>40.03</v>
      </c>
      <c r="F54" s="140">
        <f t="shared" si="10"/>
        <v>37.15</v>
      </c>
      <c r="G54" s="141">
        <f t="shared" si="10"/>
        <v>35.79</v>
      </c>
    </row>
    <row r="55" spans="1:7" ht="12">
      <c r="B55" s="105" t="s">
        <v>185</v>
      </c>
      <c r="C55" s="140">
        <f t="shared" si="9"/>
        <v>48.54</v>
      </c>
      <c r="D55" s="140">
        <f t="shared" si="9"/>
        <v>55.12</v>
      </c>
      <c r="E55" s="140">
        <f t="shared" ref="E55:G55" si="11">ROUND(100*E19/E11,2)</f>
        <v>42.36</v>
      </c>
      <c r="F55" s="140">
        <f t="shared" si="11"/>
        <v>41.06</v>
      </c>
      <c r="G55" s="141">
        <f t="shared" si="11"/>
        <v>45.05</v>
      </c>
    </row>
    <row r="56" spans="1:7" ht="12">
      <c r="B56" s="105" t="s">
        <v>186</v>
      </c>
      <c r="C56" s="140">
        <f t="shared" si="9"/>
        <v>35.340000000000003</v>
      </c>
      <c r="D56" s="140">
        <f t="shared" si="9"/>
        <v>38.14</v>
      </c>
      <c r="E56" s="140">
        <f t="shared" ref="E56:G56" si="12">ROUND(100*E20/E12,2)</f>
        <v>35.04</v>
      </c>
      <c r="F56" s="140">
        <f t="shared" si="12"/>
        <v>27.25</v>
      </c>
      <c r="G56" s="141">
        <f t="shared" si="12"/>
        <v>25.67</v>
      </c>
    </row>
    <row r="57" spans="1:7" ht="12">
      <c r="B57" s="105" t="s">
        <v>187</v>
      </c>
      <c r="C57" s="140">
        <f t="shared" si="9"/>
        <v>4.25</v>
      </c>
      <c r="D57" s="140">
        <f t="shared" si="9"/>
        <v>6.38</v>
      </c>
      <c r="E57" s="140">
        <f t="shared" ref="E57:G58" si="13">ROUND(100*E21/E13,2)</f>
        <v>5.45</v>
      </c>
      <c r="F57" s="140">
        <f t="shared" si="13"/>
        <v>10.32</v>
      </c>
      <c r="G57" s="141">
        <f t="shared" si="13"/>
        <v>5.61</v>
      </c>
    </row>
    <row r="58" spans="1:7" ht="12">
      <c r="B58" s="105" t="s">
        <v>202</v>
      </c>
      <c r="C58" s="140">
        <f t="shared" ref="C58:E58" si="14">ROUND(100*C22/C$16,2)</f>
        <v>0</v>
      </c>
      <c r="D58" s="140">
        <f t="shared" si="14"/>
        <v>0</v>
      </c>
      <c r="E58" s="140">
        <f t="shared" si="14"/>
        <v>0</v>
      </c>
      <c r="F58" s="140">
        <f t="shared" si="13"/>
        <v>38.19</v>
      </c>
      <c r="G58" s="141">
        <f t="shared" si="13"/>
        <v>55.66</v>
      </c>
    </row>
    <row r="59" spans="1:7" ht="12">
      <c r="A59" s="142"/>
      <c r="B59" s="143"/>
      <c r="C59" s="144"/>
      <c r="D59" s="144"/>
      <c r="E59" s="144"/>
      <c r="F59" s="144"/>
      <c r="G59" s="145"/>
    </row>
    <row r="60" spans="1:7" ht="12">
      <c r="A60" s="142"/>
      <c r="B60" s="143"/>
      <c r="C60" s="146"/>
      <c r="D60" s="146"/>
      <c r="E60" s="146"/>
      <c r="F60" s="146"/>
      <c r="G60" s="146"/>
    </row>
    <row r="61" spans="1:7" ht="12.75">
      <c r="A61" s="80"/>
      <c r="B61" s="137" t="s">
        <v>163</v>
      </c>
      <c r="C61" s="10">
        <v>2018</v>
      </c>
      <c r="D61" s="10">
        <v>2019</v>
      </c>
      <c r="E61" s="10">
        <v>2020</v>
      </c>
      <c r="F61" s="10">
        <v>2021</v>
      </c>
      <c r="G61" s="10">
        <v>2022</v>
      </c>
    </row>
    <row r="62" spans="1:7">
      <c r="A62" s="117"/>
      <c r="B62" s="2"/>
      <c r="C62" s="2"/>
      <c r="D62" s="2"/>
      <c r="E62" s="2"/>
      <c r="F62" s="2"/>
      <c r="G62" s="2"/>
    </row>
    <row r="63" spans="1:7" ht="12">
      <c r="A63" s="147"/>
      <c r="B63" s="148" t="s">
        <v>164</v>
      </c>
      <c r="C63" s="149">
        <f>SUM(C64:C70)</f>
        <v>0</v>
      </c>
      <c r="D63" s="149">
        <f t="shared" ref="D63:G63" si="15">SUM(D64:D70)</f>
        <v>90047.458981922769</v>
      </c>
      <c r="E63" s="149">
        <f t="shared" si="15"/>
        <v>84911.296597628927</v>
      </c>
      <c r="F63" s="149">
        <f t="shared" si="15"/>
        <v>93285.544482122379</v>
      </c>
      <c r="G63" s="149">
        <f t="shared" si="15"/>
        <v>105717.76999999997</v>
      </c>
    </row>
    <row r="64" spans="1:7" ht="12">
      <c r="A64" s="142"/>
      <c r="B64" s="150" t="s">
        <v>165</v>
      </c>
      <c r="C64" s="151"/>
      <c r="D64" s="151">
        <v>34746.572219563197</v>
      </c>
      <c r="E64" s="151">
        <v>32794.374470139803</v>
      </c>
      <c r="F64" s="151">
        <v>36289.107807101798</v>
      </c>
      <c r="G64" s="154">
        <v>39886.28</v>
      </c>
    </row>
    <row r="65" spans="1:7" ht="12">
      <c r="A65" s="142"/>
      <c r="B65" s="150" t="s">
        <v>166</v>
      </c>
      <c r="C65" s="151"/>
      <c r="D65" s="151">
        <v>33436.1628500636</v>
      </c>
      <c r="E65" s="151">
        <v>32160.183094397798</v>
      </c>
      <c r="F65" s="151">
        <v>34661.388070426903</v>
      </c>
      <c r="G65" s="154">
        <v>38457.18</v>
      </c>
    </row>
    <row r="66" spans="1:7" ht="12">
      <c r="A66" s="142"/>
      <c r="B66" s="150" t="s">
        <v>167</v>
      </c>
      <c r="C66" s="151"/>
      <c r="D66" s="151">
        <v>5234.2134246265596</v>
      </c>
      <c r="E66" s="151">
        <v>4840.5081592087699</v>
      </c>
      <c r="F66" s="151">
        <v>4719.2717753933102</v>
      </c>
      <c r="G66" s="154">
        <v>4930.7</v>
      </c>
    </row>
    <row r="67" spans="1:7" ht="12">
      <c r="A67" s="142"/>
      <c r="B67" s="150" t="s">
        <v>168</v>
      </c>
      <c r="C67" s="151"/>
      <c r="D67" s="151">
        <v>9716.5444787258093</v>
      </c>
      <c r="E67" s="151">
        <v>8772.1446532485897</v>
      </c>
      <c r="F67" s="151">
        <v>9441.0312130821403</v>
      </c>
      <c r="G67" s="154">
        <v>13030.73</v>
      </c>
    </row>
    <row r="68" spans="1:7" ht="12">
      <c r="A68" s="142"/>
      <c r="B68" s="150" t="s">
        <v>219</v>
      </c>
      <c r="C68" s="152">
        <v>0</v>
      </c>
      <c r="D68" s="152">
        <v>0</v>
      </c>
      <c r="E68" s="152">
        <v>0</v>
      </c>
      <c r="F68" s="152">
        <v>0</v>
      </c>
      <c r="G68" s="154">
        <v>332.64</v>
      </c>
    </row>
    <row r="69" spans="1:7" ht="12">
      <c r="A69" s="153"/>
      <c r="B69" s="150" t="s">
        <v>220</v>
      </c>
      <c r="C69" s="151"/>
      <c r="D69" s="151">
        <v>557.931073201</v>
      </c>
      <c r="E69" s="151">
        <v>490.28329425753299</v>
      </c>
      <c r="F69" s="151">
        <v>631.35349036849198</v>
      </c>
      <c r="G69" s="154">
        <v>178.01</v>
      </c>
    </row>
    <row r="70" spans="1:7" ht="12">
      <c r="A70" s="153"/>
      <c r="B70" s="150" t="s">
        <v>162</v>
      </c>
      <c r="C70" s="151"/>
      <c r="D70" s="151">
        <v>6356.0349357425803</v>
      </c>
      <c r="E70" s="151">
        <v>5853.8029263764302</v>
      </c>
      <c r="F70" s="151">
        <v>7543.3921257497304</v>
      </c>
      <c r="G70" s="154">
        <v>8902.23</v>
      </c>
    </row>
    <row r="71" spans="1:7" ht="12">
      <c r="A71" s="153"/>
      <c r="B71" s="150"/>
      <c r="C71" s="151"/>
      <c r="D71" s="151"/>
      <c r="E71" s="151"/>
      <c r="F71" s="151"/>
      <c r="G71" s="154"/>
    </row>
    <row r="72" spans="1:7" ht="12">
      <c r="A72" s="147"/>
      <c r="B72" s="148" t="s">
        <v>111</v>
      </c>
      <c r="C72" s="149"/>
      <c r="D72" s="149">
        <f>SUM(D73:D79)</f>
        <v>100</v>
      </c>
      <c r="E72" s="149">
        <f t="shared" ref="E72:G72" si="16">SUM(E73:E79)</f>
        <v>100</v>
      </c>
      <c r="F72" s="149">
        <f t="shared" si="16"/>
        <v>100.01000000000002</v>
      </c>
      <c r="G72" s="149">
        <f t="shared" si="16"/>
        <v>100</v>
      </c>
    </row>
    <row r="73" spans="1:7" ht="12">
      <c r="A73" s="142"/>
      <c r="B73" s="150" t="s">
        <v>165</v>
      </c>
      <c r="C73" s="151"/>
      <c r="D73" s="151">
        <f t="shared" ref="D73:G77" si="17">ROUND(100*D64/D$63,2)</f>
        <v>38.590000000000003</v>
      </c>
      <c r="E73" s="151">
        <f t="shared" si="17"/>
        <v>38.619999999999997</v>
      </c>
      <c r="F73" s="151">
        <f t="shared" si="17"/>
        <v>38.9</v>
      </c>
      <c r="G73" s="155">
        <f>ROUND(100*G64/G$63,2)</f>
        <v>37.729999999999997</v>
      </c>
    </row>
    <row r="74" spans="1:7" ht="12">
      <c r="A74" s="142"/>
      <c r="B74" s="150" t="s">
        <v>166</v>
      </c>
      <c r="C74" s="151"/>
      <c r="D74" s="151">
        <f t="shared" si="17"/>
        <v>37.130000000000003</v>
      </c>
      <c r="E74" s="151">
        <f t="shared" si="17"/>
        <v>37.880000000000003</v>
      </c>
      <c r="F74" s="151">
        <f t="shared" si="17"/>
        <v>37.159999999999997</v>
      </c>
      <c r="G74" s="155">
        <f t="shared" si="17"/>
        <v>36.380000000000003</v>
      </c>
    </row>
    <row r="75" spans="1:7" ht="12">
      <c r="A75" s="142"/>
      <c r="B75" s="150" t="s">
        <v>167</v>
      </c>
      <c r="C75" s="151"/>
      <c r="D75" s="151">
        <f t="shared" si="17"/>
        <v>5.81</v>
      </c>
      <c r="E75" s="151">
        <f t="shared" si="17"/>
        <v>5.7</v>
      </c>
      <c r="F75" s="151">
        <f t="shared" si="17"/>
        <v>5.0599999999999996</v>
      </c>
      <c r="G75" s="155">
        <f t="shared" si="17"/>
        <v>4.66</v>
      </c>
    </row>
    <row r="76" spans="1:7" ht="12">
      <c r="A76" s="142"/>
      <c r="B76" s="150" t="s">
        <v>168</v>
      </c>
      <c r="C76" s="151"/>
      <c r="D76" s="151">
        <f t="shared" si="17"/>
        <v>10.79</v>
      </c>
      <c r="E76" s="151">
        <f t="shared" si="17"/>
        <v>10.33</v>
      </c>
      <c r="F76" s="151">
        <f t="shared" si="17"/>
        <v>10.119999999999999</v>
      </c>
      <c r="G76" s="155">
        <f t="shared" si="17"/>
        <v>12.33</v>
      </c>
    </row>
    <row r="77" spans="1:7" ht="12">
      <c r="A77" s="142"/>
      <c r="B77" s="156" t="s">
        <v>219</v>
      </c>
      <c r="C77" s="151"/>
      <c r="D77" s="151">
        <f t="shared" si="17"/>
        <v>0</v>
      </c>
      <c r="E77" s="151">
        <f t="shared" si="17"/>
        <v>0</v>
      </c>
      <c r="F77" s="151">
        <f t="shared" si="17"/>
        <v>0</v>
      </c>
      <c r="G77" s="155">
        <f t="shared" si="17"/>
        <v>0.31</v>
      </c>
    </row>
    <row r="78" spans="1:7" ht="12">
      <c r="A78" s="153"/>
      <c r="B78" s="150" t="s">
        <v>220</v>
      </c>
      <c r="C78" s="151"/>
      <c r="D78" s="151">
        <f t="shared" ref="D78:G79" si="18">ROUND(100*D69/D$63,2)</f>
        <v>0.62</v>
      </c>
      <c r="E78" s="151">
        <f t="shared" si="18"/>
        <v>0.57999999999999996</v>
      </c>
      <c r="F78" s="151">
        <f t="shared" si="18"/>
        <v>0.68</v>
      </c>
      <c r="G78" s="155">
        <f t="shared" si="18"/>
        <v>0.17</v>
      </c>
    </row>
    <row r="79" spans="1:7" ht="12">
      <c r="A79" s="153"/>
      <c r="B79" s="150" t="s">
        <v>162</v>
      </c>
      <c r="C79" s="151"/>
      <c r="D79" s="151">
        <f t="shared" si="18"/>
        <v>7.06</v>
      </c>
      <c r="E79" s="151">
        <f t="shared" si="18"/>
        <v>6.89</v>
      </c>
      <c r="F79" s="151">
        <f t="shared" si="18"/>
        <v>8.09</v>
      </c>
      <c r="G79" s="155">
        <f t="shared" si="18"/>
        <v>8.42</v>
      </c>
    </row>
    <row r="80" spans="1:7" ht="12">
      <c r="A80" s="153"/>
      <c r="B80" s="150"/>
      <c r="C80" s="151"/>
      <c r="D80" s="151"/>
      <c r="E80" s="151"/>
      <c r="F80" s="151"/>
      <c r="G80" s="154"/>
    </row>
    <row r="81" spans="1:7" ht="12">
      <c r="A81" s="153"/>
      <c r="B81" s="143"/>
      <c r="C81" s="144"/>
      <c r="D81" s="144"/>
      <c r="E81" s="144"/>
      <c r="F81" s="144"/>
      <c r="G81" s="145"/>
    </row>
    <row r="82" spans="1:7" ht="12">
      <c r="B82" s="60" t="s">
        <v>197</v>
      </c>
    </row>
  </sheetData>
  <mergeCells count="1">
    <mergeCell ref="B1:D1"/>
  </mergeCells>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4506668294322"/>
    <pageSetUpPr fitToPage="1"/>
  </sheetPr>
  <dimension ref="A1:G88"/>
  <sheetViews>
    <sheetView zoomScale="85" zoomScaleNormal="85" workbookViewId="0">
      <pane xSplit="2" ySplit="4" topLeftCell="C5" activePane="bottomRight" state="frozen"/>
      <selection activeCell="E30" sqref="E30"/>
      <selection pane="topRight" activeCell="E30" sqref="E30"/>
      <selection pane="bottomLeft" activeCell="E30" sqref="E30"/>
      <selection pane="bottomRight" activeCell="E30" sqref="E30"/>
    </sheetView>
  </sheetViews>
  <sheetFormatPr defaultColWidth="9.140625" defaultRowHeight="11.25"/>
  <cols>
    <col min="1" max="1" width="5" style="2" customWidth="1"/>
    <col min="2" max="2" width="41" style="2" customWidth="1"/>
    <col min="3" max="7" width="13.85546875" style="2" customWidth="1"/>
    <col min="8" max="16384" width="9.140625" style="2"/>
  </cols>
  <sheetData>
    <row r="1" spans="1:7" s="1" customFormat="1" ht="30" customHeight="1">
      <c r="A1" s="2"/>
      <c r="B1" s="77" t="s">
        <v>221</v>
      </c>
      <c r="C1" s="2"/>
      <c r="D1" s="2"/>
      <c r="E1" s="2"/>
      <c r="F1" s="2"/>
      <c r="G1" s="2"/>
    </row>
    <row r="2" spans="1:7" ht="15">
      <c r="A2" s="1"/>
      <c r="B2" s="78"/>
      <c r="C2" s="1"/>
      <c r="D2" s="1"/>
      <c r="E2" s="1"/>
      <c r="F2" s="1"/>
      <c r="G2" s="1"/>
    </row>
    <row r="3" spans="1:7" ht="12.75">
      <c r="B3" s="79" t="s">
        <v>97</v>
      </c>
      <c r="C3" s="10">
        <v>2018</v>
      </c>
      <c r="D3" s="10">
        <v>2019</v>
      </c>
      <c r="E3" s="10">
        <v>2020</v>
      </c>
      <c r="F3" s="10">
        <v>2021</v>
      </c>
      <c r="G3" s="10">
        <v>2022</v>
      </c>
    </row>
    <row r="4" spans="1:7" ht="12.75">
      <c r="A4" s="80"/>
      <c r="B4" s="81"/>
      <c r="C4" s="81"/>
      <c r="D4" s="81"/>
      <c r="E4" s="81"/>
      <c r="F4" s="81"/>
      <c r="G4" s="81"/>
    </row>
    <row r="5" spans="1:7" ht="12.75">
      <c r="B5" s="82" t="s">
        <v>222</v>
      </c>
      <c r="C5" s="83"/>
      <c r="D5" s="83"/>
      <c r="E5" s="83"/>
      <c r="F5" s="83"/>
      <c r="G5" s="83"/>
    </row>
    <row r="6" spans="1:7" ht="12">
      <c r="A6" s="84"/>
      <c r="B6" s="85" t="s">
        <v>99</v>
      </c>
      <c r="C6" s="86">
        <v>2675</v>
      </c>
      <c r="D6" s="86">
        <v>2498</v>
      </c>
      <c r="E6" s="86">
        <v>3398</v>
      </c>
      <c r="F6" s="86">
        <v>2693</v>
      </c>
      <c r="G6" s="86">
        <v>1985</v>
      </c>
    </row>
    <row r="7" spans="1:7" ht="12">
      <c r="A7" s="87"/>
      <c r="B7" s="85" t="s">
        <v>105</v>
      </c>
      <c r="C7" s="86">
        <v>8192960</v>
      </c>
      <c r="D7" s="86">
        <v>9995475</v>
      </c>
      <c r="E7" s="86">
        <v>21150485</v>
      </c>
      <c r="F7" s="86">
        <v>16793583</v>
      </c>
      <c r="G7" s="86">
        <v>20907673</v>
      </c>
    </row>
    <row r="8" spans="1:7" ht="12">
      <c r="A8" s="88"/>
      <c r="B8" s="85" t="s">
        <v>106</v>
      </c>
      <c r="C8" s="89">
        <v>211549.8</v>
      </c>
      <c r="D8" s="89">
        <v>200446.9</v>
      </c>
      <c r="E8" s="89">
        <v>278410.40000000002</v>
      </c>
      <c r="F8" s="89">
        <v>269615.90000000002</v>
      </c>
      <c r="G8" s="89">
        <v>399058.5</v>
      </c>
    </row>
    <row r="9" spans="1:7" ht="12">
      <c r="A9" s="87"/>
      <c r="B9" s="90"/>
      <c r="C9" s="91"/>
      <c r="D9" s="91"/>
      <c r="E9" s="91"/>
      <c r="F9" s="91"/>
      <c r="G9" s="91"/>
    </row>
    <row r="10" spans="1:7" ht="12.75">
      <c r="A10" s="92"/>
      <c r="B10" s="93" t="s">
        <v>223</v>
      </c>
      <c r="C10" s="94"/>
      <c r="D10" s="94"/>
      <c r="E10" s="94"/>
      <c r="F10" s="95"/>
      <c r="G10" s="95"/>
    </row>
    <row r="11" spans="1:7" ht="12">
      <c r="A11" s="87"/>
      <c r="B11" s="85" t="s">
        <v>99</v>
      </c>
      <c r="C11" s="86">
        <v>89</v>
      </c>
      <c r="D11" s="86">
        <v>59</v>
      </c>
      <c r="E11" s="86">
        <v>93</v>
      </c>
      <c r="F11" s="86">
        <v>14036</v>
      </c>
      <c r="G11" s="86">
        <v>139</v>
      </c>
    </row>
    <row r="12" spans="1:7" ht="12">
      <c r="A12" s="87"/>
      <c r="B12" s="85" t="s">
        <v>108</v>
      </c>
      <c r="C12" s="86">
        <v>7712807</v>
      </c>
      <c r="D12" s="86">
        <v>8869368</v>
      </c>
      <c r="E12" s="86">
        <v>20766137</v>
      </c>
      <c r="F12" s="86">
        <v>18667801</v>
      </c>
      <c r="G12" s="86">
        <v>22798461</v>
      </c>
    </row>
    <row r="13" spans="1:7" ht="12">
      <c r="A13" s="96"/>
      <c r="B13" s="85" t="s">
        <v>106</v>
      </c>
      <c r="C13" s="89">
        <v>305098.40000000002</v>
      </c>
      <c r="D13" s="89">
        <v>315397.59999999998</v>
      </c>
      <c r="E13" s="89">
        <v>287552</v>
      </c>
      <c r="F13" s="89">
        <v>533250.69999999995</v>
      </c>
      <c r="G13" s="89">
        <v>391319.8</v>
      </c>
    </row>
    <row r="14" spans="1:7" ht="12">
      <c r="A14" s="96"/>
      <c r="B14" s="90"/>
      <c r="C14" s="89"/>
      <c r="D14" s="89"/>
      <c r="E14" s="89"/>
      <c r="F14" s="89"/>
      <c r="G14" s="89"/>
    </row>
    <row r="15" spans="1:7" ht="12.75">
      <c r="A15" s="84"/>
      <c r="B15" s="82" t="s">
        <v>224</v>
      </c>
      <c r="C15" s="83"/>
      <c r="D15" s="83"/>
      <c r="E15" s="83"/>
      <c r="F15" s="83"/>
      <c r="G15" s="83"/>
    </row>
    <row r="16" spans="1:7" ht="12">
      <c r="A16" s="97"/>
      <c r="B16" s="85" t="s">
        <v>99</v>
      </c>
      <c r="C16" s="91">
        <v>17260</v>
      </c>
      <c r="D16" s="91">
        <v>19714</v>
      </c>
      <c r="E16" s="91">
        <v>23678</v>
      </c>
      <c r="F16" s="91">
        <v>12713</v>
      </c>
      <c r="G16" s="91">
        <v>14828</v>
      </c>
    </row>
    <row r="17" spans="1:7" ht="12">
      <c r="A17" s="97"/>
      <c r="B17" s="85" t="s">
        <v>105</v>
      </c>
      <c r="C17" s="91">
        <v>11285684</v>
      </c>
      <c r="D17" s="91">
        <v>14018366</v>
      </c>
      <c r="E17" s="91">
        <v>15752516</v>
      </c>
      <c r="F17" s="91">
        <v>15427792</v>
      </c>
      <c r="G17" s="91">
        <v>13454565</v>
      </c>
    </row>
    <row r="18" spans="1:7" ht="12">
      <c r="A18" s="92"/>
      <c r="B18" s="85" t="s">
        <v>106</v>
      </c>
      <c r="C18" s="89">
        <v>507023</v>
      </c>
      <c r="D18" s="89">
        <v>495391.8</v>
      </c>
      <c r="E18" s="89">
        <v>590251.80000000005</v>
      </c>
      <c r="F18" s="89">
        <v>413548.2</v>
      </c>
      <c r="G18" s="89">
        <v>405422.1</v>
      </c>
    </row>
    <row r="19" spans="1:7" ht="12">
      <c r="A19" s="92"/>
      <c r="B19" s="85"/>
      <c r="C19" s="89"/>
      <c r="D19" s="89"/>
      <c r="E19" s="89"/>
      <c r="F19" s="89"/>
      <c r="G19" s="89"/>
    </row>
    <row r="20" spans="1:7" ht="12.75">
      <c r="A20" s="92"/>
      <c r="B20" s="82" t="s">
        <v>225</v>
      </c>
      <c r="C20" s="98">
        <v>2661.6</v>
      </c>
      <c r="D20" s="98">
        <v>2723.5</v>
      </c>
      <c r="E20" s="98">
        <v>2631.5</v>
      </c>
      <c r="F20" s="99">
        <v>2898.8</v>
      </c>
      <c r="G20" s="99">
        <v>3185.2</v>
      </c>
    </row>
    <row r="21" spans="1:7" ht="12">
      <c r="A21" s="92"/>
      <c r="B21" s="85"/>
      <c r="C21" s="89"/>
      <c r="D21" s="89"/>
      <c r="E21" s="89"/>
      <c r="F21" s="89"/>
      <c r="G21" s="89"/>
    </row>
    <row r="22" spans="1:7" ht="12.75">
      <c r="B22" s="82" t="s">
        <v>226</v>
      </c>
      <c r="C22" s="98">
        <v>958.1</v>
      </c>
      <c r="D22" s="98">
        <v>1271</v>
      </c>
      <c r="E22" s="98">
        <v>1144.7</v>
      </c>
      <c r="F22" s="99">
        <v>1749.3</v>
      </c>
      <c r="G22" s="99">
        <v>1796.6</v>
      </c>
    </row>
    <row r="23" spans="1:7" ht="12.75">
      <c r="A23" s="96"/>
      <c r="B23" s="100"/>
      <c r="C23" s="101"/>
      <c r="D23" s="101"/>
      <c r="E23" s="101"/>
      <c r="F23" s="101"/>
      <c r="G23" s="101"/>
    </row>
    <row r="25" spans="1:7" ht="25.5">
      <c r="B25" s="102" t="s">
        <v>227</v>
      </c>
      <c r="C25" s="10">
        <v>2018</v>
      </c>
      <c r="D25" s="10">
        <v>2019</v>
      </c>
      <c r="E25" s="10">
        <v>2020</v>
      </c>
      <c r="F25" s="10">
        <v>2021</v>
      </c>
      <c r="G25" s="10">
        <v>2022</v>
      </c>
    </row>
    <row r="26" spans="1:7">
      <c r="B26" s="3"/>
    </row>
    <row r="27" spans="1:7" ht="12.75">
      <c r="B27" s="103" t="s">
        <v>228</v>
      </c>
      <c r="C27" s="104">
        <f>SUM(C28:C29)</f>
        <v>1113.7</v>
      </c>
      <c r="D27" s="104">
        <f>SUM(D28:D29)</f>
        <v>1318.2</v>
      </c>
      <c r="E27" s="104">
        <f>SUM(E28:E29)</f>
        <v>1013</v>
      </c>
      <c r="F27" s="104">
        <f>SUM(F28:F29)</f>
        <v>1337.1</v>
      </c>
      <c r="G27" s="104">
        <f>SUM(G28:G29)</f>
        <v>1672.8300000000002</v>
      </c>
    </row>
    <row r="28" spans="1:7" ht="12">
      <c r="B28" s="105" t="s">
        <v>183</v>
      </c>
      <c r="C28" s="105">
        <v>20.7</v>
      </c>
      <c r="D28" s="105">
        <v>24</v>
      </c>
      <c r="E28" s="105">
        <v>24.1</v>
      </c>
      <c r="F28" s="105">
        <v>14.6</v>
      </c>
      <c r="G28" s="105">
        <v>6.43</v>
      </c>
    </row>
    <row r="29" spans="1:7" ht="12">
      <c r="B29" s="105" t="s">
        <v>186</v>
      </c>
      <c r="C29" s="105">
        <v>1093</v>
      </c>
      <c r="D29" s="105">
        <v>1294.2</v>
      </c>
      <c r="E29" s="105">
        <v>988.9</v>
      </c>
      <c r="F29" s="105">
        <v>1322.5</v>
      </c>
      <c r="G29" s="105">
        <v>1666.4</v>
      </c>
    </row>
    <row r="30" spans="1:7" ht="12">
      <c r="B30" s="105"/>
      <c r="C30" s="106"/>
      <c r="D30" s="106"/>
      <c r="E30" s="106"/>
      <c r="F30" s="106"/>
      <c r="G30" s="106"/>
    </row>
    <row r="31" spans="1:7" ht="12.75">
      <c r="B31" s="103" t="s">
        <v>229</v>
      </c>
      <c r="C31" s="104">
        <f>SUM(C32:C33)</f>
        <v>1111.7</v>
      </c>
      <c r="D31" s="104">
        <f>SUM(D32:D33)</f>
        <v>1199.5</v>
      </c>
      <c r="E31" s="104">
        <f>SUM(E32:E33)</f>
        <v>916.5</v>
      </c>
      <c r="F31" s="104">
        <f>SUM(F32:F33)</f>
        <v>1257.3999999999999</v>
      </c>
      <c r="G31" s="104">
        <f>SUM(G32:G33)</f>
        <v>1601</v>
      </c>
    </row>
    <row r="32" spans="1:7" ht="12">
      <c r="B32" s="105" t="s">
        <v>183</v>
      </c>
      <c r="C32" s="105">
        <v>18.7</v>
      </c>
      <c r="D32" s="105">
        <v>21.5</v>
      </c>
      <c r="E32" s="105">
        <v>21.2</v>
      </c>
      <c r="F32" s="105">
        <v>14.1</v>
      </c>
      <c r="G32" s="105">
        <v>5.7</v>
      </c>
    </row>
    <row r="33" spans="2:7" ht="12">
      <c r="B33" s="105" t="s">
        <v>186</v>
      </c>
      <c r="C33" s="105">
        <v>1093</v>
      </c>
      <c r="D33" s="105">
        <v>1178</v>
      </c>
      <c r="E33" s="105">
        <v>895.3</v>
      </c>
      <c r="F33" s="105">
        <v>1243.3</v>
      </c>
      <c r="G33" s="105">
        <v>1595.3</v>
      </c>
    </row>
    <row r="34" spans="2:7">
      <c r="B34" s="107"/>
      <c r="C34" s="107"/>
      <c r="D34" s="107"/>
      <c r="E34" s="107"/>
      <c r="F34" s="107"/>
      <c r="G34" s="107"/>
    </row>
    <row r="35" spans="2:7" ht="12.75">
      <c r="B35" s="103" t="s">
        <v>200</v>
      </c>
      <c r="C35" s="108">
        <f>SUM(C36:C37)</f>
        <v>914.80000000000007</v>
      </c>
      <c r="D35" s="108">
        <f>SUM(D36:D37)</f>
        <v>1147.1999999999998</v>
      </c>
      <c r="E35" s="108">
        <f>SUM(E36:E37)</f>
        <v>1119.1000000000001</v>
      </c>
      <c r="F35" s="108">
        <f>SUM(F36:F37)</f>
        <v>1255</v>
      </c>
      <c r="G35" s="108">
        <f>SUM(G36:G37)</f>
        <v>1551.6</v>
      </c>
    </row>
    <row r="36" spans="2:7" ht="12">
      <c r="B36" s="105" t="s">
        <v>201</v>
      </c>
      <c r="C36" s="105">
        <v>17.2</v>
      </c>
      <c r="D36" s="105">
        <v>22.1</v>
      </c>
      <c r="E36" s="105">
        <v>28.9</v>
      </c>
      <c r="F36" s="105">
        <v>11.7</v>
      </c>
      <c r="G36" s="105">
        <v>5.8</v>
      </c>
    </row>
    <row r="37" spans="2:7" ht="12">
      <c r="B37" s="105" t="s">
        <v>186</v>
      </c>
      <c r="C37" s="105">
        <v>897.6</v>
      </c>
      <c r="D37" s="105">
        <v>1125.0999999999999</v>
      </c>
      <c r="E37" s="105">
        <v>1090.2</v>
      </c>
      <c r="F37" s="105">
        <v>1243.3</v>
      </c>
      <c r="G37" s="105">
        <v>1545.8</v>
      </c>
    </row>
    <row r="38" spans="2:7" ht="12">
      <c r="B38" s="105"/>
      <c r="C38" s="105"/>
      <c r="D38" s="105"/>
      <c r="E38" s="105"/>
      <c r="F38" s="105"/>
      <c r="G38" s="105"/>
    </row>
    <row r="39" spans="2:7" ht="12.75">
      <c r="B39" s="109" t="s">
        <v>230</v>
      </c>
      <c r="C39" s="108">
        <f>SUM(C40:C41)</f>
        <v>251.13000000000002</v>
      </c>
      <c r="D39" s="108">
        <f>SUM(D40:D41)</f>
        <v>302.39999999999998</v>
      </c>
      <c r="E39" s="108">
        <f>SUM(E40:E41)</f>
        <v>209.79999999999998</v>
      </c>
      <c r="F39" s="108">
        <f>SUM(F40:F41)</f>
        <v>300.98</v>
      </c>
      <c r="G39" s="108">
        <f>SUM(G40:G41)</f>
        <v>399.90000000000003</v>
      </c>
    </row>
    <row r="40" spans="2:7" ht="12">
      <c r="B40" s="105" t="s">
        <v>201</v>
      </c>
      <c r="C40" s="105">
        <v>8.33</v>
      </c>
      <c r="D40" s="105">
        <v>16.899999999999999</v>
      </c>
      <c r="E40" s="105">
        <v>10.1</v>
      </c>
      <c r="F40" s="105">
        <v>4</v>
      </c>
      <c r="G40" s="105">
        <v>25.3</v>
      </c>
    </row>
    <row r="41" spans="2:7" ht="12">
      <c r="B41" s="105" t="s">
        <v>186</v>
      </c>
      <c r="C41" s="105">
        <v>242.8</v>
      </c>
      <c r="D41" s="105">
        <v>285.5</v>
      </c>
      <c r="E41" s="105">
        <v>199.7</v>
      </c>
      <c r="F41" s="105">
        <v>296.98</v>
      </c>
      <c r="G41" s="105">
        <v>374.6</v>
      </c>
    </row>
    <row r="42" spans="2:7" ht="12">
      <c r="B42" s="105"/>
      <c r="C42" s="105"/>
      <c r="D42" s="105"/>
      <c r="E42" s="105"/>
      <c r="F42" s="105"/>
      <c r="G42" s="105"/>
    </row>
    <row r="43" spans="2:7" ht="12.75">
      <c r="B43" s="109" t="s">
        <v>231</v>
      </c>
      <c r="C43" s="108">
        <f>IFERROR(C39/C35*100,0)</f>
        <v>27.451902055094013</v>
      </c>
      <c r="D43" s="108">
        <f t="shared" ref="D43:G43" si="0">IFERROR(D39/D35*100,0)</f>
        <v>26.359832635983267</v>
      </c>
      <c r="E43" s="108">
        <f t="shared" si="0"/>
        <v>18.747207577517642</v>
      </c>
      <c r="F43" s="108">
        <f t="shared" si="0"/>
        <v>23.982470119521913</v>
      </c>
      <c r="G43" s="108">
        <f t="shared" si="0"/>
        <v>25.773395204949733</v>
      </c>
    </row>
    <row r="44" spans="2:7" ht="12">
      <c r="B44" s="105" t="s">
        <v>201</v>
      </c>
      <c r="C44" s="105">
        <f>IFERROR(C40/C36*100,0)</f>
        <v>48.430232558139537</v>
      </c>
      <c r="D44" s="105">
        <f t="shared" ref="D44:G45" si="1">IFERROR(D40/D36*100,0)</f>
        <v>76.470588235294102</v>
      </c>
      <c r="E44" s="105">
        <f t="shared" si="1"/>
        <v>34.94809688581315</v>
      </c>
      <c r="F44" s="105">
        <f t="shared" si="1"/>
        <v>34.188034188034187</v>
      </c>
      <c r="G44" s="105">
        <f t="shared" si="1"/>
        <v>436.20689655172418</v>
      </c>
    </row>
    <row r="45" spans="2:7" ht="12">
      <c r="B45" s="105" t="s">
        <v>186</v>
      </c>
      <c r="C45" s="105">
        <f>IFERROR(C41/C37*100,0)</f>
        <v>27.049910873440286</v>
      </c>
      <c r="D45" s="105">
        <f t="shared" si="1"/>
        <v>25.375522175806598</v>
      </c>
      <c r="E45" s="105">
        <f t="shared" si="1"/>
        <v>18.317739864245091</v>
      </c>
      <c r="F45" s="105">
        <f t="shared" si="1"/>
        <v>23.886431271615862</v>
      </c>
      <c r="G45" s="105">
        <f>IFERROR(G41/G37*100,0)</f>
        <v>24.233406650278173</v>
      </c>
    </row>
    <row r="46" spans="2:7">
      <c r="C46" s="110"/>
      <c r="D46" s="110"/>
      <c r="E46" s="110"/>
      <c r="F46" s="110"/>
      <c r="G46" s="110"/>
    </row>
    <row r="47" spans="2:7" ht="12.75">
      <c r="B47" s="465" t="s">
        <v>232</v>
      </c>
      <c r="C47" s="465"/>
      <c r="D47" s="465"/>
      <c r="E47" s="465"/>
      <c r="F47" s="465"/>
      <c r="G47" s="465"/>
    </row>
    <row r="48" spans="2:7" ht="42" customHeight="1">
      <c r="B48" s="465" t="s">
        <v>113</v>
      </c>
      <c r="C48" s="465"/>
      <c r="D48" s="465"/>
      <c r="E48" s="465"/>
      <c r="F48" s="465"/>
      <c r="G48" s="465"/>
    </row>
    <row r="51" spans="1:7" s="1" customFormat="1" ht="30" customHeight="1">
      <c r="A51" s="2"/>
      <c r="B51" s="77" t="s">
        <v>233</v>
      </c>
      <c r="C51" s="2"/>
      <c r="D51" s="2"/>
      <c r="E51" s="2"/>
      <c r="F51" s="2"/>
      <c r="G51" s="2"/>
    </row>
    <row r="52" spans="1:7" ht="15">
      <c r="A52" s="1"/>
      <c r="B52" s="78"/>
      <c r="C52" s="1"/>
      <c r="D52" s="1"/>
      <c r="E52" s="1"/>
      <c r="F52" s="1"/>
      <c r="G52" s="1"/>
    </row>
    <row r="53" spans="1:7" ht="12.75">
      <c r="B53" s="79" t="s">
        <v>97</v>
      </c>
      <c r="C53" s="10">
        <v>2018</v>
      </c>
      <c r="D53" s="10">
        <v>2019</v>
      </c>
      <c r="E53" s="10">
        <v>2020</v>
      </c>
      <c r="F53" s="10">
        <v>2021</v>
      </c>
      <c r="G53" s="10">
        <v>2022</v>
      </c>
    </row>
    <row r="54" spans="1:7" ht="12.75">
      <c r="A54" s="80"/>
      <c r="B54" s="80"/>
      <c r="C54" s="81"/>
      <c r="D54" s="81"/>
      <c r="E54" s="81"/>
      <c r="F54" s="81"/>
      <c r="G54" s="81"/>
    </row>
    <row r="55" spans="1:7" ht="12.75">
      <c r="B55" s="82" t="s">
        <v>222</v>
      </c>
      <c r="C55" s="83"/>
      <c r="D55" s="83"/>
      <c r="E55" s="83"/>
      <c r="F55" s="83"/>
      <c r="G55" s="83"/>
    </row>
    <row r="56" spans="1:7" ht="12">
      <c r="A56" s="84"/>
      <c r="B56" s="85" t="s">
        <v>99</v>
      </c>
      <c r="C56" s="86">
        <v>515</v>
      </c>
      <c r="D56" s="86">
        <v>766</v>
      </c>
      <c r="E56" s="86">
        <v>362</v>
      </c>
      <c r="F56" s="86">
        <v>362</v>
      </c>
      <c r="G56" s="86">
        <v>4107</v>
      </c>
    </row>
    <row r="57" spans="1:7" ht="12">
      <c r="A57" s="87"/>
      <c r="B57" s="85" t="s">
        <v>105</v>
      </c>
      <c r="C57" s="86">
        <v>123573</v>
      </c>
      <c r="D57" s="86">
        <v>237570</v>
      </c>
      <c r="E57" s="86">
        <v>102641</v>
      </c>
      <c r="F57" s="86">
        <v>188139</v>
      </c>
      <c r="G57" s="86">
        <v>331265</v>
      </c>
    </row>
    <row r="58" spans="1:7" ht="12">
      <c r="A58" s="88"/>
      <c r="B58" s="85" t="s">
        <v>106</v>
      </c>
      <c r="C58" s="89">
        <v>77693.8</v>
      </c>
      <c r="D58" s="89">
        <v>146428.6</v>
      </c>
      <c r="E58" s="89">
        <v>63525.8</v>
      </c>
      <c r="F58" s="89">
        <v>115404.3</v>
      </c>
      <c r="G58" s="89">
        <v>216017.4</v>
      </c>
    </row>
    <row r="59" spans="1:7" ht="12">
      <c r="A59" s="87"/>
      <c r="B59" s="90"/>
      <c r="C59" s="91"/>
      <c r="D59" s="91"/>
      <c r="E59" s="91"/>
      <c r="F59" s="91"/>
      <c r="G59" s="91"/>
    </row>
    <row r="60" spans="1:7" ht="12.75">
      <c r="A60" s="92"/>
      <c r="B60" s="93" t="s">
        <v>223</v>
      </c>
      <c r="C60" s="94"/>
      <c r="D60" s="94"/>
      <c r="E60" s="94"/>
      <c r="F60" s="95"/>
      <c r="G60" s="95"/>
    </row>
    <row r="61" spans="1:7" ht="12">
      <c r="A61" s="87"/>
      <c r="B61" s="85" t="s">
        <v>99</v>
      </c>
      <c r="C61" s="86">
        <v>592</v>
      </c>
      <c r="D61" s="86">
        <v>593</v>
      </c>
      <c r="E61" s="86">
        <v>554</v>
      </c>
      <c r="F61" s="86">
        <v>558</v>
      </c>
      <c r="G61" s="86">
        <v>1015</v>
      </c>
    </row>
    <row r="62" spans="1:7" ht="12">
      <c r="A62" s="87"/>
      <c r="B62" s="85" t="s">
        <v>108</v>
      </c>
      <c r="C62" s="86">
        <v>423953</v>
      </c>
      <c r="D62" s="86">
        <v>413000</v>
      </c>
      <c r="E62" s="86">
        <v>473208</v>
      </c>
      <c r="F62" s="86">
        <v>393405</v>
      </c>
      <c r="G62" s="86">
        <v>177936</v>
      </c>
    </row>
    <row r="63" spans="1:7" ht="12">
      <c r="A63" s="96"/>
      <c r="B63" s="85" t="s">
        <v>106</v>
      </c>
      <c r="C63" s="89">
        <v>193866.9</v>
      </c>
      <c r="D63" s="89">
        <v>200024.8</v>
      </c>
      <c r="E63" s="89">
        <v>268349.90000000002</v>
      </c>
      <c r="F63" s="89">
        <v>204610.3</v>
      </c>
      <c r="G63" s="89">
        <v>97185.8</v>
      </c>
    </row>
    <row r="64" spans="1:7" ht="12">
      <c r="A64" s="96"/>
      <c r="B64" s="90"/>
      <c r="C64" s="89"/>
      <c r="D64" s="89"/>
      <c r="E64" s="89"/>
      <c r="F64" s="89"/>
      <c r="G64" s="89"/>
    </row>
    <row r="65" spans="1:7" ht="12.75">
      <c r="A65" s="84"/>
      <c r="B65" s="82" t="s">
        <v>224</v>
      </c>
      <c r="C65" s="83"/>
      <c r="D65" s="83"/>
      <c r="E65" s="83"/>
      <c r="F65" s="83"/>
      <c r="G65" s="83"/>
    </row>
    <row r="66" spans="1:7" ht="12">
      <c r="A66" s="97"/>
      <c r="B66" s="85" t="s">
        <v>99</v>
      </c>
      <c r="C66" s="91">
        <v>4063</v>
      </c>
      <c r="D66" s="91">
        <v>4160</v>
      </c>
      <c r="E66" s="91">
        <v>3968</v>
      </c>
      <c r="F66" s="91">
        <v>3772</v>
      </c>
      <c r="G66" s="91">
        <v>7819</v>
      </c>
    </row>
    <row r="67" spans="1:7" ht="12">
      <c r="A67" s="97"/>
      <c r="B67" s="85" t="s">
        <v>105</v>
      </c>
      <c r="C67" s="91">
        <v>958399</v>
      </c>
      <c r="D67" s="91">
        <v>939008</v>
      </c>
      <c r="E67" s="91">
        <v>624156</v>
      </c>
      <c r="F67" s="91">
        <v>493533</v>
      </c>
      <c r="G67" s="91">
        <v>803958</v>
      </c>
    </row>
    <row r="68" spans="1:7" ht="12">
      <c r="A68" s="92"/>
      <c r="B68" s="85" t="s">
        <v>106</v>
      </c>
      <c r="C68" s="89">
        <v>516566.9</v>
      </c>
      <c r="D68" s="89">
        <v>499094.7</v>
      </c>
      <c r="E68" s="89">
        <v>309697.5</v>
      </c>
      <c r="F68" s="89">
        <v>245428.7</v>
      </c>
      <c r="G68" s="89">
        <v>435035.7</v>
      </c>
    </row>
    <row r="69" spans="1:7" ht="12">
      <c r="A69" s="92"/>
      <c r="B69" s="85"/>
      <c r="C69" s="89"/>
      <c r="D69" s="89"/>
      <c r="E69" s="89"/>
      <c r="F69" s="89"/>
      <c r="G69" s="89"/>
    </row>
    <row r="70" spans="1:7" ht="12.75">
      <c r="A70" s="92"/>
      <c r="B70" s="82" t="s">
        <v>225</v>
      </c>
      <c r="C70" s="98">
        <v>469.2</v>
      </c>
      <c r="D70" s="98">
        <v>482.4</v>
      </c>
      <c r="E70" s="98">
        <v>346</v>
      </c>
      <c r="F70" s="99">
        <v>235.5</v>
      </c>
      <c r="G70" s="99">
        <v>422.3</v>
      </c>
    </row>
    <row r="71" spans="1:7" ht="12">
      <c r="A71" s="92"/>
      <c r="B71" s="85"/>
      <c r="C71" s="89"/>
      <c r="D71" s="89"/>
      <c r="E71" s="89"/>
      <c r="F71" s="89"/>
      <c r="G71" s="89"/>
    </row>
    <row r="72" spans="1:7" ht="12.75">
      <c r="B72" s="82" t="s">
        <v>226</v>
      </c>
      <c r="C72" s="98">
        <v>75.900000000000006</v>
      </c>
      <c r="D72" s="98">
        <v>77.900000000000006</v>
      </c>
      <c r="E72" s="98">
        <v>84</v>
      </c>
      <c r="F72" s="99">
        <v>72.8</v>
      </c>
      <c r="G72" s="99">
        <v>87.6</v>
      </c>
    </row>
    <row r="73" spans="1:7" s="76" customFormat="1" ht="14.25"/>
    <row r="75" spans="1:7" ht="25.5">
      <c r="B75" s="102" t="s">
        <v>227</v>
      </c>
      <c r="C75" s="10">
        <v>2018</v>
      </c>
      <c r="D75" s="10">
        <v>2019</v>
      </c>
      <c r="E75" s="10">
        <v>2020</v>
      </c>
      <c r="F75" s="10">
        <v>2021</v>
      </c>
      <c r="G75" s="10">
        <v>2022</v>
      </c>
    </row>
    <row r="76" spans="1:7">
      <c r="B76" s="3"/>
    </row>
    <row r="77" spans="1:7" ht="12.75">
      <c r="B77" s="103" t="s">
        <v>234</v>
      </c>
      <c r="C77" s="111">
        <v>793.7</v>
      </c>
      <c r="D77" s="111">
        <v>771.9</v>
      </c>
      <c r="E77" s="111">
        <v>224</v>
      </c>
      <c r="F77" s="111">
        <v>353.5</v>
      </c>
      <c r="G77" s="111">
        <v>498.9</v>
      </c>
    </row>
    <row r="78" spans="1:7" ht="12.75">
      <c r="B78" s="112"/>
      <c r="C78" s="106"/>
      <c r="D78" s="106"/>
      <c r="E78" s="106"/>
      <c r="F78" s="106"/>
      <c r="G78" s="106"/>
    </row>
    <row r="79" spans="1:7" ht="12.75">
      <c r="B79" s="103" t="s">
        <v>235</v>
      </c>
      <c r="C79" s="111">
        <v>697.6</v>
      </c>
      <c r="D79" s="111">
        <v>636.6</v>
      </c>
      <c r="E79" s="111">
        <v>224</v>
      </c>
      <c r="F79" s="111">
        <v>316.5</v>
      </c>
      <c r="G79" s="111">
        <v>484.7</v>
      </c>
    </row>
    <row r="80" spans="1:7">
      <c r="B80" s="107"/>
      <c r="C80" s="107"/>
      <c r="D80" s="107"/>
      <c r="E80" s="107"/>
      <c r="F80" s="107"/>
      <c r="G80" s="107"/>
    </row>
    <row r="81" spans="2:7" ht="12.75">
      <c r="B81" s="103" t="s">
        <v>200</v>
      </c>
      <c r="C81" s="113">
        <v>719</v>
      </c>
      <c r="D81" s="113">
        <v>630</v>
      </c>
      <c r="E81" s="113">
        <v>487.3</v>
      </c>
      <c r="F81" s="113">
        <v>340.9</v>
      </c>
      <c r="G81" s="113">
        <v>386.4</v>
      </c>
    </row>
    <row r="82" spans="2:7" ht="12">
      <c r="B82" s="105"/>
      <c r="C82" s="105"/>
      <c r="D82" s="105"/>
      <c r="E82" s="105"/>
      <c r="F82" s="105"/>
      <c r="G82" s="105"/>
    </row>
    <row r="83" spans="2:7" ht="12.75">
      <c r="B83" s="109" t="s">
        <v>230</v>
      </c>
      <c r="C83" s="113">
        <v>429.6</v>
      </c>
      <c r="D83" s="113">
        <v>359</v>
      </c>
      <c r="E83" s="113">
        <v>143.9</v>
      </c>
      <c r="F83" s="113">
        <v>55</v>
      </c>
      <c r="G83" s="113">
        <v>116.8</v>
      </c>
    </row>
    <row r="84" spans="2:7" ht="12">
      <c r="B84" s="105"/>
      <c r="C84" s="105"/>
      <c r="D84" s="105"/>
      <c r="E84" s="105"/>
      <c r="F84" s="105"/>
      <c r="G84" s="105"/>
    </row>
    <row r="85" spans="2:7" ht="12.75">
      <c r="B85" s="109" t="s">
        <v>231</v>
      </c>
      <c r="C85" s="113">
        <f>IFERROR(C83/C81*100,0)</f>
        <v>59.749652294853973</v>
      </c>
      <c r="D85" s="113">
        <f t="shared" ref="D85:G85" si="2">IFERROR(D83/D81*100,0)</f>
        <v>56.984126984126981</v>
      </c>
      <c r="E85" s="113">
        <f t="shared" si="2"/>
        <v>29.530063615842394</v>
      </c>
      <c r="F85" s="113">
        <f t="shared" si="2"/>
        <v>16.133763567028456</v>
      </c>
      <c r="G85" s="113">
        <f t="shared" si="2"/>
        <v>30.227743271221534</v>
      </c>
    </row>
    <row r="86" spans="2:7" ht="12">
      <c r="B86" s="114"/>
      <c r="C86" s="114"/>
      <c r="D86" s="114"/>
      <c r="E86" s="114"/>
      <c r="F86" s="114"/>
      <c r="G86" s="114"/>
    </row>
    <row r="87" spans="2:7" ht="12.75">
      <c r="B87" s="465" t="s">
        <v>236</v>
      </c>
      <c r="C87" s="465"/>
      <c r="D87" s="465"/>
      <c r="E87" s="465"/>
      <c r="F87" s="465"/>
      <c r="G87" s="465"/>
    </row>
    <row r="88" spans="2:7" ht="41.25" customHeight="1">
      <c r="B88" s="465" t="s">
        <v>113</v>
      </c>
      <c r="C88" s="465"/>
      <c r="D88" s="465"/>
      <c r="E88" s="465"/>
      <c r="F88" s="465"/>
      <c r="G88" s="465"/>
    </row>
  </sheetData>
  <mergeCells count="4">
    <mergeCell ref="B47:G47"/>
    <mergeCell ref="B48:G48"/>
    <mergeCell ref="B87:G87"/>
    <mergeCell ref="B88:G88"/>
  </mergeCells>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N121"/>
  <sheetViews>
    <sheetView showGridLines="0" topLeftCell="B36" workbookViewId="0">
      <selection activeCell="E30" sqref="E30"/>
    </sheetView>
  </sheetViews>
  <sheetFormatPr defaultColWidth="9.140625" defaultRowHeight="11.25"/>
  <cols>
    <col min="1" max="1" width="4.85546875" style="2" customWidth="1"/>
    <col min="2" max="2" width="45.42578125" style="3" customWidth="1"/>
    <col min="3" max="7" width="13.85546875" style="3" customWidth="1"/>
    <col min="8" max="8" width="14" style="2" customWidth="1"/>
    <col min="9" max="9" width="37.28515625" style="3" customWidth="1"/>
    <col min="10" max="10" width="14.28515625" style="3" customWidth="1"/>
    <col min="11" max="12" width="13.7109375" style="3" customWidth="1"/>
    <col min="13" max="13" width="15.42578125" style="3" customWidth="1"/>
    <col min="14" max="14" width="14" style="3" customWidth="1"/>
    <col min="15" max="16384" width="9.140625" style="2"/>
  </cols>
  <sheetData>
    <row r="1" spans="2:7" s="1" customFormat="1" ht="24.95" customHeight="1">
      <c r="B1" s="4" t="s">
        <v>237</v>
      </c>
      <c r="C1" s="4"/>
      <c r="D1" s="5"/>
      <c r="E1" s="6"/>
      <c r="F1" s="6"/>
      <c r="G1" s="7"/>
    </row>
    <row r="2" spans="2:7" ht="5.0999999999999996" customHeight="1">
      <c r="B2" s="8"/>
      <c r="C2" s="8"/>
      <c r="D2" s="8"/>
      <c r="E2" s="8"/>
      <c r="F2" s="8"/>
      <c r="G2" s="8"/>
    </row>
    <row r="3" spans="2:7" ht="14.1" customHeight="1">
      <c r="B3" s="9" t="s">
        <v>238</v>
      </c>
      <c r="C3" s="10">
        <v>2018</v>
      </c>
      <c r="D3" s="10">
        <v>2019</v>
      </c>
      <c r="E3" s="10">
        <v>2020</v>
      </c>
      <c r="F3" s="10">
        <v>2021</v>
      </c>
      <c r="G3" s="10">
        <v>2022</v>
      </c>
    </row>
    <row r="4" spans="2:7" ht="5.0999999999999996" customHeight="1">
      <c r="B4" s="7"/>
      <c r="C4" s="7"/>
      <c r="D4" s="7"/>
      <c r="E4" s="7"/>
      <c r="F4" s="7"/>
      <c r="G4" s="7"/>
    </row>
    <row r="5" spans="2:7" ht="14.25" customHeight="1">
      <c r="B5" s="11" t="s">
        <v>239</v>
      </c>
      <c r="C5" s="12">
        <f>C6+C7</f>
        <v>1135289.2</v>
      </c>
      <c r="D5" s="12">
        <f>D6+D7</f>
        <v>1314733.5</v>
      </c>
      <c r="E5" s="12">
        <f>E6+E7</f>
        <v>1420877.8</v>
      </c>
      <c r="F5" s="12">
        <f>F6+F7</f>
        <v>1530368.7</v>
      </c>
      <c r="G5" s="12">
        <f>G6+G7</f>
        <v>1540238.9000000001</v>
      </c>
    </row>
    <row r="6" spans="2:7" ht="13.5" customHeight="1">
      <c r="B6" s="13" t="s">
        <v>240</v>
      </c>
      <c r="C6" s="14">
        <v>1094667.8</v>
      </c>
      <c r="D6" s="14">
        <v>1270199.2</v>
      </c>
      <c r="E6" s="14">
        <v>1371838.7</v>
      </c>
      <c r="F6" s="15">
        <v>1476492.5</v>
      </c>
      <c r="G6" s="15">
        <v>1485517.3</v>
      </c>
    </row>
    <row r="7" spans="2:7" ht="13.5" customHeight="1">
      <c r="B7" s="13" t="s">
        <v>241</v>
      </c>
      <c r="C7" s="14">
        <v>40621.4</v>
      </c>
      <c r="D7" s="14">
        <v>44534.3</v>
      </c>
      <c r="E7" s="14">
        <v>49039.1</v>
      </c>
      <c r="F7" s="14">
        <v>53876.2</v>
      </c>
      <c r="G7" s="14">
        <v>54721.599999999999</v>
      </c>
    </row>
    <row r="8" spans="2:7" ht="12.75" customHeight="1">
      <c r="B8" s="11" t="s">
        <v>242</v>
      </c>
      <c r="C8" s="12">
        <f>C9+C10</f>
        <v>1101872.5</v>
      </c>
      <c r="D8" s="12">
        <f>D9+D10</f>
        <v>1208101.8999999999</v>
      </c>
      <c r="E8" s="12">
        <f>E9+E10</f>
        <v>1250408</v>
      </c>
      <c r="F8" s="12">
        <f>F9+F10</f>
        <v>2193964.2000000002</v>
      </c>
      <c r="G8" s="12">
        <f>G9+G10</f>
        <v>2097601.2000000002</v>
      </c>
    </row>
    <row r="9" spans="2:7" ht="13.5" customHeight="1">
      <c r="B9" s="13" t="s">
        <v>240</v>
      </c>
      <c r="C9" s="14">
        <v>1091728.5</v>
      </c>
      <c r="D9" s="14">
        <v>1197709.3999999999</v>
      </c>
      <c r="E9" s="14">
        <v>1240039.8999999999</v>
      </c>
      <c r="F9" s="15">
        <v>2172926.7000000002</v>
      </c>
      <c r="G9" s="15">
        <v>2084810</v>
      </c>
    </row>
    <row r="10" spans="2:7" ht="13.5" customHeight="1">
      <c r="B10" s="13" t="s">
        <v>241</v>
      </c>
      <c r="C10" s="14">
        <f>C7-C13</f>
        <v>10144</v>
      </c>
      <c r="D10" s="14">
        <v>10392.5</v>
      </c>
      <c r="E10" s="14">
        <v>10368.1</v>
      </c>
      <c r="F10" s="14">
        <v>21037.5</v>
      </c>
      <c r="G10" s="14">
        <v>12791.2</v>
      </c>
    </row>
    <row r="11" spans="2:7" ht="13.35" customHeight="1">
      <c r="B11" s="11" t="s">
        <v>243</v>
      </c>
      <c r="C11" s="12">
        <f>C12+C13</f>
        <v>33416.700000000004</v>
      </c>
      <c r="D11" s="12">
        <f>D12+D13</f>
        <v>106631.60000000005</v>
      </c>
      <c r="E11" s="12">
        <f>E12+E13</f>
        <v>170469.80000000005</v>
      </c>
      <c r="F11" s="12">
        <f>F12+F13</f>
        <v>-663595.50000000023</v>
      </c>
      <c r="G11" s="12">
        <f>G12+G13</f>
        <v>-557362.29999999993</v>
      </c>
    </row>
    <row r="12" spans="2:7" ht="15.75" customHeight="1">
      <c r="B12" s="13" t="s">
        <v>240</v>
      </c>
      <c r="C12" s="16">
        <v>2939.3</v>
      </c>
      <c r="D12" s="16">
        <f>D6-D9</f>
        <v>72489.800000000047</v>
      </c>
      <c r="E12" s="16">
        <f>E6-E9</f>
        <v>131798.80000000005</v>
      </c>
      <c r="F12" s="17">
        <f>F6-F9</f>
        <v>-696434.20000000019</v>
      </c>
      <c r="G12" s="17">
        <f>G6-G9</f>
        <v>-599292.69999999995</v>
      </c>
    </row>
    <row r="13" spans="2:7" ht="12.75" customHeight="1">
      <c r="B13" s="13" t="s">
        <v>241</v>
      </c>
      <c r="C13" s="16">
        <v>30477.4</v>
      </c>
      <c r="D13" s="16">
        <v>34141.800000000003</v>
      </c>
      <c r="E13" s="16">
        <v>38671</v>
      </c>
      <c r="F13" s="16">
        <f>F7-F10</f>
        <v>32838.699999999997</v>
      </c>
      <c r="G13" s="16">
        <f>G7-G10</f>
        <v>41930.399999999994</v>
      </c>
    </row>
    <row r="14" spans="2:7" ht="13.35" customHeight="1">
      <c r="B14" s="11" t="s">
        <v>244</v>
      </c>
      <c r="C14" s="12">
        <f>C15+C16</f>
        <v>1075716.8</v>
      </c>
      <c r="D14" s="12">
        <f>D15+D16</f>
        <v>1245653.0999999999</v>
      </c>
      <c r="E14" s="12">
        <f>E15+E16</f>
        <v>1340404.3</v>
      </c>
      <c r="F14" s="12">
        <f>F15+F16</f>
        <v>1444563.3</v>
      </c>
      <c r="G14" s="12">
        <f>G15+G16</f>
        <v>1483919.1</v>
      </c>
    </row>
    <row r="15" spans="2:7" ht="12" customHeight="1">
      <c r="B15" s="13" t="s">
        <v>240</v>
      </c>
      <c r="C15" s="16">
        <v>1040232.9</v>
      </c>
      <c r="D15" s="16">
        <v>1206568.2</v>
      </c>
      <c r="E15" s="16">
        <v>1296615.8</v>
      </c>
      <c r="F15" s="17">
        <v>1396620.8</v>
      </c>
      <c r="G15" s="17">
        <v>1433931.6</v>
      </c>
    </row>
    <row r="16" spans="2:7" ht="13.35" customHeight="1">
      <c r="B16" s="13" t="s">
        <v>241</v>
      </c>
      <c r="C16" s="16">
        <v>35483.9</v>
      </c>
      <c r="D16" s="16">
        <v>39084.9</v>
      </c>
      <c r="E16" s="16">
        <v>43788.5</v>
      </c>
      <c r="F16" s="16">
        <v>47942.5</v>
      </c>
      <c r="G16" s="16">
        <v>49987.5</v>
      </c>
    </row>
    <row r="17" spans="2:14" ht="13.35" customHeight="1">
      <c r="B17" s="11" t="s">
        <v>245</v>
      </c>
      <c r="C17" s="12">
        <f>C19+C18</f>
        <v>105157.1</v>
      </c>
      <c r="D17" s="12">
        <f>D19+D18</f>
        <v>122374</v>
      </c>
      <c r="E17" s="12">
        <f>E19+E18</f>
        <v>124020.8</v>
      </c>
      <c r="F17" s="12">
        <f>F19+F18</f>
        <v>293489</v>
      </c>
      <c r="G17" s="12">
        <f>G19+G18</f>
        <v>158750.20000000001</v>
      </c>
    </row>
    <row r="18" spans="2:14" ht="12" customHeight="1">
      <c r="B18" s="13" t="s">
        <v>240</v>
      </c>
      <c r="C18" s="16">
        <v>104424.5</v>
      </c>
      <c r="D18" s="16">
        <v>120985</v>
      </c>
      <c r="E18" s="16">
        <v>122771.1</v>
      </c>
      <c r="F18" s="17">
        <v>291078.90000000002</v>
      </c>
      <c r="G18" s="17">
        <v>156513.1</v>
      </c>
    </row>
    <row r="19" spans="2:14" ht="13.35" customHeight="1">
      <c r="B19" s="13" t="s">
        <v>241</v>
      </c>
      <c r="C19" s="16">
        <v>732.6</v>
      </c>
      <c r="D19" s="16">
        <v>1389</v>
      </c>
      <c r="E19" s="16">
        <v>1249.7</v>
      </c>
      <c r="F19" s="16">
        <v>2410.1</v>
      </c>
      <c r="G19" s="16">
        <v>2237.1</v>
      </c>
    </row>
    <row r="20" spans="2:14" ht="13.35" customHeight="1">
      <c r="B20" s="11" t="s">
        <v>246</v>
      </c>
      <c r="C20" s="12">
        <f>C22+C21</f>
        <v>118694.5</v>
      </c>
      <c r="D20" s="12">
        <f>D22+D21</f>
        <v>132305.9</v>
      </c>
      <c r="E20" s="12">
        <f>E22+E21</f>
        <v>142311.59999999998</v>
      </c>
      <c r="F20" s="12">
        <f>F22+F21</f>
        <v>154661</v>
      </c>
      <c r="G20" s="12">
        <f>G22+G21</f>
        <v>166535.79999999999</v>
      </c>
    </row>
    <row r="21" spans="2:14" ht="12" customHeight="1">
      <c r="B21" s="13" t="s">
        <v>240</v>
      </c>
      <c r="C21" s="16">
        <v>115084.2</v>
      </c>
      <c r="D21" s="16">
        <v>126559.4</v>
      </c>
      <c r="E21" s="16">
        <v>138478.29999999999</v>
      </c>
      <c r="F21" s="17">
        <v>149758.9</v>
      </c>
      <c r="G21" s="17">
        <v>160645.29999999999</v>
      </c>
    </row>
    <row r="22" spans="2:14" ht="13.35" customHeight="1">
      <c r="B22" s="13" t="s">
        <v>241</v>
      </c>
      <c r="C22" s="16">
        <v>3610.3</v>
      </c>
      <c r="D22" s="16">
        <v>5746.5</v>
      </c>
      <c r="E22" s="16">
        <v>3833.3</v>
      </c>
      <c r="F22" s="16">
        <v>4902.1000000000004</v>
      </c>
      <c r="G22" s="16">
        <v>5890.5</v>
      </c>
    </row>
    <row r="23" spans="2:14" ht="13.35" customHeight="1">
      <c r="B23" s="11" t="s">
        <v>247</v>
      </c>
      <c r="C23" s="12">
        <f>C25+C24</f>
        <v>67065.8</v>
      </c>
      <c r="D23" s="12">
        <f>D25+D24</f>
        <v>96661.4</v>
      </c>
      <c r="E23" s="12">
        <f>E25+E24</f>
        <v>62959.200000000004</v>
      </c>
      <c r="F23" s="12">
        <f>F25+F24</f>
        <v>-18709.7</v>
      </c>
      <c r="G23" s="12">
        <f>G25+G24</f>
        <v>75843.3</v>
      </c>
    </row>
    <row r="24" spans="2:14" ht="12" customHeight="1">
      <c r="B24" s="13" t="s">
        <v>240</v>
      </c>
      <c r="C24" s="16">
        <v>64411.8</v>
      </c>
      <c r="D24" s="16">
        <v>94496.7</v>
      </c>
      <c r="E24" s="16">
        <v>59652.3</v>
      </c>
      <c r="F24" s="17">
        <v>-22735.4</v>
      </c>
      <c r="G24" s="17">
        <v>71405.3</v>
      </c>
    </row>
    <row r="25" spans="2:14" ht="13.35" customHeight="1">
      <c r="B25" s="13" t="s">
        <v>241</v>
      </c>
      <c r="C25" s="16">
        <v>2654</v>
      </c>
      <c r="D25" s="16">
        <v>2164.6999999999998</v>
      </c>
      <c r="E25" s="16">
        <v>3306.9</v>
      </c>
      <c r="F25" s="16">
        <v>4025.7</v>
      </c>
      <c r="G25" s="16">
        <v>4438</v>
      </c>
    </row>
    <row r="26" spans="2:14" ht="5.0999999999999996" customHeight="1">
      <c r="B26" s="18"/>
      <c r="C26" s="19"/>
      <c r="D26" s="19"/>
      <c r="E26" s="19"/>
      <c r="F26" s="19"/>
      <c r="G26" s="19"/>
    </row>
    <row r="27" spans="2:14" ht="12">
      <c r="B27" s="20" t="s">
        <v>248</v>
      </c>
      <c r="C27" s="21">
        <v>2131520</v>
      </c>
      <c r="D27" s="22">
        <v>2226194</v>
      </c>
      <c r="E27" s="22">
        <v>2267236</v>
      </c>
      <c r="F27" s="21">
        <v>2302561</v>
      </c>
      <c r="G27" s="21">
        <v>2342302</v>
      </c>
    </row>
    <row r="28" spans="2:14" ht="13.35" customHeight="1">
      <c r="B28" s="23"/>
      <c r="C28" s="24"/>
      <c r="D28" s="24"/>
      <c r="E28" s="24"/>
      <c r="F28" s="24"/>
      <c r="G28" s="24"/>
      <c r="I28" s="2"/>
      <c r="J28" s="2"/>
      <c r="K28" s="2"/>
      <c r="L28" s="2"/>
      <c r="M28" s="2"/>
      <c r="N28" s="2"/>
    </row>
    <row r="29" spans="2:14" ht="24.95" customHeight="1">
      <c r="B29" s="4" t="s">
        <v>249</v>
      </c>
      <c r="C29" s="4"/>
      <c r="D29" s="5"/>
      <c r="E29" s="6"/>
      <c r="F29" s="6"/>
      <c r="G29" s="1"/>
      <c r="I29" s="2"/>
      <c r="J29" s="2"/>
      <c r="K29" s="2"/>
      <c r="L29" s="2"/>
      <c r="M29" s="2"/>
      <c r="N29" s="2"/>
    </row>
    <row r="30" spans="2:14" ht="5.0999999999999996" customHeight="1">
      <c r="B30" s="25"/>
      <c r="C30" s="25"/>
      <c r="D30" s="25"/>
      <c r="E30" s="25"/>
      <c r="F30" s="25"/>
      <c r="G30" s="26"/>
      <c r="I30" s="2"/>
      <c r="J30" s="2"/>
      <c r="K30" s="2"/>
      <c r="L30" s="2"/>
      <c r="M30" s="2"/>
      <c r="N30" s="2"/>
    </row>
    <row r="31" spans="2:14" ht="13.35" customHeight="1">
      <c r="B31" s="9" t="s">
        <v>238</v>
      </c>
      <c r="C31" s="10">
        <v>2018</v>
      </c>
      <c r="D31" s="10">
        <v>2019</v>
      </c>
      <c r="E31" s="10">
        <v>2020</v>
      </c>
      <c r="F31" s="10">
        <v>2021</v>
      </c>
      <c r="G31" s="10">
        <v>2022</v>
      </c>
      <c r="I31" s="2"/>
      <c r="J31" s="2"/>
      <c r="K31" s="2"/>
      <c r="L31" s="2"/>
      <c r="M31" s="2"/>
      <c r="N31" s="2"/>
    </row>
    <row r="32" spans="2:14" ht="5.0999999999999996" customHeight="1">
      <c r="B32" s="7"/>
      <c r="C32" s="7"/>
      <c r="D32" s="7"/>
      <c r="E32" s="7"/>
      <c r="F32" s="27"/>
      <c r="G32" s="7"/>
      <c r="I32" s="2"/>
      <c r="J32" s="2"/>
      <c r="K32" s="2"/>
      <c r="L32" s="2"/>
      <c r="M32" s="2"/>
      <c r="N32" s="2"/>
    </row>
    <row r="33" spans="2:14" ht="12.75" customHeight="1">
      <c r="B33" s="11" t="s">
        <v>250</v>
      </c>
      <c r="C33" s="28">
        <f>C34+C35</f>
        <v>86393.400000000009</v>
      </c>
      <c r="D33" s="28">
        <f>D34+D35</f>
        <v>98439.1</v>
      </c>
      <c r="E33" s="28">
        <f>E34+E35</f>
        <v>110189.6</v>
      </c>
      <c r="F33" s="28">
        <f>F34+F35</f>
        <v>119458.79999999999</v>
      </c>
      <c r="G33" s="28">
        <f>G34+G35</f>
        <v>133180.9</v>
      </c>
      <c r="I33" s="2"/>
      <c r="J33" s="2"/>
      <c r="K33" s="2"/>
      <c r="L33" s="2"/>
      <c r="M33" s="2"/>
      <c r="N33" s="2"/>
    </row>
    <row r="34" spans="2:14" ht="12" customHeight="1">
      <c r="B34" s="29" t="s">
        <v>251</v>
      </c>
      <c r="C34" s="29">
        <v>19377.3</v>
      </c>
      <c r="D34" s="17">
        <v>25331.8</v>
      </c>
      <c r="E34" s="17">
        <v>29033.4</v>
      </c>
      <c r="F34" s="17">
        <v>33424.400000000001</v>
      </c>
      <c r="G34" s="17">
        <v>38166.6</v>
      </c>
      <c r="I34" s="2"/>
      <c r="J34" s="2"/>
      <c r="K34" s="2"/>
      <c r="L34" s="2"/>
      <c r="M34" s="2"/>
      <c r="N34" s="2"/>
    </row>
    <row r="35" spans="2:14" ht="13.35" customHeight="1">
      <c r="B35" s="29" t="s">
        <v>252</v>
      </c>
      <c r="C35" s="29">
        <v>67016.100000000006</v>
      </c>
      <c r="D35" s="17">
        <v>73107.3</v>
      </c>
      <c r="E35" s="17">
        <v>81156.2</v>
      </c>
      <c r="F35" s="17">
        <v>86034.4</v>
      </c>
      <c r="G35" s="17">
        <v>95014.3</v>
      </c>
      <c r="I35" s="2"/>
      <c r="J35" s="2"/>
      <c r="K35" s="2"/>
      <c r="L35" s="2"/>
      <c r="M35" s="2"/>
      <c r="N35" s="2"/>
    </row>
    <row r="36" spans="2:14" ht="13.35" customHeight="1">
      <c r="B36" s="11" t="s">
        <v>253</v>
      </c>
      <c r="C36" s="28">
        <f>C37+C38</f>
        <v>51610.1</v>
      </c>
      <c r="D36" s="28">
        <f>D37+D38</f>
        <v>60352</v>
      </c>
      <c r="E36" s="28">
        <f>E37+E38</f>
        <v>69031.5</v>
      </c>
      <c r="F36" s="28">
        <f>F37+F38</f>
        <v>74002.600000000006</v>
      </c>
      <c r="G36" s="28">
        <f>G37+G38</f>
        <v>79950.8</v>
      </c>
      <c r="I36" s="2"/>
      <c r="J36" s="2"/>
      <c r="K36" s="2"/>
      <c r="L36" s="2"/>
      <c r="M36" s="2"/>
      <c r="N36" s="2"/>
    </row>
    <row r="37" spans="2:14" ht="12" customHeight="1">
      <c r="B37" s="29" t="s">
        <v>251</v>
      </c>
      <c r="C37" s="29">
        <v>14540.5</v>
      </c>
      <c r="D37" s="17">
        <v>18848.5</v>
      </c>
      <c r="E37" s="17">
        <v>21713.1</v>
      </c>
      <c r="F37" s="17">
        <v>25013.3</v>
      </c>
      <c r="G37" s="17">
        <v>28617.7</v>
      </c>
      <c r="I37" s="2"/>
      <c r="J37" s="2"/>
      <c r="K37" s="2"/>
      <c r="L37" s="2"/>
      <c r="M37" s="2"/>
      <c r="N37" s="2"/>
    </row>
    <row r="38" spans="2:14" ht="13.35" customHeight="1">
      <c r="B38" s="29" t="s">
        <v>252</v>
      </c>
      <c r="C38" s="29">
        <v>37069.599999999999</v>
      </c>
      <c r="D38" s="17">
        <v>41503.5</v>
      </c>
      <c r="E38" s="17">
        <v>47318.400000000001</v>
      </c>
      <c r="F38" s="17">
        <v>48989.3</v>
      </c>
      <c r="G38" s="17">
        <v>51333.1</v>
      </c>
      <c r="I38" s="2"/>
      <c r="J38" s="2"/>
      <c r="K38" s="2"/>
      <c r="L38" s="2"/>
      <c r="M38" s="2"/>
      <c r="N38" s="2"/>
    </row>
    <row r="39" spans="2:14" ht="13.35" customHeight="1">
      <c r="B39" s="11" t="s">
        <v>254</v>
      </c>
      <c r="C39" s="28">
        <f>C40+C41</f>
        <v>34783.300000000003</v>
      </c>
      <c r="D39" s="28">
        <f>D40+D41</f>
        <v>38087.100000000006</v>
      </c>
      <c r="E39" s="28">
        <f>SUM(E40:E41)</f>
        <v>41158.1</v>
      </c>
      <c r="F39" s="28">
        <f>SUM(F40:F41)</f>
        <v>45456.2</v>
      </c>
      <c r="G39" s="28">
        <f>SUM(G40:G41)</f>
        <v>53230.100000000006</v>
      </c>
      <c r="I39" s="2"/>
      <c r="J39" s="2"/>
      <c r="K39" s="2"/>
      <c r="L39" s="2"/>
      <c r="M39" s="2"/>
      <c r="N39" s="2"/>
    </row>
    <row r="40" spans="2:14" ht="13.35" customHeight="1">
      <c r="B40" s="29" t="s">
        <v>251</v>
      </c>
      <c r="C40" s="29">
        <v>4836.8</v>
      </c>
      <c r="D40" s="17">
        <f t="shared" ref="D40:E40" si="0">D34-D37</f>
        <v>6483.2999999999993</v>
      </c>
      <c r="E40" s="17">
        <f t="shared" si="0"/>
        <v>7320.3000000000029</v>
      </c>
      <c r="F40" s="17">
        <f t="shared" ref="F40:G40" si="1">F34-F37</f>
        <v>8411.1000000000022</v>
      </c>
      <c r="G40" s="17">
        <f t="shared" si="1"/>
        <v>9548.8999999999978</v>
      </c>
      <c r="I40" s="2"/>
      <c r="J40" s="2"/>
      <c r="K40" s="2"/>
      <c r="L40" s="2"/>
      <c r="M40" s="2"/>
      <c r="N40" s="2"/>
    </row>
    <row r="41" spans="2:14" ht="13.35" customHeight="1">
      <c r="B41" s="29" t="s">
        <v>252</v>
      </c>
      <c r="C41" s="29">
        <v>29946.5</v>
      </c>
      <c r="D41" s="17">
        <f t="shared" ref="D41:E41" si="2">D35-D38</f>
        <v>31603.800000000003</v>
      </c>
      <c r="E41" s="17">
        <f t="shared" si="2"/>
        <v>33837.799999999996</v>
      </c>
      <c r="F41" s="17">
        <f t="shared" ref="F41:G41" si="3">F35-F38</f>
        <v>37045.099999999991</v>
      </c>
      <c r="G41" s="17">
        <f t="shared" si="3"/>
        <v>43681.200000000004</v>
      </c>
      <c r="I41" s="2"/>
      <c r="J41" s="2"/>
      <c r="K41" s="2"/>
      <c r="L41" s="2"/>
      <c r="M41" s="2"/>
      <c r="N41" s="2"/>
    </row>
    <row r="42" spans="2:14" ht="11.25" customHeight="1">
      <c r="B42" s="11" t="s">
        <v>255</v>
      </c>
      <c r="C42" s="28">
        <f>C43+C44</f>
        <v>975.09999999999991</v>
      </c>
      <c r="D42" s="28">
        <f>D43+D44</f>
        <v>1143.5</v>
      </c>
      <c r="E42" s="28">
        <f>E43+E44</f>
        <v>1184.9000000000001</v>
      </c>
      <c r="F42" s="28">
        <f>F43+F44</f>
        <v>1189.2</v>
      </c>
      <c r="G42" s="28">
        <f>G43+G44</f>
        <v>1187.7</v>
      </c>
      <c r="I42" s="2"/>
      <c r="J42" s="2"/>
      <c r="K42" s="2"/>
      <c r="L42" s="2"/>
      <c r="M42" s="2"/>
      <c r="N42" s="2"/>
    </row>
    <row r="43" spans="2:14" ht="13.5" customHeight="1">
      <c r="B43" s="29" t="s">
        <v>251</v>
      </c>
      <c r="C43" s="29">
        <v>551.4</v>
      </c>
      <c r="D43" s="17">
        <v>675.9</v>
      </c>
      <c r="E43" s="17">
        <v>685.5</v>
      </c>
      <c r="F43" s="17">
        <v>725.4</v>
      </c>
      <c r="G43" s="17">
        <v>722.7</v>
      </c>
      <c r="I43" s="2"/>
      <c r="J43" s="2"/>
      <c r="K43" s="2"/>
      <c r="L43" s="2"/>
      <c r="M43" s="2"/>
      <c r="N43" s="2"/>
    </row>
    <row r="44" spans="2:14" ht="13.35" customHeight="1">
      <c r="B44" s="29" t="s">
        <v>252</v>
      </c>
      <c r="C44" s="29">
        <v>423.7</v>
      </c>
      <c r="D44" s="17">
        <v>467.6</v>
      </c>
      <c r="E44" s="17">
        <v>499.4</v>
      </c>
      <c r="F44" s="17">
        <v>463.8</v>
      </c>
      <c r="G44" s="17">
        <v>465</v>
      </c>
      <c r="I44" s="2"/>
      <c r="J44" s="2"/>
      <c r="K44" s="2"/>
      <c r="L44" s="2"/>
      <c r="M44" s="2"/>
      <c r="N44" s="2"/>
    </row>
    <row r="45" spans="2:14" ht="13.35" customHeight="1">
      <c r="B45" s="11" t="s">
        <v>244</v>
      </c>
      <c r="C45" s="28">
        <f>C46+C47</f>
        <v>63465.2</v>
      </c>
      <c r="D45" s="28">
        <f>D46+D47</f>
        <v>90151.799999999988</v>
      </c>
      <c r="E45" s="28">
        <f>E46+E47</f>
        <v>97556.299999999988</v>
      </c>
      <c r="F45" s="28">
        <f>F46+F47</f>
        <v>106366.40000000001</v>
      </c>
      <c r="G45" s="28">
        <f>G46+G47</f>
        <v>124860.5</v>
      </c>
      <c r="I45" s="2"/>
      <c r="J45" s="2"/>
      <c r="K45" s="2"/>
      <c r="L45" s="2"/>
      <c r="M45" s="2"/>
      <c r="N45" s="2"/>
    </row>
    <row r="46" spans="2:14" ht="12" customHeight="1">
      <c r="B46" s="29" t="s">
        <v>251</v>
      </c>
      <c r="C46" s="17">
        <v>18890.8</v>
      </c>
      <c r="D46" s="17">
        <v>22728.6</v>
      </c>
      <c r="E46" s="17">
        <v>24564.400000000001</v>
      </c>
      <c r="F46" s="17">
        <v>29881.8</v>
      </c>
      <c r="G46" s="17">
        <v>35849.5</v>
      </c>
      <c r="I46" s="2"/>
      <c r="J46" s="2"/>
      <c r="K46" s="2"/>
      <c r="L46" s="2"/>
      <c r="M46" s="2"/>
      <c r="N46" s="2"/>
    </row>
    <row r="47" spans="2:14" ht="13.35" customHeight="1">
      <c r="B47" s="29" t="s">
        <v>252</v>
      </c>
      <c r="C47" s="17">
        <v>44574.400000000001</v>
      </c>
      <c r="D47" s="17">
        <v>67423.199999999997</v>
      </c>
      <c r="E47" s="17">
        <v>72991.899999999994</v>
      </c>
      <c r="F47" s="17">
        <v>76484.600000000006</v>
      </c>
      <c r="G47" s="17">
        <v>89011</v>
      </c>
      <c r="I47" s="2"/>
      <c r="J47" s="2"/>
      <c r="K47" s="2"/>
      <c r="L47" s="2"/>
      <c r="M47" s="2"/>
      <c r="N47" s="2"/>
    </row>
    <row r="48" spans="2:14" ht="13.35" customHeight="1">
      <c r="B48" s="11" t="s">
        <v>256</v>
      </c>
      <c r="C48" s="28">
        <f>C49+C50</f>
        <v>10923.9</v>
      </c>
      <c r="D48" s="28">
        <f>D49+D50</f>
        <v>12112.6</v>
      </c>
      <c r="E48" s="28">
        <f>E49+E50</f>
        <v>11494.1</v>
      </c>
      <c r="F48" s="28">
        <f>F49+F50</f>
        <v>13579.3</v>
      </c>
      <c r="G48" s="28">
        <f>G49+G50</f>
        <v>14446.900000000001</v>
      </c>
      <c r="I48" s="2"/>
      <c r="J48" s="2"/>
      <c r="K48" s="2"/>
      <c r="L48" s="2"/>
      <c r="M48" s="2"/>
      <c r="N48" s="2"/>
    </row>
    <row r="49" spans="2:14" ht="11.25" customHeight="1">
      <c r="B49" s="29" t="s">
        <v>251</v>
      </c>
      <c r="C49" s="29">
        <v>4703.5</v>
      </c>
      <c r="D49" s="17">
        <v>5314.1</v>
      </c>
      <c r="E49" s="17">
        <v>4508.1000000000004</v>
      </c>
      <c r="F49" s="17">
        <v>5985.5</v>
      </c>
      <c r="G49" s="17">
        <v>6760.3</v>
      </c>
      <c r="I49" s="2"/>
      <c r="J49" s="2"/>
      <c r="K49" s="2"/>
      <c r="L49" s="2"/>
      <c r="M49" s="2"/>
      <c r="N49" s="2"/>
    </row>
    <row r="50" spans="2:14" ht="13.35" customHeight="1">
      <c r="B50" s="29" t="s">
        <v>252</v>
      </c>
      <c r="C50" s="29">
        <v>6220.4</v>
      </c>
      <c r="D50" s="17">
        <v>6798.5</v>
      </c>
      <c r="E50" s="17">
        <v>6986</v>
      </c>
      <c r="F50" s="17">
        <v>7593.8</v>
      </c>
      <c r="G50" s="17">
        <v>7686.6</v>
      </c>
      <c r="I50" s="2"/>
      <c r="J50" s="2"/>
      <c r="K50" s="2"/>
      <c r="L50" s="2"/>
      <c r="M50" s="2"/>
      <c r="N50" s="2"/>
    </row>
    <row r="51" spans="2:14" ht="13.35" customHeight="1">
      <c r="B51" s="11" t="s">
        <v>146</v>
      </c>
      <c r="C51" s="28">
        <f>C52+C53</f>
        <v>9624.9</v>
      </c>
      <c r="D51" s="28">
        <f t="shared" ref="D51:G51" si="4">D52+D53</f>
        <v>10244.200000000001</v>
      </c>
      <c r="E51" s="28">
        <f t="shared" si="4"/>
        <v>10029.9</v>
      </c>
      <c r="F51" s="28">
        <f t="shared" si="4"/>
        <v>13322.2</v>
      </c>
      <c r="G51" s="28">
        <f t="shared" si="4"/>
        <v>12822.8</v>
      </c>
      <c r="I51" s="2"/>
      <c r="J51" s="2"/>
      <c r="K51" s="2"/>
      <c r="L51" s="2"/>
      <c r="M51" s="2"/>
      <c r="N51" s="2"/>
    </row>
    <row r="52" spans="2:14" ht="11.25" customHeight="1">
      <c r="B52" s="29" t="s">
        <v>251</v>
      </c>
      <c r="C52" s="29">
        <v>3724.9</v>
      </c>
      <c r="D52" s="17">
        <v>3928.1</v>
      </c>
      <c r="E52" s="17">
        <v>3846.9</v>
      </c>
      <c r="F52" s="17">
        <v>5299.4</v>
      </c>
      <c r="G52" s="17">
        <v>5253.5</v>
      </c>
      <c r="I52" s="2"/>
      <c r="J52" s="2"/>
      <c r="K52" s="2"/>
      <c r="L52" s="2"/>
      <c r="M52" s="2"/>
      <c r="N52" s="2"/>
    </row>
    <row r="53" spans="2:14" ht="13.35" customHeight="1">
      <c r="B53" s="29" t="s">
        <v>252</v>
      </c>
      <c r="C53" s="29">
        <v>5900</v>
      </c>
      <c r="D53" s="17">
        <v>6316.1</v>
      </c>
      <c r="E53" s="17">
        <v>6183</v>
      </c>
      <c r="F53" s="17">
        <v>8022.8</v>
      </c>
      <c r="G53" s="17">
        <v>7569.3</v>
      </c>
      <c r="I53" s="2"/>
      <c r="J53" s="2"/>
      <c r="K53" s="2"/>
      <c r="L53" s="2"/>
      <c r="M53" s="2"/>
      <c r="N53" s="2"/>
    </row>
    <row r="54" spans="2:14" ht="13.35" customHeight="1">
      <c r="B54" s="11" t="s">
        <v>257</v>
      </c>
      <c r="C54" s="28">
        <f>C55+C56</f>
        <v>5109.2</v>
      </c>
      <c r="D54" s="28">
        <f>D55+D56</f>
        <v>6041.1</v>
      </c>
      <c r="E54" s="28">
        <f>E55+E56</f>
        <v>4858</v>
      </c>
      <c r="F54" s="28">
        <f>F55+F56</f>
        <v>3590.7000000000003</v>
      </c>
      <c r="G54" s="28">
        <f>G55+G56</f>
        <v>5408</v>
      </c>
      <c r="I54" s="2"/>
      <c r="J54" s="2"/>
      <c r="K54" s="2"/>
      <c r="L54" s="2"/>
      <c r="M54" s="2"/>
      <c r="N54" s="2"/>
    </row>
    <row r="55" spans="2:14" ht="13.35" customHeight="1">
      <c r="B55" s="29" t="s">
        <v>251</v>
      </c>
      <c r="C55" s="29">
        <v>1093.7</v>
      </c>
      <c r="D55" s="17">
        <v>1458.8</v>
      </c>
      <c r="E55" s="17">
        <v>774.6</v>
      </c>
      <c r="F55" s="17">
        <v>829.4</v>
      </c>
      <c r="G55" s="17">
        <v>1500.9</v>
      </c>
      <c r="I55" s="2"/>
      <c r="J55" s="2"/>
      <c r="K55" s="2"/>
      <c r="L55" s="2"/>
      <c r="M55" s="2"/>
      <c r="N55" s="2"/>
    </row>
    <row r="56" spans="2:14" ht="13.35" customHeight="1">
      <c r="B56" s="29" t="s">
        <v>252</v>
      </c>
      <c r="C56" s="29">
        <v>4015.5</v>
      </c>
      <c r="D56" s="17">
        <v>4582.3</v>
      </c>
      <c r="E56" s="17">
        <v>4083.4</v>
      </c>
      <c r="F56" s="17">
        <v>2761.3</v>
      </c>
      <c r="G56" s="17">
        <v>3907.1</v>
      </c>
      <c r="I56" s="2"/>
      <c r="J56" s="2"/>
      <c r="K56" s="2"/>
      <c r="L56" s="2"/>
      <c r="M56" s="2"/>
      <c r="N56" s="2"/>
    </row>
    <row r="57" spans="2:14" ht="5.0999999999999996" customHeight="1">
      <c r="B57" s="30"/>
      <c r="C57" s="30"/>
      <c r="D57" s="19"/>
      <c r="E57" s="19"/>
      <c r="F57" s="30"/>
      <c r="G57" s="30"/>
      <c r="I57" s="2"/>
      <c r="J57" s="2"/>
      <c r="K57" s="2"/>
      <c r="L57" s="2"/>
      <c r="M57" s="2"/>
      <c r="N57" s="2"/>
    </row>
    <row r="58" spans="2:14" ht="12.75" customHeight="1">
      <c r="B58" s="11" t="s">
        <v>258</v>
      </c>
      <c r="C58" s="31">
        <v>35</v>
      </c>
      <c r="D58" s="32">
        <v>35</v>
      </c>
      <c r="E58" s="32">
        <v>37</v>
      </c>
      <c r="F58" s="31">
        <v>37</v>
      </c>
      <c r="G58" s="31">
        <v>40</v>
      </c>
      <c r="I58" s="2"/>
      <c r="J58" s="2"/>
      <c r="K58" s="2"/>
      <c r="L58" s="2"/>
      <c r="M58" s="2"/>
      <c r="N58" s="2"/>
    </row>
    <row r="59" spans="2:14" ht="12.75" customHeight="1">
      <c r="B59" s="33" t="s">
        <v>251</v>
      </c>
      <c r="C59" s="34">
        <v>23</v>
      </c>
      <c r="D59" s="35">
        <v>23</v>
      </c>
      <c r="E59" s="35">
        <v>24</v>
      </c>
      <c r="F59" s="34">
        <v>24</v>
      </c>
      <c r="G59" s="34">
        <v>27</v>
      </c>
      <c r="I59" s="2"/>
      <c r="J59" s="2"/>
      <c r="K59" s="2"/>
      <c r="L59" s="2"/>
      <c r="M59" s="2"/>
      <c r="N59" s="2"/>
    </row>
    <row r="60" spans="2:14" ht="13.5" customHeight="1">
      <c r="B60" s="33" t="s">
        <v>252</v>
      </c>
      <c r="C60" s="34">
        <v>12</v>
      </c>
      <c r="D60" s="35">
        <v>12</v>
      </c>
      <c r="E60" s="449" t="s">
        <v>259</v>
      </c>
      <c r="F60" s="449" t="s">
        <v>259</v>
      </c>
      <c r="G60" s="36">
        <v>13</v>
      </c>
      <c r="I60" s="2"/>
      <c r="J60" s="2"/>
      <c r="K60" s="2"/>
      <c r="L60" s="2"/>
      <c r="M60" s="2"/>
      <c r="N60" s="2"/>
    </row>
    <row r="61" spans="2:14" ht="12" customHeight="1">
      <c r="B61" s="37" t="s">
        <v>260</v>
      </c>
      <c r="C61" s="38">
        <v>7257604</v>
      </c>
      <c r="D61" s="38">
        <v>8711604</v>
      </c>
      <c r="E61" s="38">
        <v>7953057.27692308</v>
      </c>
      <c r="F61" s="39">
        <v>8794348</v>
      </c>
      <c r="G61" s="39">
        <v>9706678</v>
      </c>
      <c r="H61" s="40"/>
      <c r="I61" s="2"/>
      <c r="J61" s="2"/>
      <c r="K61" s="2"/>
      <c r="L61" s="2"/>
      <c r="M61" s="2"/>
      <c r="N61" s="2"/>
    </row>
    <row r="62" spans="2:14" ht="13.5" customHeight="1">
      <c r="B62" s="37" t="s">
        <v>261</v>
      </c>
      <c r="C62" s="38">
        <v>16321022</v>
      </c>
      <c r="D62" s="38">
        <v>18190452</v>
      </c>
      <c r="E62" s="38">
        <v>21227534.3976923</v>
      </c>
      <c r="F62" s="39">
        <v>24558691</v>
      </c>
      <c r="G62" s="39">
        <v>20091168</v>
      </c>
      <c r="I62" s="2"/>
      <c r="J62" s="2"/>
      <c r="K62" s="2"/>
      <c r="L62" s="2"/>
      <c r="M62" s="2"/>
      <c r="N62" s="2"/>
    </row>
    <row r="63" spans="2:14" ht="13.5" customHeight="1">
      <c r="B63" s="41"/>
      <c r="C63" s="42"/>
      <c r="D63" s="42"/>
      <c r="E63" s="42"/>
      <c r="F63" s="42"/>
      <c r="G63" s="42"/>
      <c r="I63" s="2"/>
      <c r="J63" s="2"/>
      <c r="K63" s="2"/>
      <c r="L63" s="2"/>
      <c r="M63" s="2"/>
      <c r="N63" s="2"/>
    </row>
    <row r="64" spans="2:14" ht="24.95" customHeight="1">
      <c r="B64" s="43" t="s">
        <v>262</v>
      </c>
      <c r="C64" s="43"/>
      <c r="D64" s="5"/>
      <c r="E64" s="6"/>
      <c r="F64" s="6"/>
      <c r="G64" s="44"/>
    </row>
    <row r="65" spans="2:14" ht="5.0999999999999996" customHeight="1">
      <c r="B65" s="44"/>
      <c r="C65" s="44"/>
      <c r="D65" s="44"/>
      <c r="E65" s="44"/>
      <c r="F65" s="44"/>
      <c r="G65" s="44"/>
    </row>
    <row r="66" spans="2:14" ht="12.75" customHeight="1">
      <c r="B66" s="9" t="s">
        <v>238</v>
      </c>
      <c r="C66" s="10">
        <v>2018</v>
      </c>
      <c r="D66" s="10">
        <v>2019</v>
      </c>
      <c r="E66" s="10">
        <v>2020</v>
      </c>
      <c r="F66" s="10">
        <v>2021</v>
      </c>
      <c r="G66" s="10">
        <v>2022</v>
      </c>
      <c r="M66" s="71"/>
    </row>
    <row r="67" spans="2:14" ht="5.0999999999999996" customHeight="1">
      <c r="B67" s="7"/>
      <c r="C67" s="7"/>
      <c r="D67" s="7"/>
      <c r="E67" s="7"/>
      <c r="F67" s="7"/>
      <c r="G67" s="7"/>
      <c r="I67" s="72"/>
      <c r="J67" s="72"/>
      <c r="K67" s="72"/>
      <c r="L67" s="72"/>
      <c r="N67" s="72"/>
    </row>
    <row r="68" spans="2:14" ht="12.75" customHeight="1">
      <c r="B68" s="37" t="s">
        <v>250</v>
      </c>
      <c r="C68" s="29">
        <v>121391.9</v>
      </c>
      <c r="D68" s="29">
        <v>131534.9</v>
      </c>
      <c r="E68" s="17">
        <v>136340</v>
      </c>
      <c r="F68" s="17">
        <v>141951.1</v>
      </c>
      <c r="G68" s="29">
        <v>141270.79999999999</v>
      </c>
      <c r="M68" s="73"/>
    </row>
    <row r="69" spans="2:14" ht="12.75" customHeight="1">
      <c r="B69" s="37" t="s">
        <v>242</v>
      </c>
      <c r="C69" s="29">
        <v>103867.3</v>
      </c>
      <c r="D69" s="29">
        <v>113278.1</v>
      </c>
      <c r="E69" s="17">
        <v>115400.3</v>
      </c>
      <c r="F69" s="17">
        <v>118903.3</v>
      </c>
      <c r="G69" s="29">
        <v>120018.9</v>
      </c>
      <c r="I69" s="72"/>
      <c r="J69" s="72"/>
      <c r="K69" s="72"/>
      <c r="L69" s="72"/>
      <c r="M69" s="73"/>
      <c r="N69" s="72"/>
    </row>
    <row r="70" spans="2:14" ht="12.75" customHeight="1">
      <c r="B70" s="37" t="s">
        <v>243</v>
      </c>
      <c r="C70" s="29">
        <v>17524.599999999999</v>
      </c>
      <c r="D70" s="29">
        <f>D68-D69</f>
        <v>18256.799999999988</v>
      </c>
      <c r="E70" s="17">
        <v>20939.669999999998</v>
      </c>
      <c r="F70" s="17">
        <f>F68-F69</f>
        <v>23047.800000000003</v>
      </c>
      <c r="G70" s="29">
        <f>G68-G69</f>
        <v>21251.899999999994</v>
      </c>
      <c r="M70" s="73"/>
    </row>
    <row r="71" spans="2:14" ht="12.75" customHeight="1">
      <c r="B71" s="37" t="s">
        <v>263</v>
      </c>
      <c r="C71" s="29">
        <v>3462.1</v>
      </c>
      <c r="D71" s="29">
        <v>3650.2</v>
      </c>
      <c r="E71" s="17">
        <v>3677.5</v>
      </c>
      <c r="F71" s="17">
        <v>3677.5</v>
      </c>
      <c r="G71" s="29">
        <v>3665.8</v>
      </c>
      <c r="K71" s="74"/>
      <c r="L71" s="74"/>
    </row>
    <row r="72" spans="2:14" ht="12.75" customHeight="1">
      <c r="B72" s="37" t="s">
        <v>264</v>
      </c>
      <c r="C72" s="29">
        <v>102753.2</v>
      </c>
      <c r="D72" s="29">
        <v>111442.7</v>
      </c>
      <c r="E72" s="17">
        <v>115395.6</v>
      </c>
      <c r="F72" s="17">
        <v>119413.6</v>
      </c>
      <c r="G72" s="29">
        <v>119133.6</v>
      </c>
      <c r="I72" s="7"/>
      <c r="N72" s="7"/>
    </row>
    <row r="73" spans="2:14" ht="12.75" customHeight="1">
      <c r="B73" s="45" t="s">
        <v>265</v>
      </c>
      <c r="C73" s="29">
        <v>98375.3</v>
      </c>
      <c r="D73" s="29">
        <v>107361.9</v>
      </c>
      <c r="E73" s="17">
        <v>109468.1</v>
      </c>
      <c r="F73" s="17">
        <v>112719.3</v>
      </c>
      <c r="G73" s="29">
        <v>108076.6</v>
      </c>
    </row>
    <row r="74" spans="2:14" ht="12.75" customHeight="1">
      <c r="B74" s="45" t="s">
        <v>266</v>
      </c>
      <c r="C74" s="29">
        <f t="shared" ref="C74:F74" si="5">C72-C73</f>
        <v>4377.8999999999942</v>
      </c>
      <c r="D74" s="29">
        <f t="shared" si="5"/>
        <v>4080.8000000000029</v>
      </c>
      <c r="E74" s="29">
        <f t="shared" si="5"/>
        <v>5927.5</v>
      </c>
      <c r="F74" s="17">
        <f t="shared" si="5"/>
        <v>6694.3000000000029</v>
      </c>
      <c r="G74" s="29">
        <f t="shared" ref="G74" si="6">G72-G73</f>
        <v>11057</v>
      </c>
      <c r="H74" s="46"/>
      <c r="I74" s="75"/>
      <c r="J74" s="75"/>
      <c r="K74" s="75"/>
      <c r="L74" s="75"/>
      <c r="N74" s="75"/>
    </row>
    <row r="75" spans="2:14" ht="12.75" customHeight="1">
      <c r="B75" s="47" t="s">
        <v>267</v>
      </c>
      <c r="C75" s="33">
        <v>5209.1000000000004</v>
      </c>
      <c r="D75" s="33">
        <v>6711.6</v>
      </c>
      <c r="E75" s="48">
        <v>8254.9</v>
      </c>
      <c r="F75" s="48">
        <v>7047.5428868071494</v>
      </c>
      <c r="G75" s="33">
        <v>11266.3</v>
      </c>
      <c r="K75" s="73"/>
      <c r="L75" s="73"/>
    </row>
    <row r="76" spans="2:14" ht="12.75" customHeight="1">
      <c r="B76" s="47" t="s">
        <v>268</v>
      </c>
      <c r="C76" s="33">
        <v>-831.2</v>
      </c>
      <c r="D76" s="33">
        <v>-2630.8</v>
      </c>
      <c r="E76" s="48">
        <v>-2327.4</v>
      </c>
      <c r="F76" s="48">
        <v>-353.168205533199</v>
      </c>
      <c r="G76" s="33">
        <v>-209.3</v>
      </c>
      <c r="K76" s="73"/>
      <c r="L76" s="73"/>
    </row>
    <row r="77" spans="2:14" ht="12.75" customHeight="1">
      <c r="B77" s="37" t="s">
        <v>244</v>
      </c>
      <c r="C77" s="29">
        <v>112050.5</v>
      </c>
      <c r="D77" s="29">
        <v>122628.8</v>
      </c>
      <c r="E77" s="17">
        <v>126042.3</v>
      </c>
      <c r="F77" s="17">
        <v>130382.39999999999</v>
      </c>
      <c r="G77" s="29">
        <v>128347.1</v>
      </c>
      <c r="J77" s="75"/>
      <c r="K77" s="73"/>
      <c r="L77" s="73"/>
      <c r="N77" s="75"/>
    </row>
    <row r="78" spans="2:14" ht="12.75" customHeight="1">
      <c r="B78" s="37" t="s">
        <v>256</v>
      </c>
      <c r="C78" s="29">
        <v>19532.900000000001</v>
      </c>
      <c r="D78" s="29">
        <v>22044.400000000001</v>
      </c>
      <c r="E78" s="17">
        <v>18693.7</v>
      </c>
      <c r="F78" s="17">
        <v>20644.599999999999</v>
      </c>
      <c r="G78" s="29">
        <v>21279.3</v>
      </c>
      <c r="K78" s="73"/>
      <c r="L78" s="73"/>
    </row>
    <row r="79" spans="2:14" ht="12.75" customHeight="1">
      <c r="B79" s="37" t="s">
        <v>269</v>
      </c>
      <c r="C79" s="29">
        <v>9505.2999999999993</v>
      </c>
      <c r="D79" s="29">
        <v>10977.5</v>
      </c>
      <c r="E79" s="17">
        <v>14175.7</v>
      </c>
      <c r="F79" s="17">
        <v>13794.1</v>
      </c>
      <c r="G79" s="29">
        <v>10428.200000000001</v>
      </c>
      <c r="K79" s="73"/>
      <c r="L79" s="73"/>
    </row>
    <row r="80" spans="2:14" ht="12.75" customHeight="1">
      <c r="B80" s="37" t="s">
        <v>247</v>
      </c>
      <c r="C80" s="29">
        <v>2382.9</v>
      </c>
      <c r="D80" s="29">
        <v>-302.3</v>
      </c>
      <c r="E80" s="17">
        <v>-2390.1999999999998</v>
      </c>
      <c r="F80" s="17">
        <v>3809.2</v>
      </c>
      <c r="G80" s="29">
        <v>352.5</v>
      </c>
    </row>
    <row r="81" spans="2:7" ht="5.0999999999999996" customHeight="1">
      <c r="B81" s="41"/>
      <c r="C81" s="49"/>
      <c r="D81" s="30"/>
      <c r="E81" s="19"/>
      <c r="F81" s="19"/>
      <c r="G81" s="30"/>
    </row>
    <row r="82" spans="2:7" ht="12.75" customHeight="1">
      <c r="B82" s="37" t="s">
        <v>270</v>
      </c>
      <c r="C82" s="50">
        <v>16</v>
      </c>
      <c r="D82" s="50">
        <v>17</v>
      </c>
      <c r="E82" s="38">
        <v>15</v>
      </c>
      <c r="F82" s="38">
        <v>16</v>
      </c>
      <c r="G82" s="50">
        <v>17</v>
      </c>
    </row>
    <row r="83" spans="2:7" ht="12.75" customHeight="1">
      <c r="B83" s="51" t="s">
        <v>55</v>
      </c>
      <c r="C83" s="52">
        <v>3</v>
      </c>
      <c r="D83" s="52">
        <v>3</v>
      </c>
      <c r="E83" s="35">
        <v>2</v>
      </c>
      <c r="F83" s="35">
        <v>3</v>
      </c>
      <c r="G83" s="52">
        <v>3</v>
      </c>
    </row>
    <row r="84" spans="2:7" ht="12.75" customHeight="1">
      <c r="B84" s="37" t="s">
        <v>271</v>
      </c>
      <c r="C84" s="50">
        <v>6</v>
      </c>
      <c r="D84" s="38">
        <v>6</v>
      </c>
      <c r="E84" s="38">
        <v>9</v>
      </c>
      <c r="F84" s="38">
        <v>11</v>
      </c>
      <c r="G84" s="50">
        <v>12</v>
      </c>
    </row>
    <row r="85" spans="2:7" ht="12.75" customHeight="1">
      <c r="B85" s="37" t="s">
        <v>272</v>
      </c>
      <c r="C85" s="38">
        <v>16705</v>
      </c>
      <c r="D85" s="38">
        <v>14199</v>
      </c>
      <c r="E85" s="38">
        <v>17378</v>
      </c>
      <c r="F85" s="38">
        <v>15293</v>
      </c>
      <c r="G85" s="38">
        <v>12881</v>
      </c>
    </row>
    <row r="86" spans="2:7" ht="12.75" customHeight="1">
      <c r="B86" s="37" t="s">
        <v>273</v>
      </c>
      <c r="C86" s="50">
        <v>778033</v>
      </c>
      <c r="D86" s="38">
        <f>SUM(D87:D89)</f>
        <v>925370</v>
      </c>
      <c r="E86" s="38">
        <v>383082</v>
      </c>
      <c r="F86" s="38">
        <v>568354</v>
      </c>
      <c r="G86" s="38">
        <f>SUM(G87:G89)</f>
        <v>744730</v>
      </c>
    </row>
    <row r="87" spans="2:7" ht="12.75" customHeight="1">
      <c r="B87" s="53" t="s">
        <v>274</v>
      </c>
      <c r="C87" s="52">
        <v>764328</v>
      </c>
      <c r="D87" s="35">
        <v>914781</v>
      </c>
      <c r="E87" s="35">
        <v>379198</v>
      </c>
      <c r="F87" s="35">
        <v>566227</v>
      </c>
      <c r="G87" s="35">
        <v>743553</v>
      </c>
    </row>
    <row r="88" spans="2:7" ht="12.75" customHeight="1">
      <c r="B88" s="53" t="s">
        <v>275</v>
      </c>
      <c r="C88" s="52">
        <v>12859</v>
      </c>
      <c r="D88" s="52">
        <v>9710</v>
      </c>
      <c r="E88" s="35">
        <v>3617</v>
      </c>
      <c r="F88" s="35">
        <v>2054</v>
      </c>
      <c r="G88" s="35">
        <v>1133</v>
      </c>
    </row>
    <row r="89" spans="2:7" ht="12.75" customHeight="1">
      <c r="B89" s="53" t="s">
        <v>276</v>
      </c>
      <c r="C89" s="52">
        <v>846</v>
      </c>
      <c r="D89" s="52">
        <v>879</v>
      </c>
      <c r="E89" s="35">
        <v>267</v>
      </c>
      <c r="F89" s="35">
        <v>73</v>
      </c>
      <c r="G89" s="35">
        <v>44</v>
      </c>
    </row>
    <row r="90" spans="2:7" ht="12.75" customHeight="1"/>
    <row r="91" spans="2:7" ht="24.95" customHeight="1">
      <c r="B91" s="54" t="s">
        <v>277</v>
      </c>
      <c r="C91" s="54"/>
      <c r="D91" s="54"/>
      <c r="E91" s="54"/>
      <c r="F91" s="5"/>
      <c r="G91" s="2"/>
    </row>
    <row r="92" spans="2:7" ht="5.0999999999999996" customHeight="1">
      <c r="B92" s="25"/>
      <c r="C92" s="25"/>
      <c r="D92" s="25"/>
      <c r="E92" s="25"/>
      <c r="F92" s="25"/>
      <c r="G92" s="25"/>
    </row>
    <row r="93" spans="2:7" ht="12.75" customHeight="1">
      <c r="B93" s="9" t="s">
        <v>238</v>
      </c>
      <c r="C93" s="55">
        <v>2018</v>
      </c>
      <c r="D93" s="55">
        <v>2019</v>
      </c>
      <c r="E93" s="56">
        <v>2020</v>
      </c>
      <c r="F93" s="55">
        <v>2021</v>
      </c>
      <c r="G93" s="55">
        <v>2022</v>
      </c>
    </row>
    <row r="94" spans="2:7" ht="5.0999999999999996" customHeight="1">
      <c r="B94" s="7"/>
      <c r="C94" s="7"/>
      <c r="F94" s="7"/>
      <c r="G94" s="7"/>
    </row>
    <row r="95" spans="2:7" ht="12.75" customHeight="1">
      <c r="B95" s="37" t="s">
        <v>239</v>
      </c>
      <c r="C95" s="57">
        <v>30722.799999999999</v>
      </c>
      <c r="D95" s="57">
        <v>46671.199999999997</v>
      </c>
      <c r="E95" s="57">
        <v>60697.7</v>
      </c>
      <c r="F95" s="29">
        <v>61435.7</v>
      </c>
      <c r="G95" s="29">
        <v>55308.9</v>
      </c>
    </row>
    <row r="96" spans="2:7" ht="12.75" customHeight="1">
      <c r="B96" s="37" t="s">
        <v>253</v>
      </c>
      <c r="C96" s="57">
        <v>24380.1</v>
      </c>
      <c r="D96" s="57">
        <v>39192.6</v>
      </c>
      <c r="E96" s="57">
        <v>46804.7</v>
      </c>
      <c r="F96" s="29">
        <v>46787.199999999997</v>
      </c>
      <c r="G96" s="29">
        <v>43243.3</v>
      </c>
    </row>
    <row r="97" spans="2:7" ht="12.75" customHeight="1">
      <c r="B97" s="37" t="s">
        <v>243</v>
      </c>
      <c r="C97" s="57">
        <v>6342.7</v>
      </c>
      <c r="D97" s="57">
        <f>D95-D96</f>
        <v>7478.5999999999985</v>
      </c>
      <c r="E97" s="57">
        <f>E95-E96</f>
        <v>13893</v>
      </c>
      <c r="F97" s="29">
        <v>14648.5</v>
      </c>
      <c r="G97" s="29">
        <f>G95-G96</f>
        <v>12065.599999999999</v>
      </c>
    </row>
    <row r="98" spans="2:7" ht="12.75" customHeight="1">
      <c r="B98" s="37" t="s">
        <v>278</v>
      </c>
      <c r="C98" s="57">
        <v>2711.8</v>
      </c>
      <c r="D98" s="57">
        <v>2849</v>
      </c>
      <c r="E98" s="57">
        <v>2883.7</v>
      </c>
      <c r="F98" s="29">
        <v>3529.6</v>
      </c>
      <c r="G98" s="29">
        <v>5097.3</v>
      </c>
    </row>
    <row r="99" spans="2:7" ht="12.75" customHeight="1">
      <c r="B99" s="37" t="s">
        <v>279</v>
      </c>
      <c r="C99" s="57">
        <v>8726.4</v>
      </c>
      <c r="D99" s="57">
        <v>15575.4</v>
      </c>
      <c r="E99" s="57">
        <v>25911.200000000001</v>
      </c>
      <c r="F99" s="58">
        <v>25951</v>
      </c>
      <c r="G99" s="57">
        <v>17153.3</v>
      </c>
    </row>
    <row r="100" spans="2:7" ht="12.75" customHeight="1">
      <c r="B100" s="37" t="s">
        <v>280</v>
      </c>
      <c r="C100" s="57">
        <v>41880.199999999997</v>
      </c>
      <c r="D100" s="57">
        <v>49558.5</v>
      </c>
      <c r="E100" s="57">
        <v>50744.9</v>
      </c>
      <c r="F100" s="29">
        <v>50990.1</v>
      </c>
      <c r="G100" s="29">
        <v>55374</v>
      </c>
    </row>
    <row r="101" spans="2:7" ht="12.75" customHeight="1">
      <c r="B101" s="37" t="s">
        <v>281</v>
      </c>
      <c r="C101" s="57">
        <v>32320.799999999999</v>
      </c>
      <c r="D101" s="57">
        <v>37681.699999999997</v>
      </c>
      <c r="E101" s="57">
        <v>25859.7</v>
      </c>
      <c r="F101" s="29">
        <v>33271.599999999999</v>
      </c>
      <c r="G101" s="29">
        <v>44418.7</v>
      </c>
    </row>
    <row r="102" spans="2:7" ht="12.75" customHeight="1">
      <c r="B102" s="37" t="s">
        <v>282</v>
      </c>
      <c r="C102" s="57">
        <v>1756.9</v>
      </c>
      <c r="D102" s="57">
        <v>1417.6</v>
      </c>
      <c r="E102" s="57">
        <v>8035.2</v>
      </c>
      <c r="F102" s="29">
        <v>5438</v>
      </c>
      <c r="G102" s="29">
        <v>-338.5</v>
      </c>
    </row>
    <row r="103" spans="2:7" ht="5.0999999999999996" customHeight="1">
      <c r="B103" s="41"/>
      <c r="C103" s="59"/>
      <c r="D103" s="60"/>
      <c r="E103" s="60"/>
      <c r="F103" s="61"/>
      <c r="G103" s="61"/>
    </row>
    <row r="104" spans="2:7" ht="12.75" customHeight="1">
      <c r="B104" s="37" t="s">
        <v>283</v>
      </c>
      <c r="C104" s="58">
        <v>31</v>
      </c>
      <c r="D104" s="58">
        <v>32</v>
      </c>
      <c r="E104" s="62" t="s">
        <v>284</v>
      </c>
      <c r="F104" s="38">
        <v>29</v>
      </c>
      <c r="G104" s="50">
        <v>29</v>
      </c>
    </row>
    <row r="105" spans="2:7" ht="12.75" customHeight="1">
      <c r="B105" s="37" t="s">
        <v>285</v>
      </c>
      <c r="C105" s="58">
        <v>14</v>
      </c>
      <c r="D105" s="58">
        <v>14</v>
      </c>
      <c r="E105" s="58">
        <v>10</v>
      </c>
      <c r="F105" s="63">
        <v>12</v>
      </c>
      <c r="G105" s="63">
        <v>12</v>
      </c>
    </row>
    <row r="106" spans="2:7" ht="12.75" customHeight="1">
      <c r="B106" s="37" t="s">
        <v>286</v>
      </c>
      <c r="C106" s="58"/>
      <c r="D106" s="58"/>
      <c r="E106" s="58"/>
      <c r="F106" s="50"/>
      <c r="G106" s="50"/>
    </row>
    <row r="107" spans="2:7" ht="12.75" customHeight="1">
      <c r="B107" s="64" t="s">
        <v>287</v>
      </c>
      <c r="C107" s="65"/>
      <c r="D107" s="65"/>
      <c r="E107" s="65"/>
      <c r="F107" s="66"/>
      <c r="G107" s="66"/>
    </row>
    <row r="108" spans="2:7" ht="12.75" customHeight="1">
      <c r="B108" s="67" t="s">
        <v>288</v>
      </c>
      <c r="C108" s="65">
        <v>107311</v>
      </c>
      <c r="D108" s="65">
        <v>113763</v>
      </c>
      <c r="E108" s="65">
        <v>19220</v>
      </c>
      <c r="F108" s="66">
        <v>18588</v>
      </c>
      <c r="G108" s="66">
        <v>20043</v>
      </c>
    </row>
    <row r="109" spans="2:7" ht="12.75" customHeight="1">
      <c r="B109" s="67" t="s">
        <v>289</v>
      </c>
      <c r="C109" s="65">
        <v>515488</v>
      </c>
      <c r="D109" s="65">
        <v>794733</v>
      </c>
      <c r="E109" s="65">
        <v>315912</v>
      </c>
      <c r="F109" s="66">
        <v>669323</v>
      </c>
      <c r="G109" s="66">
        <v>340466</v>
      </c>
    </row>
    <row r="110" spans="2:7" ht="12.75" customHeight="1">
      <c r="B110" s="67" t="s">
        <v>248</v>
      </c>
      <c r="C110" s="65">
        <v>4113044</v>
      </c>
      <c r="D110" s="65">
        <v>4666926</v>
      </c>
      <c r="E110" s="65">
        <v>4214725</v>
      </c>
      <c r="F110" s="66">
        <v>4390161</v>
      </c>
      <c r="G110" s="66">
        <v>5157059</v>
      </c>
    </row>
    <row r="111" spans="2:7" ht="12.75" customHeight="1">
      <c r="B111" s="64" t="s">
        <v>290</v>
      </c>
      <c r="C111" s="65"/>
      <c r="D111" s="65"/>
      <c r="E111" s="65"/>
      <c r="F111" s="66"/>
      <c r="G111" s="66"/>
    </row>
    <row r="112" spans="2:7" ht="12">
      <c r="B112" s="67" t="s">
        <v>288</v>
      </c>
      <c r="C112" s="65">
        <v>1127</v>
      </c>
      <c r="D112" s="65">
        <v>1459</v>
      </c>
      <c r="E112" s="65">
        <v>1572</v>
      </c>
      <c r="F112" s="66">
        <v>1696</v>
      </c>
      <c r="G112" s="66">
        <v>1870</v>
      </c>
    </row>
    <row r="113" spans="2:14" ht="12">
      <c r="B113" s="67" t="s">
        <v>289</v>
      </c>
      <c r="C113" s="65">
        <v>854</v>
      </c>
      <c r="D113" s="65">
        <v>1159</v>
      </c>
      <c r="E113" s="65">
        <v>1312</v>
      </c>
      <c r="F113" s="66">
        <v>80553</v>
      </c>
      <c r="G113" s="66">
        <v>3424</v>
      </c>
    </row>
    <row r="114" spans="2:14" ht="12">
      <c r="B114" s="67" t="s">
        <v>291</v>
      </c>
      <c r="C114" s="65">
        <v>975543</v>
      </c>
      <c r="D114" s="65">
        <v>977977</v>
      </c>
      <c r="E114" s="65">
        <v>888895</v>
      </c>
      <c r="F114" s="66">
        <v>915128</v>
      </c>
      <c r="G114" s="66">
        <v>970624</v>
      </c>
    </row>
    <row r="116" spans="2:14">
      <c r="B116" s="68" t="s">
        <v>292</v>
      </c>
      <c r="C116" s="69"/>
      <c r="D116" s="69"/>
      <c r="E116" s="69"/>
      <c r="F116" s="69"/>
      <c r="G116" s="69"/>
      <c r="I116" s="2"/>
      <c r="J116" s="2"/>
      <c r="K116" s="2"/>
      <c r="L116" s="2"/>
      <c r="M116" s="2"/>
      <c r="N116" s="2"/>
    </row>
    <row r="117" spans="2:14">
      <c r="B117" s="2" t="s">
        <v>293</v>
      </c>
      <c r="I117" s="2"/>
      <c r="J117" s="2"/>
      <c r="K117" s="2"/>
      <c r="L117" s="2"/>
      <c r="M117" s="2"/>
      <c r="N117" s="2"/>
    </row>
    <row r="118" spans="2:14">
      <c r="B118" s="3" t="s">
        <v>294</v>
      </c>
    </row>
    <row r="119" spans="2:14">
      <c r="B119" s="3" t="s">
        <v>295</v>
      </c>
    </row>
    <row r="120" spans="2:14">
      <c r="B120" s="70" t="s">
        <v>296</v>
      </c>
      <c r="I120" s="2"/>
      <c r="J120" s="2"/>
      <c r="K120" s="2"/>
      <c r="L120" s="2"/>
      <c r="M120" s="2"/>
      <c r="N120" s="2"/>
    </row>
    <row r="121" spans="2:14">
      <c r="B121" s="450" t="s">
        <v>297</v>
      </c>
    </row>
  </sheetData>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K87"/>
  <sheetViews>
    <sheetView showGridLines="0" zoomScale="80" zoomScaleNormal="80" workbookViewId="0">
      <selection activeCell="E30" sqref="E30"/>
    </sheetView>
  </sheetViews>
  <sheetFormatPr defaultColWidth="9.140625" defaultRowHeight="11.25"/>
  <cols>
    <col min="1" max="1" width="46.42578125" style="3" customWidth="1"/>
    <col min="2" max="2" width="12.28515625" style="3" customWidth="1"/>
    <col min="3" max="3" width="2" style="3" customWidth="1"/>
    <col min="4" max="4" width="13.140625" style="3" customWidth="1"/>
    <col min="5" max="5" width="2" style="3" customWidth="1"/>
    <col min="6" max="6" width="13.42578125" style="3" customWidth="1"/>
    <col min="7" max="7" width="1.85546875" style="2" customWidth="1"/>
    <col min="8" max="8" width="13.42578125" style="3" customWidth="1"/>
    <col min="9" max="9" width="1.85546875" style="2" customWidth="1"/>
    <col min="10" max="10" width="14.42578125" style="3" customWidth="1"/>
    <col min="11" max="11" width="2" style="2" customWidth="1"/>
    <col min="12" max="16384" width="9.140625" style="2"/>
  </cols>
  <sheetData>
    <row r="1" spans="1:11" s="1" customFormat="1" ht="30" customHeight="1">
      <c r="A1" s="340" t="s">
        <v>5</v>
      </c>
      <c r="B1" s="252"/>
      <c r="C1" s="252"/>
      <c r="D1" s="252"/>
      <c r="E1" s="252"/>
      <c r="F1" s="252"/>
      <c r="G1" s="2"/>
      <c r="H1" s="252"/>
      <c r="I1" s="2"/>
      <c r="J1" s="252"/>
      <c r="K1" s="2"/>
    </row>
    <row r="2" spans="1:11" s="1" customFormat="1" ht="18">
      <c r="A2" s="5"/>
      <c r="B2" s="252"/>
      <c r="C2" s="252"/>
      <c r="D2" s="252"/>
      <c r="E2" s="252"/>
      <c r="F2" s="252"/>
      <c r="G2" s="2"/>
      <c r="H2" s="252"/>
      <c r="I2" s="2"/>
      <c r="J2" s="252"/>
      <c r="K2" s="2"/>
    </row>
    <row r="3" spans="1:11" ht="18">
      <c r="A3" s="341"/>
      <c r="B3" s="342">
        <v>2018</v>
      </c>
      <c r="C3" s="342"/>
      <c r="D3" s="342">
        <v>2019</v>
      </c>
      <c r="E3" s="342"/>
      <c r="F3" s="342">
        <v>2020</v>
      </c>
      <c r="G3" s="342"/>
      <c r="H3" s="342">
        <v>2021</v>
      </c>
      <c r="I3" s="342"/>
      <c r="J3" s="342">
        <v>2022</v>
      </c>
      <c r="K3" s="414"/>
    </row>
    <row r="4" spans="1:11">
      <c r="A4" s="252"/>
      <c r="B4" s="252"/>
      <c r="C4" s="252"/>
      <c r="D4" s="252"/>
      <c r="E4" s="252"/>
      <c r="F4" s="343"/>
      <c r="H4" s="343"/>
      <c r="J4" s="252"/>
    </row>
    <row r="5" spans="1:11" ht="14.25">
      <c r="A5" s="344" t="s">
        <v>6</v>
      </c>
      <c r="B5" s="345"/>
      <c r="C5" s="346"/>
      <c r="D5" s="345"/>
      <c r="E5" s="347"/>
      <c r="F5" s="345"/>
      <c r="G5" s="346"/>
      <c r="H5" s="347"/>
      <c r="I5" s="346"/>
      <c r="J5" s="347"/>
      <c r="K5" s="346"/>
    </row>
    <row r="6" spans="1:11" ht="12.75">
      <c r="A6" s="348" t="s">
        <v>7</v>
      </c>
      <c r="B6" s="349">
        <v>20212349</v>
      </c>
      <c r="C6" s="350" t="s">
        <v>8</v>
      </c>
      <c r="D6" s="349">
        <v>21472060</v>
      </c>
      <c r="E6" s="351" t="s">
        <v>8</v>
      </c>
      <c r="F6" s="352">
        <v>19312000.510024</v>
      </c>
      <c r="G6" s="353" t="s">
        <v>8</v>
      </c>
      <c r="H6" s="354">
        <v>20101002</v>
      </c>
      <c r="I6" s="350" t="s">
        <v>8</v>
      </c>
      <c r="J6" s="354">
        <v>23322842</v>
      </c>
      <c r="K6" s="350" t="s">
        <v>9</v>
      </c>
    </row>
    <row r="7" spans="1:11" ht="14.25">
      <c r="A7" s="348" t="s">
        <v>10</v>
      </c>
      <c r="B7" s="349">
        <v>11010252</v>
      </c>
      <c r="C7" s="350"/>
      <c r="D7" s="349">
        <v>11616982</v>
      </c>
      <c r="E7" s="351"/>
      <c r="F7" s="355">
        <v>0</v>
      </c>
      <c r="G7" s="353"/>
      <c r="H7" s="356">
        <v>0</v>
      </c>
      <c r="I7" s="350"/>
      <c r="J7" s="356">
        <v>0</v>
      </c>
      <c r="K7" s="350"/>
    </row>
    <row r="8" spans="1:11" ht="14.25">
      <c r="A8" s="348" t="s">
        <v>11</v>
      </c>
      <c r="B8" s="349">
        <v>20212349</v>
      </c>
      <c r="C8" s="350" t="s">
        <v>9</v>
      </c>
      <c r="D8" s="349">
        <v>21299032</v>
      </c>
      <c r="E8" s="351" t="s">
        <v>8</v>
      </c>
      <c r="F8" s="357">
        <v>18858015.833539799</v>
      </c>
      <c r="G8" s="353" t="s">
        <v>8</v>
      </c>
      <c r="H8" s="358">
        <v>19179406</v>
      </c>
      <c r="I8" s="350" t="s">
        <v>8</v>
      </c>
      <c r="J8" s="358">
        <v>21077331</v>
      </c>
      <c r="K8" s="350" t="s">
        <v>9</v>
      </c>
    </row>
    <row r="9" spans="1:11" ht="12.75">
      <c r="A9" s="359"/>
      <c r="B9" s="360"/>
      <c r="C9" s="360"/>
      <c r="D9" s="360"/>
      <c r="E9" s="360"/>
      <c r="F9" s="361"/>
      <c r="G9" s="361"/>
      <c r="H9" s="361"/>
      <c r="I9" s="415"/>
      <c r="J9" s="361"/>
      <c r="K9" s="350"/>
    </row>
    <row r="10" spans="1:11" ht="14.25">
      <c r="A10" s="344" t="s">
        <v>12</v>
      </c>
      <c r="B10" s="362"/>
      <c r="C10" s="363"/>
      <c r="D10" s="362"/>
      <c r="E10" s="364"/>
      <c r="F10" s="365"/>
      <c r="G10" s="366"/>
      <c r="H10" s="367"/>
      <c r="I10" s="363"/>
      <c r="J10" s="367"/>
      <c r="K10" s="363"/>
    </row>
    <row r="11" spans="1:11" ht="12.75">
      <c r="A11" s="348" t="s">
        <v>7</v>
      </c>
      <c r="B11" s="349">
        <v>18265190</v>
      </c>
      <c r="C11" s="350" t="s">
        <v>9</v>
      </c>
      <c r="D11" s="349">
        <v>19517863</v>
      </c>
      <c r="E11" s="351" t="s">
        <v>9</v>
      </c>
      <c r="F11" s="352">
        <v>17951573.5700127</v>
      </c>
      <c r="G11" s="353" t="s">
        <v>8</v>
      </c>
      <c r="H11" s="354">
        <v>19410614</v>
      </c>
      <c r="I11" s="350" t="s">
        <v>8</v>
      </c>
      <c r="J11" s="354">
        <v>22024515</v>
      </c>
      <c r="K11" s="350" t="s">
        <v>9</v>
      </c>
    </row>
    <row r="12" spans="1:11" ht="14.25">
      <c r="A12" s="348" t="s">
        <v>10</v>
      </c>
      <c r="B12" s="349">
        <v>9206889</v>
      </c>
      <c r="C12" s="350"/>
      <c r="D12" s="349">
        <v>9750598</v>
      </c>
      <c r="E12" s="351"/>
      <c r="F12" s="355">
        <v>0</v>
      </c>
      <c r="G12" s="353"/>
      <c r="H12" s="356">
        <v>0</v>
      </c>
      <c r="I12" s="350"/>
      <c r="J12" s="356">
        <v>0</v>
      </c>
      <c r="K12" s="350"/>
    </row>
    <row r="13" spans="1:11" ht="14.25">
      <c r="A13" s="348" t="s">
        <v>11</v>
      </c>
      <c r="B13" s="349">
        <v>18265190</v>
      </c>
      <c r="C13" s="350" t="s">
        <v>9</v>
      </c>
      <c r="D13" s="349">
        <v>19382751</v>
      </c>
      <c r="E13" s="351" t="s">
        <v>9</v>
      </c>
      <c r="F13" s="352">
        <v>17537843.279373299</v>
      </c>
      <c r="G13" s="353" t="s">
        <v>8</v>
      </c>
      <c r="H13" s="354">
        <v>18540084</v>
      </c>
      <c r="I13" s="350" t="s">
        <v>8</v>
      </c>
      <c r="J13" s="354">
        <v>19943630</v>
      </c>
      <c r="K13" s="350" t="s">
        <v>9</v>
      </c>
    </row>
    <row r="14" spans="1:11" ht="12.75">
      <c r="A14" s="344"/>
      <c r="B14" s="349"/>
      <c r="C14" s="350"/>
      <c r="D14" s="349"/>
      <c r="E14" s="351"/>
      <c r="F14" s="352"/>
      <c r="G14" s="353"/>
      <c r="H14" s="354"/>
      <c r="I14" s="350"/>
      <c r="J14" s="354"/>
      <c r="K14" s="350"/>
    </row>
    <row r="15" spans="1:11" ht="14.25">
      <c r="A15" s="344" t="s">
        <v>13</v>
      </c>
      <c r="B15" s="362">
        <v>105.8</v>
      </c>
      <c r="C15" s="363" t="s">
        <v>8</v>
      </c>
      <c r="D15" s="362">
        <v>107.3</v>
      </c>
      <c r="E15" s="364" t="s">
        <v>8</v>
      </c>
      <c r="F15" s="365">
        <v>108.8</v>
      </c>
      <c r="G15" s="366" t="s">
        <v>9</v>
      </c>
      <c r="H15" s="367">
        <v>110.198654</v>
      </c>
      <c r="I15" s="363" t="s">
        <v>9</v>
      </c>
      <c r="J15" s="367">
        <v>111.572254</v>
      </c>
      <c r="K15" s="363" t="s">
        <v>9</v>
      </c>
    </row>
    <row r="16" spans="1:11" ht="12.75">
      <c r="A16" s="344"/>
      <c r="B16" s="362"/>
      <c r="C16" s="363"/>
      <c r="D16" s="362"/>
      <c r="E16" s="364"/>
      <c r="F16" s="365"/>
      <c r="G16" s="366"/>
      <c r="H16" s="367"/>
      <c r="I16" s="363"/>
      <c r="J16" s="367"/>
      <c r="K16" s="363"/>
    </row>
    <row r="17" spans="1:11" ht="12.75">
      <c r="A17" s="344" t="s">
        <v>14</v>
      </c>
      <c r="B17" s="349"/>
      <c r="C17" s="350"/>
      <c r="D17" s="349"/>
      <c r="E17" s="351"/>
      <c r="F17" s="352"/>
      <c r="G17" s="353"/>
      <c r="H17" s="354"/>
      <c r="I17" s="350"/>
      <c r="J17" s="354"/>
      <c r="K17" s="350"/>
    </row>
    <row r="18" spans="1:11" ht="14.25">
      <c r="A18" s="344" t="s">
        <v>15</v>
      </c>
      <c r="B18" s="362">
        <v>191124</v>
      </c>
      <c r="C18" s="363" t="s">
        <v>8</v>
      </c>
      <c r="D18" s="362">
        <v>200134.5</v>
      </c>
      <c r="E18" s="364" t="s">
        <v>8</v>
      </c>
      <c r="F18" s="365">
        <v>177545.73250496501</v>
      </c>
      <c r="G18" s="366" t="s">
        <v>8</v>
      </c>
      <c r="H18" s="367">
        <v>182406.96478924301</v>
      </c>
      <c r="I18" s="363" t="s">
        <v>8</v>
      </c>
      <c r="J18" s="367">
        <v>209038.01047167199</v>
      </c>
      <c r="K18" s="363" t="s">
        <v>9</v>
      </c>
    </row>
    <row r="19" spans="1:11" ht="12.75">
      <c r="A19" s="344"/>
      <c r="B19" s="349"/>
      <c r="C19" s="350"/>
      <c r="D19" s="349"/>
      <c r="E19" s="351"/>
      <c r="F19" s="352"/>
      <c r="G19" s="353"/>
      <c r="H19" s="354"/>
      <c r="I19" s="350"/>
      <c r="J19" s="354"/>
      <c r="K19" s="350"/>
    </row>
    <row r="20" spans="1:11" ht="14.25">
      <c r="A20" s="344" t="s">
        <v>16</v>
      </c>
      <c r="B20" s="349"/>
      <c r="C20" s="350"/>
      <c r="D20" s="368"/>
      <c r="E20" s="351"/>
      <c r="F20" s="355"/>
      <c r="G20" s="353"/>
      <c r="H20" s="356"/>
      <c r="I20" s="350"/>
      <c r="J20" s="356"/>
      <c r="K20" s="350"/>
    </row>
    <row r="21" spans="1:11" ht="12.75">
      <c r="A21" s="348" t="s">
        <v>17</v>
      </c>
      <c r="B21" s="369">
        <v>43.5</v>
      </c>
      <c r="C21" s="370"/>
      <c r="D21" s="371">
        <v>44.2</v>
      </c>
      <c r="E21" s="363" t="s">
        <v>8</v>
      </c>
      <c r="F21" s="371">
        <v>43.88</v>
      </c>
      <c r="G21" s="366" t="s">
        <v>9</v>
      </c>
      <c r="H21" s="372">
        <v>49.558</v>
      </c>
      <c r="I21" s="363" t="s">
        <v>8</v>
      </c>
      <c r="J21" s="372">
        <v>51.222000000000001</v>
      </c>
      <c r="K21" s="363" t="s">
        <v>9</v>
      </c>
    </row>
    <row r="22" spans="1:11" ht="12.75">
      <c r="A22" s="348" t="s">
        <v>18</v>
      </c>
      <c r="B22" s="369">
        <v>41.2</v>
      </c>
      <c r="C22" s="373"/>
      <c r="D22" s="371">
        <v>41.94</v>
      </c>
      <c r="E22" s="363" t="s">
        <v>8</v>
      </c>
      <c r="F22" s="371">
        <v>39.380000000000003</v>
      </c>
      <c r="G22" s="366" t="s">
        <v>9</v>
      </c>
      <c r="H22" s="372">
        <v>46.274000000000001</v>
      </c>
      <c r="I22" s="363" t="s">
        <v>8</v>
      </c>
      <c r="J22" s="372">
        <v>49.002000000000002</v>
      </c>
      <c r="K22" s="363" t="s">
        <v>9</v>
      </c>
    </row>
    <row r="23" spans="1:11" ht="12.75">
      <c r="A23" s="374" t="s">
        <v>19</v>
      </c>
      <c r="B23" s="369">
        <v>6.734</v>
      </c>
      <c r="C23" s="373"/>
      <c r="D23" s="371">
        <v>5.7779999999999996</v>
      </c>
      <c r="E23" s="363"/>
      <c r="F23" s="371">
        <v>6.3949999999999996</v>
      </c>
      <c r="G23" s="366" t="s">
        <v>9</v>
      </c>
      <c r="H23" s="372">
        <v>6.8109999999999999</v>
      </c>
      <c r="I23" s="363"/>
      <c r="J23" s="372">
        <v>6.1970000000000001</v>
      </c>
      <c r="K23" s="363"/>
    </row>
    <row r="24" spans="1:11" ht="12.75">
      <c r="A24" s="348" t="s">
        <v>20</v>
      </c>
      <c r="B24" s="369">
        <v>2.2999999999999998</v>
      </c>
      <c r="C24" s="373"/>
      <c r="D24" s="371">
        <v>2.2599999999999998</v>
      </c>
      <c r="E24" s="363" t="s">
        <v>9</v>
      </c>
      <c r="F24" s="371">
        <v>4.5</v>
      </c>
      <c r="G24" s="366" t="s">
        <v>9</v>
      </c>
      <c r="H24" s="372">
        <v>3.2839999999999998</v>
      </c>
      <c r="I24" s="373" t="s">
        <v>8</v>
      </c>
      <c r="J24" s="372">
        <v>2.2200000000000002</v>
      </c>
      <c r="K24" s="373" t="s">
        <v>9</v>
      </c>
    </row>
    <row r="25" spans="1:11" ht="12.75">
      <c r="A25" s="344"/>
      <c r="B25" s="369"/>
      <c r="C25" s="373"/>
      <c r="D25" s="369"/>
      <c r="E25" s="375"/>
      <c r="F25" s="371"/>
      <c r="G25" s="366"/>
      <c r="H25" s="372"/>
      <c r="I25" s="373"/>
      <c r="J25" s="372"/>
      <c r="K25" s="373"/>
    </row>
    <row r="26" spans="1:11" ht="14.25">
      <c r="A26" s="344" t="s">
        <v>21</v>
      </c>
      <c r="B26" s="376">
        <v>52.58</v>
      </c>
      <c r="C26" s="373"/>
      <c r="D26" s="376">
        <v>50.634999999999998</v>
      </c>
      <c r="E26" s="375"/>
      <c r="F26" s="377">
        <v>48.023000000000003</v>
      </c>
      <c r="G26" s="378"/>
      <c r="H26" s="379">
        <v>50.774000000000001</v>
      </c>
      <c r="I26" s="373"/>
      <c r="J26" s="379">
        <v>55.755000000000003</v>
      </c>
      <c r="K26" s="373"/>
    </row>
    <row r="27" spans="1:11" ht="12.75">
      <c r="A27" s="344"/>
      <c r="B27" s="369"/>
      <c r="C27" s="373"/>
      <c r="D27" s="369"/>
      <c r="E27" s="375"/>
      <c r="F27" s="371"/>
      <c r="G27" s="378"/>
      <c r="H27" s="372"/>
      <c r="I27" s="373"/>
      <c r="J27" s="372"/>
      <c r="K27" s="373"/>
    </row>
    <row r="28" spans="1:11" ht="14.25">
      <c r="A28" s="344" t="s">
        <v>22</v>
      </c>
      <c r="B28" s="380">
        <v>5.1999999999999998E-2</v>
      </c>
      <c r="C28" s="381" t="s">
        <v>8</v>
      </c>
      <c r="D28" s="380">
        <v>2.4E-2</v>
      </c>
      <c r="E28" s="382" t="s">
        <v>8</v>
      </c>
      <c r="F28" s="383">
        <v>2.4E-2</v>
      </c>
      <c r="G28" s="384" t="s">
        <v>8</v>
      </c>
      <c r="H28" s="385">
        <v>3.9E-2</v>
      </c>
      <c r="I28" s="381" t="s">
        <v>8</v>
      </c>
      <c r="J28" s="385">
        <v>5.8000000000000003E-2</v>
      </c>
      <c r="K28" s="381" t="s">
        <v>9</v>
      </c>
    </row>
    <row r="29" spans="1:11" ht="12">
      <c r="A29" s="386"/>
      <c r="B29" s="387"/>
      <c r="C29" s="387"/>
      <c r="D29" s="387"/>
      <c r="E29" s="387"/>
      <c r="F29" s="388"/>
      <c r="G29" s="388"/>
      <c r="H29" s="388"/>
      <c r="I29" s="387"/>
      <c r="J29" s="388"/>
      <c r="K29" s="387"/>
    </row>
    <row r="30" spans="1:11" ht="12">
      <c r="A30" s="386"/>
      <c r="B30" s="387"/>
      <c r="C30" s="387"/>
      <c r="D30" s="387"/>
      <c r="E30" s="387"/>
      <c r="F30" s="388"/>
      <c r="G30" s="388"/>
      <c r="H30" s="388"/>
      <c r="I30" s="387"/>
      <c r="J30" s="388"/>
      <c r="K30" s="387"/>
    </row>
    <row r="31" spans="1:11" ht="12">
      <c r="A31" s="386"/>
      <c r="B31" s="387"/>
      <c r="C31" s="387"/>
      <c r="D31" s="387"/>
      <c r="E31" s="387"/>
      <c r="F31" s="388"/>
      <c r="G31" s="388"/>
      <c r="H31" s="388"/>
      <c r="I31" s="387"/>
      <c r="J31" s="388"/>
      <c r="K31" s="387"/>
    </row>
    <row r="32" spans="1:11" ht="12">
      <c r="A32" s="386"/>
      <c r="B32" s="387"/>
      <c r="C32" s="389"/>
      <c r="D32" s="387"/>
      <c r="E32" s="389"/>
      <c r="F32" s="387"/>
      <c r="H32" s="387"/>
      <c r="J32" s="387"/>
    </row>
    <row r="33" spans="1:11" ht="30" customHeight="1">
      <c r="A33" s="390" t="s">
        <v>23</v>
      </c>
      <c r="B33" s="387"/>
      <c r="C33" s="389"/>
      <c r="D33" s="387"/>
      <c r="E33" s="389"/>
      <c r="F33" s="387"/>
      <c r="H33" s="387"/>
      <c r="J33" s="387"/>
    </row>
    <row r="34" spans="1:11" customFormat="1" ht="15"/>
    <row r="35" spans="1:11" ht="18">
      <c r="A35" s="341"/>
      <c r="B35" s="342">
        <v>2018</v>
      </c>
      <c r="C35" s="342"/>
      <c r="D35" s="342">
        <v>2019</v>
      </c>
      <c r="E35" s="342"/>
      <c r="F35" s="342">
        <v>2020</v>
      </c>
      <c r="G35" s="342"/>
      <c r="H35" s="342">
        <v>2021</v>
      </c>
      <c r="I35" s="342"/>
      <c r="J35" s="342">
        <v>2022</v>
      </c>
      <c r="K35" s="414"/>
    </row>
    <row r="36" spans="1:11" ht="12">
      <c r="A36" s="271"/>
      <c r="B36" s="252"/>
      <c r="C36" s="252"/>
      <c r="D36" s="252"/>
      <c r="E36" s="252"/>
      <c r="F36" s="252"/>
      <c r="H36" s="252"/>
      <c r="J36" s="252"/>
    </row>
    <row r="37" spans="1:11" ht="12.75">
      <c r="A37" s="391" t="s">
        <v>24</v>
      </c>
      <c r="B37" s="392">
        <f t="shared" ref="B37:D37" si="0">B38+B39</f>
        <v>2785.3999999999996</v>
      </c>
      <c r="C37" s="393" t="s">
        <v>8</v>
      </c>
      <c r="D37" s="392">
        <f t="shared" si="0"/>
        <v>2828.2</v>
      </c>
      <c r="E37" s="394" t="s">
        <v>8</v>
      </c>
      <c r="F37" s="392">
        <f t="shared" ref="F37" si="1">F38+F39</f>
        <v>2846.2</v>
      </c>
      <c r="G37" s="395" t="s">
        <v>9</v>
      </c>
      <c r="H37" s="392">
        <f t="shared" ref="H37:J37" si="2">H38+H39</f>
        <v>3439.3</v>
      </c>
      <c r="I37" s="395" t="s">
        <v>9</v>
      </c>
      <c r="J37" s="393">
        <f t="shared" si="2"/>
        <v>3413.44</v>
      </c>
      <c r="K37" s="395" t="s">
        <v>9</v>
      </c>
    </row>
    <row r="38" spans="1:11" ht="12.75">
      <c r="A38" s="396" t="s">
        <v>25</v>
      </c>
      <c r="B38" s="397">
        <v>2278.1999999999998</v>
      </c>
      <c r="C38" s="363" t="s">
        <v>8</v>
      </c>
      <c r="D38" s="397">
        <v>2295.6999999999998</v>
      </c>
      <c r="E38" s="363" t="s">
        <v>8</v>
      </c>
      <c r="F38" s="397">
        <v>2379.6999999999998</v>
      </c>
      <c r="G38" s="363" t="s">
        <v>9</v>
      </c>
      <c r="H38" s="398">
        <v>2940.4</v>
      </c>
      <c r="I38" s="363" t="s">
        <v>9</v>
      </c>
      <c r="J38" s="416">
        <v>2905.9</v>
      </c>
      <c r="K38" s="363" t="s">
        <v>9</v>
      </c>
    </row>
    <row r="39" spans="1:11" ht="12.75">
      <c r="A39" s="399" t="s">
        <v>26</v>
      </c>
      <c r="B39" s="365">
        <v>507.2</v>
      </c>
      <c r="C39" s="366" t="s">
        <v>8</v>
      </c>
      <c r="D39" s="365">
        <v>532.5</v>
      </c>
      <c r="E39" s="366" t="s">
        <v>8</v>
      </c>
      <c r="F39" s="365">
        <v>466.5</v>
      </c>
      <c r="G39" s="366" t="s">
        <v>9</v>
      </c>
      <c r="H39" s="365">
        <v>498.9</v>
      </c>
      <c r="I39" s="366" t="s">
        <v>8</v>
      </c>
      <c r="J39" s="367">
        <v>507.54</v>
      </c>
      <c r="K39" s="366" t="s">
        <v>9</v>
      </c>
    </row>
    <row r="40" spans="1:11" ht="12.75">
      <c r="A40" s="396"/>
      <c r="B40" s="362"/>
      <c r="C40" s="363"/>
      <c r="D40" s="362"/>
      <c r="E40" s="363"/>
      <c r="F40" s="392"/>
      <c r="G40" s="363"/>
      <c r="H40" s="392"/>
      <c r="I40" s="363"/>
      <c r="J40" s="393"/>
      <c r="K40" s="363"/>
    </row>
    <row r="41" spans="1:11" ht="12.75">
      <c r="A41" s="391" t="s">
        <v>27</v>
      </c>
      <c r="B41" s="383"/>
      <c r="C41" s="350"/>
      <c r="D41" s="383"/>
      <c r="E41" s="350"/>
      <c r="F41" s="400"/>
      <c r="G41" s="350"/>
      <c r="H41" s="400"/>
      <c r="I41" s="350"/>
      <c r="J41" s="417"/>
      <c r="K41" s="350"/>
    </row>
    <row r="42" spans="1:11" ht="12.75">
      <c r="A42" s="401" t="s">
        <v>28</v>
      </c>
      <c r="B42" s="383">
        <v>1.61E-2</v>
      </c>
      <c r="C42" s="350" t="s">
        <v>8</v>
      </c>
      <c r="D42" s="383">
        <v>1.55E-2</v>
      </c>
      <c r="E42" s="363" t="s">
        <v>8</v>
      </c>
      <c r="F42" s="383">
        <v>1.72E-2</v>
      </c>
      <c r="G42" s="363" t="s">
        <v>9</v>
      </c>
      <c r="H42" s="383">
        <v>1.95E-2</v>
      </c>
      <c r="I42" s="363" t="s">
        <v>8</v>
      </c>
      <c r="J42" s="385">
        <v>1.7299999999999999E-2</v>
      </c>
      <c r="K42" s="363" t="s">
        <v>9</v>
      </c>
    </row>
    <row r="43" spans="1:11" ht="12.75">
      <c r="A43" s="401" t="s">
        <v>29</v>
      </c>
      <c r="B43" s="383">
        <v>3.2000000000000001E-2</v>
      </c>
      <c r="C43" s="350" t="s">
        <v>8</v>
      </c>
      <c r="D43" s="383">
        <v>3.1099999999999999E-2</v>
      </c>
      <c r="E43" s="363" t="s">
        <v>8</v>
      </c>
      <c r="F43" s="402">
        <v>0</v>
      </c>
      <c r="G43" s="350"/>
      <c r="H43" s="402">
        <v>0</v>
      </c>
      <c r="I43" s="350"/>
      <c r="J43" s="418"/>
      <c r="K43" s="350"/>
    </row>
    <row r="44" spans="1:11" ht="12.75">
      <c r="A44" s="401" t="s">
        <v>30</v>
      </c>
      <c r="B44" s="383">
        <v>1.61E-2</v>
      </c>
      <c r="C44" s="350"/>
      <c r="D44" s="383">
        <v>1.5699999999999999E-2</v>
      </c>
      <c r="E44" s="403"/>
      <c r="F44" s="383">
        <v>1.77E-2</v>
      </c>
      <c r="G44" s="363" t="s">
        <v>9</v>
      </c>
      <c r="H44" s="383">
        <v>2.0400000000000001E-2</v>
      </c>
      <c r="I44" s="363" t="s">
        <v>9</v>
      </c>
      <c r="J44" s="385">
        <v>1.9099999999999999E-2</v>
      </c>
      <c r="K44" s="363" t="s">
        <v>9</v>
      </c>
    </row>
    <row r="45" spans="1:11" ht="12.75">
      <c r="A45" s="391"/>
      <c r="B45" s="383"/>
      <c r="C45" s="350"/>
      <c r="D45" s="383"/>
      <c r="E45" s="350"/>
      <c r="F45" s="400"/>
      <c r="G45" s="350"/>
      <c r="H45" s="400"/>
      <c r="I45" s="350"/>
      <c r="J45" s="417"/>
      <c r="K45" s="350"/>
    </row>
    <row r="46" spans="1:11" ht="12.75">
      <c r="A46" s="391" t="s">
        <v>31</v>
      </c>
      <c r="B46" s="383">
        <v>1.46E-2</v>
      </c>
      <c r="C46" s="350" t="s">
        <v>8</v>
      </c>
      <c r="D46" s="383">
        <v>1.41E-2</v>
      </c>
      <c r="E46" s="350" t="s">
        <v>8</v>
      </c>
      <c r="F46" s="383">
        <v>1.6E-2</v>
      </c>
      <c r="G46" s="363" t="s">
        <v>9</v>
      </c>
      <c r="H46" s="383">
        <v>1.89E-2</v>
      </c>
      <c r="I46" s="363" t="s">
        <v>8</v>
      </c>
      <c r="J46" s="385">
        <v>1.6299999999999999E-2</v>
      </c>
      <c r="K46" s="363" t="s">
        <v>9</v>
      </c>
    </row>
    <row r="47" spans="1:11" ht="12.75">
      <c r="A47" s="396"/>
      <c r="B47" s="383"/>
      <c r="C47" s="381"/>
      <c r="D47" s="383" t="s">
        <v>32</v>
      </c>
      <c r="E47" s="381"/>
      <c r="F47" s="383"/>
      <c r="G47" s="381"/>
      <c r="H47" s="383"/>
      <c r="I47" s="381"/>
      <c r="J47" s="385"/>
      <c r="K47" s="381"/>
    </row>
    <row r="48" spans="1:11" ht="12.75">
      <c r="A48" s="391" t="s">
        <v>33</v>
      </c>
      <c r="B48" s="380">
        <v>0.43059999999999998</v>
      </c>
      <c r="C48" s="350" t="s">
        <v>8</v>
      </c>
      <c r="D48" s="380">
        <v>0.46700000000000003</v>
      </c>
      <c r="E48" s="350" t="s">
        <v>8</v>
      </c>
      <c r="F48" s="380">
        <v>0.58860000000000001</v>
      </c>
      <c r="G48" s="363" t="s">
        <v>9</v>
      </c>
      <c r="H48" s="380">
        <v>0.58389999999999997</v>
      </c>
      <c r="I48" s="363" t="s">
        <v>9</v>
      </c>
      <c r="J48" s="382">
        <v>0.58950000000000002</v>
      </c>
      <c r="K48" s="363" t="s">
        <v>9</v>
      </c>
    </row>
    <row r="49" spans="1:11" ht="12.75">
      <c r="A49" s="396"/>
      <c r="B49" s="380"/>
      <c r="C49" s="381"/>
      <c r="D49" s="380"/>
      <c r="E49" s="381"/>
      <c r="F49" s="380"/>
      <c r="G49" s="381"/>
      <c r="H49" s="380"/>
      <c r="I49" s="381"/>
      <c r="J49" s="382"/>
      <c r="K49" s="381"/>
    </row>
    <row r="50" spans="1:11" ht="12.75">
      <c r="A50" s="391" t="s">
        <v>34</v>
      </c>
      <c r="B50" s="380">
        <v>0.3891</v>
      </c>
      <c r="C50" s="350" t="s">
        <v>8</v>
      </c>
      <c r="D50" s="380">
        <v>0.42449999999999999</v>
      </c>
      <c r="E50" s="350" t="s">
        <v>8</v>
      </c>
      <c r="F50" s="380">
        <v>0.54720000000000002</v>
      </c>
      <c r="G50" s="363" t="s">
        <v>8</v>
      </c>
      <c r="H50" s="380">
        <v>0.56379999999999997</v>
      </c>
      <c r="I50" s="363" t="s">
        <v>8</v>
      </c>
      <c r="J50" s="382">
        <v>0.55669999999999997</v>
      </c>
      <c r="K50" s="363" t="s">
        <v>9</v>
      </c>
    </row>
    <row r="51" spans="1:11" ht="12.75">
      <c r="A51" s="396"/>
      <c r="B51" s="380"/>
      <c r="C51" s="381"/>
      <c r="D51" s="380"/>
      <c r="E51" s="381"/>
      <c r="F51" s="404"/>
      <c r="G51" s="381"/>
      <c r="H51" s="404"/>
      <c r="I51" s="381"/>
      <c r="J51" s="419"/>
      <c r="K51" s="381"/>
    </row>
    <row r="52" spans="1:11" ht="14.25">
      <c r="A52" s="405" t="s">
        <v>35</v>
      </c>
      <c r="B52" s="406">
        <f>B53+B54</f>
        <v>0.59529999999999994</v>
      </c>
      <c r="C52" s="407" t="s">
        <v>8</v>
      </c>
      <c r="D52" s="406">
        <f>D53+D54</f>
        <v>0.67189999999999994</v>
      </c>
      <c r="E52" s="407" t="s">
        <v>8</v>
      </c>
      <c r="F52" s="406">
        <f>F53+F54</f>
        <v>0.68090000000000006</v>
      </c>
      <c r="G52" s="395" t="s">
        <v>9</v>
      </c>
      <c r="H52" s="406">
        <f>H53+H54</f>
        <v>0.7330000000000001</v>
      </c>
      <c r="I52" s="395" t="s">
        <v>9</v>
      </c>
      <c r="J52" s="420">
        <f>J53+J54</f>
        <v>0.68480000000000008</v>
      </c>
      <c r="K52" s="395" t="s">
        <v>9</v>
      </c>
    </row>
    <row r="53" spans="1:11" ht="12.75">
      <c r="A53" s="396" t="s">
        <v>36</v>
      </c>
      <c r="B53" s="408">
        <v>0.37240000000000001</v>
      </c>
      <c r="C53" s="350" t="s">
        <v>8</v>
      </c>
      <c r="D53" s="408">
        <v>0.42120000000000002</v>
      </c>
      <c r="E53" s="350" t="s">
        <v>8</v>
      </c>
      <c r="F53" s="408">
        <v>0.41270000000000001</v>
      </c>
      <c r="G53" s="363" t="s">
        <v>9</v>
      </c>
      <c r="H53" s="408">
        <v>0.43030000000000002</v>
      </c>
      <c r="I53" s="363" t="s">
        <v>9</v>
      </c>
      <c r="J53" s="421">
        <v>0.4178</v>
      </c>
      <c r="K53" s="363" t="s">
        <v>9</v>
      </c>
    </row>
    <row r="54" spans="1:11" ht="12.75">
      <c r="A54" s="409" t="s">
        <v>37</v>
      </c>
      <c r="B54" s="408">
        <v>0.22289999999999999</v>
      </c>
      <c r="C54" s="350" t="s">
        <v>8</v>
      </c>
      <c r="D54" s="408">
        <v>0.25069999999999998</v>
      </c>
      <c r="E54" s="350" t="s">
        <v>8</v>
      </c>
      <c r="F54" s="408">
        <v>0.26819999999999999</v>
      </c>
      <c r="G54" s="363" t="s">
        <v>9</v>
      </c>
      <c r="H54" s="408">
        <v>0.30270000000000002</v>
      </c>
      <c r="I54" s="363" t="s">
        <v>9</v>
      </c>
      <c r="J54" s="421">
        <v>0.26700000000000002</v>
      </c>
      <c r="K54" s="363" t="s">
        <v>9</v>
      </c>
    </row>
    <row r="55" spans="1:11" ht="12.75">
      <c r="A55" s="391"/>
      <c r="B55" s="408"/>
      <c r="C55" s="410"/>
      <c r="D55" s="408"/>
      <c r="E55" s="410"/>
      <c r="F55" s="408"/>
      <c r="G55" s="410"/>
      <c r="H55" s="408"/>
      <c r="I55" s="410"/>
      <c r="J55" s="421"/>
      <c r="K55" s="410"/>
    </row>
    <row r="56" spans="1:11" ht="12">
      <c r="B56" s="259"/>
      <c r="C56" s="252"/>
      <c r="D56" s="259"/>
      <c r="E56" s="252"/>
      <c r="F56" s="259"/>
      <c r="H56" s="259"/>
      <c r="J56" s="259"/>
    </row>
    <row r="57" spans="1:11" ht="12">
      <c r="B57" s="259"/>
      <c r="C57" s="252"/>
      <c r="D57" s="259"/>
      <c r="E57" s="252"/>
      <c r="F57" s="259"/>
      <c r="H57" s="259"/>
      <c r="J57" s="259"/>
    </row>
    <row r="58" spans="1:11" ht="12">
      <c r="B58" s="259"/>
      <c r="C58" s="252"/>
      <c r="D58" s="259"/>
      <c r="E58" s="252"/>
      <c r="F58" s="259"/>
      <c r="H58" s="259"/>
      <c r="J58" s="259"/>
    </row>
    <row r="59" spans="1:11" ht="12">
      <c r="A59" s="259" t="s">
        <v>38</v>
      </c>
      <c r="B59" s="259"/>
      <c r="C59" s="252"/>
      <c r="D59" s="259"/>
      <c r="E59" s="252"/>
      <c r="F59" s="252"/>
      <c r="H59" s="252"/>
      <c r="J59" s="252"/>
    </row>
    <row r="60" spans="1:11" ht="12">
      <c r="A60" s="259" t="s">
        <v>39</v>
      </c>
      <c r="B60" s="259"/>
      <c r="C60" s="252"/>
      <c r="D60" s="259"/>
      <c r="E60" s="252"/>
      <c r="F60" s="411"/>
      <c r="H60" s="412"/>
      <c r="J60" s="412"/>
    </row>
    <row r="61" spans="1:11" ht="12">
      <c r="A61" s="259" t="s">
        <v>40</v>
      </c>
      <c r="B61" s="259"/>
      <c r="C61" s="252"/>
      <c r="D61" s="259"/>
      <c r="E61" s="252"/>
      <c r="F61" s="252"/>
      <c r="H61" s="252"/>
      <c r="J61" s="252"/>
    </row>
    <row r="62" spans="1:11" ht="12">
      <c r="A62" s="259" t="s">
        <v>41</v>
      </c>
      <c r="B62" s="259"/>
      <c r="C62" s="252"/>
      <c r="D62" s="259"/>
      <c r="E62" s="252"/>
      <c r="F62" s="252"/>
      <c r="H62" s="252"/>
      <c r="J62" s="252"/>
    </row>
    <row r="63" spans="1:11" ht="12">
      <c r="A63" s="448" t="s">
        <v>42</v>
      </c>
      <c r="B63" s="252"/>
      <c r="D63" s="2"/>
      <c r="E63" s="2"/>
      <c r="F63" s="2"/>
      <c r="H63" s="413"/>
      <c r="J63" s="413"/>
    </row>
    <row r="64" spans="1:11" ht="12">
      <c r="A64" s="448" t="s">
        <v>43</v>
      </c>
      <c r="B64" s="252"/>
      <c r="D64" s="2"/>
      <c r="E64" s="2"/>
      <c r="F64" s="2"/>
      <c r="H64" s="2"/>
      <c r="J64" s="2"/>
    </row>
    <row r="65" spans="1:11" ht="26.1" customHeight="1">
      <c r="A65" s="453" t="s">
        <v>44</v>
      </c>
      <c r="B65" s="454"/>
      <c r="C65" s="454"/>
      <c r="D65" s="454"/>
      <c r="E65" s="454"/>
      <c r="F65" s="454"/>
      <c r="G65" s="454"/>
      <c r="H65" s="454"/>
      <c r="I65" s="454"/>
      <c r="J65" s="454"/>
      <c r="K65" s="454"/>
    </row>
    <row r="66" spans="1:11" ht="12">
      <c r="A66" s="259" t="s">
        <v>45</v>
      </c>
      <c r="B66" s="259"/>
      <c r="C66" s="252"/>
      <c r="D66" s="199"/>
      <c r="E66" s="2"/>
      <c r="F66" s="2"/>
      <c r="H66" s="2"/>
      <c r="J66" s="2"/>
    </row>
    <row r="67" spans="1:11" ht="12">
      <c r="A67" s="259" t="s">
        <v>46</v>
      </c>
      <c r="B67" s="422"/>
      <c r="C67" s="252"/>
      <c r="D67" s="422"/>
      <c r="E67" s="252"/>
      <c r="F67" s="259"/>
      <c r="H67" s="259"/>
      <c r="J67" s="259"/>
    </row>
    <row r="68" spans="1:11" ht="12.75">
      <c r="A68" s="423"/>
      <c r="B68" s="423"/>
      <c r="C68" s="423"/>
      <c r="D68" s="423"/>
      <c r="E68" s="423"/>
      <c r="F68" s="423"/>
      <c r="G68" s="423"/>
      <c r="H68" s="423"/>
      <c r="I68" s="423"/>
      <c r="J68" s="427"/>
      <c r="K68" s="428"/>
    </row>
    <row r="70" spans="1:11">
      <c r="A70" s="252"/>
      <c r="B70" s="252"/>
      <c r="C70" s="252"/>
      <c r="D70" s="252"/>
      <c r="E70" s="252"/>
      <c r="F70" s="252"/>
      <c r="H70" s="252"/>
      <c r="J70" s="252"/>
    </row>
    <row r="71" spans="1:11">
      <c r="A71" s="252"/>
      <c r="B71" s="252"/>
      <c r="C71" s="252"/>
      <c r="D71" s="252"/>
      <c r="E71" s="252"/>
      <c r="F71" s="252"/>
      <c r="H71" s="252"/>
      <c r="J71" s="252"/>
    </row>
    <row r="72" spans="1:11">
      <c r="A72" s="252"/>
      <c r="B72" s="252"/>
      <c r="C72" s="252"/>
      <c r="D72" s="252"/>
      <c r="E72" s="252"/>
      <c r="F72" s="252"/>
      <c r="H72" s="252"/>
      <c r="J72" s="252"/>
    </row>
    <row r="73" spans="1:11">
      <c r="A73" s="252"/>
      <c r="B73" s="252"/>
      <c r="D73" s="252"/>
    </row>
    <row r="74" spans="1:11">
      <c r="A74" s="252"/>
      <c r="B74" s="252"/>
      <c r="C74" s="252"/>
      <c r="D74" s="252"/>
      <c r="E74" s="252"/>
      <c r="F74" s="252"/>
      <c r="H74" s="252"/>
      <c r="J74" s="252"/>
    </row>
    <row r="75" spans="1:11">
      <c r="A75" s="252"/>
      <c r="B75" s="252"/>
      <c r="C75" s="252"/>
      <c r="D75" s="252"/>
      <c r="E75" s="252"/>
      <c r="F75" s="252"/>
      <c r="H75" s="252"/>
      <c r="J75" s="252"/>
    </row>
    <row r="76" spans="1:11">
      <c r="D76" s="424"/>
      <c r="F76" s="424"/>
      <c r="H76" s="424"/>
      <c r="J76" s="424"/>
    </row>
    <row r="78" spans="1:11" ht="12.75">
      <c r="A78" s="7"/>
      <c r="B78" s="7"/>
      <c r="C78" s="252"/>
      <c r="D78" s="7"/>
      <c r="E78" s="252"/>
      <c r="F78" s="324"/>
      <c r="H78" s="324"/>
      <c r="J78" s="324"/>
    </row>
    <row r="85" spans="1:10" ht="12.75">
      <c r="B85" s="425"/>
      <c r="D85" s="425"/>
    </row>
    <row r="87" spans="1:10" ht="14.25">
      <c r="A87" s="74"/>
      <c r="B87" s="426"/>
      <c r="F87" s="74"/>
      <c r="H87" s="74"/>
      <c r="J87" s="74"/>
    </row>
  </sheetData>
  <mergeCells count="1">
    <mergeCell ref="A65:K65"/>
  </mergeCells>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H88"/>
  <sheetViews>
    <sheetView view="pageBreakPreview" topLeftCell="A2" zoomScaleNormal="85" zoomScaleSheetLayoutView="100" workbookViewId="0">
      <pane xSplit="2" ySplit="3" topLeftCell="E56" activePane="bottomRight" state="frozen"/>
      <selection activeCell="E30" sqref="E30"/>
      <selection pane="topRight" activeCell="E30" sqref="E30"/>
      <selection pane="bottomLeft" activeCell="E30" sqref="E30"/>
      <selection pane="bottomRight" activeCell="E30" sqref="E30"/>
    </sheetView>
  </sheetViews>
  <sheetFormatPr defaultColWidth="9.140625" defaultRowHeight="11.25"/>
  <cols>
    <col min="1" max="1" width="2.42578125" style="3" customWidth="1"/>
    <col min="2" max="2" width="35.7109375" style="3" customWidth="1"/>
    <col min="3" max="7" width="14.42578125" style="3" customWidth="1"/>
    <col min="8" max="8" width="3.42578125" style="2" customWidth="1"/>
    <col min="9" max="16384" width="9.140625" style="2"/>
  </cols>
  <sheetData>
    <row r="1" spans="1:8" s="1" customFormat="1" ht="30" customHeight="1">
      <c r="A1" s="252"/>
      <c r="B1" s="455" t="s">
        <v>47</v>
      </c>
      <c r="C1" s="455"/>
      <c r="D1" s="253"/>
      <c r="E1" s="253"/>
      <c r="F1" s="253"/>
      <c r="G1" s="253"/>
    </row>
    <row r="2" spans="1:8" s="1" customFormat="1" ht="18">
      <c r="A2" s="252"/>
      <c r="B2" s="5"/>
      <c r="C2" s="253"/>
      <c r="D2" s="254"/>
      <c r="E2" s="253"/>
      <c r="F2" s="253"/>
      <c r="G2" s="253"/>
    </row>
    <row r="3" spans="1:8" ht="15">
      <c r="A3" s="255"/>
      <c r="B3" s="256"/>
      <c r="C3" s="10">
        <v>2018</v>
      </c>
      <c r="D3" s="10">
        <v>2019</v>
      </c>
      <c r="E3" s="10">
        <v>2020</v>
      </c>
      <c r="F3" s="10">
        <v>2021</v>
      </c>
      <c r="G3" s="10">
        <v>2022</v>
      </c>
      <c r="H3" s="257"/>
    </row>
    <row r="4" spans="1:8">
      <c r="A4" s="252"/>
      <c r="B4" s="258"/>
      <c r="C4" s="258"/>
      <c r="D4" s="258"/>
      <c r="E4" s="258"/>
      <c r="F4" s="258"/>
      <c r="G4" s="258"/>
    </row>
    <row r="5" spans="1:8" ht="14.25">
      <c r="A5" s="259"/>
      <c r="B5" s="260" t="s">
        <v>48</v>
      </c>
      <c r="C5" s="261">
        <v>94</v>
      </c>
      <c r="D5" s="261">
        <f>D6+D20</f>
        <v>93</v>
      </c>
      <c r="E5" s="261">
        <f>E6+E20</f>
        <v>95</v>
      </c>
      <c r="F5" s="262">
        <f>F6+F20</f>
        <v>91</v>
      </c>
      <c r="G5" s="261">
        <f>G6+G20</f>
        <v>89</v>
      </c>
    </row>
    <row r="6" spans="1:8" ht="12.75">
      <c r="A6" s="263"/>
      <c r="B6" s="264" t="s">
        <v>49</v>
      </c>
      <c r="C6" s="265">
        <v>93</v>
      </c>
      <c r="D6" s="265">
        <f>D7+D10+D15</f>
        <v>92</v>
      </c>
      <c r="E6" s="265">
        <f>E7+E10+E15</f>
        <v>94</v>
      </c>
      <c r="F6" s="266">
        <f>F7+F10+F15</f>
        <v>90</v>
      </c>
      <c r="G6" s="265">
        <f>G7+G10+G15</f>
        <v>88</v>
      </c>
    </row>
    <row r="7" spans="1:8" ht="12.75">
      <c r="A7" s="259"/>
      <c r="B7" s="267" t="s">
        <v>50</v>
      </c>
      <c r="C7" s="265">
        <v>5</v>
      </c>
      <c r="D7" s="265">
        <f>SUM(D8:D9)</f>
        <v>5</v>
      </c>
      <c r="E7" s="265">
        <f>SUM(E8:E9)</f>
        <v>5</v>
      </c>
      <c r="F7" s="266">
        <f>SUM(F8:F9)</f>
        <v>5</v>
      </c>
      <c r="G7" s="265">
        <f>SUM(G8:G9)</f>
        <v>5</v>
      </c>
    </row>
    <row r="8" spans="1:8" ht="12.75">
      <c r="A8" s="263"/>
      <c r="B8" s="268" t="s">
        <v>51</v>
      </c>
      <c r="C8" s="265">
        <v>3</v>
      </c>
      <c r="D8" s="265">
        <v>3</v>
      </c>
      <c r="E8" s="265">
        <v>3</v>
      </c>
      <c r="F8" s="266">
        <v>3</v>
      </c>
      <c r="G8" s="269">
        <v>3</v>
      </c>
    </row>
    <row r="9" spans="1:8" ht="14.25">
      <c r="A9" s="263"/>
      <c r="B9" s="268" t="s">
        <v>52</v>
      </c>
      <c r="C9" s="269">
        <v>2</v>
      </c>
      <c r="D9" s="269">
        <v>2</v>
      </c>
      <c r="E9" s="269">
        <v>2</v>
      </c>
      <c r="F9" s="270">
        <v>2</v>
      </c>
      <c r="G9" s="269">
        <v>2</v>
      </c>
    </row>
    <row r="10" spans="1:8" ht="12.75">
      <c r="A10" s="263"/>
      <c r="B10" s="267" t="s">
        <v>53</v>
      </c>
      <c r="C10" s="265">
        <v>28</v>
      </c>
      <c r="D10" s="265">
        <f>D11+D13</f>
        <v>26</v>
      </c>
      <c r="E10" s="265">
        <f>E11+E13</f>
        <v>28</v>
      </c>
      <c r="F10" s="266">
        <f>F11+F13</f>
        <v>27</v>
      </c>
      <c r="G10" s="265">
        <f>G11+G13</f>
        <v>29</v>
      </c>
    </row>
    <row r="11" spans="1:8" ht="14.25">
      <c r="A11" s="271"/>
      <c r="B11" s="268" t="s">
        <v>54</v>
      </c>
      <c r="C11" s="269">
        <v>19</v>
      </c>
      <c r="D11" s="269">
        <v>17</v>
      </c>
      <c r="E11" s="269">
        <v>18</v>
      </c>
      <c r="F11" s="270">
        <v>17</v>
      </c>
      <c r="G11" s="269">
        <v>18</v>
      </c>
    </row>
    <row r="12" spans="1:8" ht="12.75">
      <c r="A12" s="272"/>
      <c r="B12" s="273" t="s">
        <v>55</v>
      </c>
      <c r="C12" s="274">
        <v>1</v>
      </c>
      <c r="D12" s="274">
        <v>0</v>
      </c>
      <c r="E12" s="274">
        <v>0</v>
      </c>
      <c r="F12" s="275">
        <v>0</v>
      </c>
      <c r="G12" s="274">
        <v>1</v>
      </c>
    </row>
    <row r="13" spans="1:8" ht="14.25">
      <c r="A13" s="272"/>
      <c r="B13" s="268" t="s">
        <v>52</v>
      </c>
      <c r="C13" s="269">
        <v>9</v>
      </c>
      <c r="D13" s="269">
        <v>9</v>
      </c>
      <c r="E13" s="269">
        <v>10</v>
      </c>
      <c r="F13" s="270">
        <v>10</v>
      </c>
      <c r="G13" s="269">
        <v>11</v>
      </c>
    </row>
    <row r="14" spans="1:8" ht="12.75">
      <c r="A14" s="272"/>
      <c r="B14" s="273" t="s">
        <v>55</v>
      </c>
      <c r="C14" s="269">
        <v>1</v>
      </c>
      <c r="D14" s="269">
        <v>1</v>
      </c>
      <c r="E14" s="269">
        <v>1</v>
      </c>
      <c r="F14" s="269">
        <v>1</v>
      </c>
      <c r="G14" s="269">
        <v>1</v>
      </c>
    </row>
    <row r="15" spans="1:8" ht="12.75">
      <c r="A15" s="271"/>
      <c r="B15" s="267" t="s">
        <v>56</v>
      </c>
      <c r="C15" s="265">
        <v>60</v>
      </c>
      <c r="D15" s="265">
        <f>D16+D18</f>
        <v>61</v>
      </c>
      <c r="E15" s="265">
        <f>E16+E18</f>
        <v>61</v>
      </c>
      <c r="F15" s="266">
        <f>F16+F18</f>
        <v>58</v>
      </c>
      <c r="G15" s="265">
        <f>G16+G18</f>
        <v>54</v>
      </c>
    </row>
    <row r="16" spans="1:8" ht="14.25">
      <c r="A16" s="272"/>
      <c r="B16" s="268" t="s">
        <v>57</v>
      </c>
      <c r="C16" s="276">
        <v>49</v>
      </c>
      <c r="D16" s="277">
        <v>50</v>
      </c>
      <c r="E16" s="277">
        <v>50</v>
      </c>
      <c r="F16" s="278">
        <v>47</v>
      </c>
      <c r="G16" s="277">
        <v>41</v>
      </c>
    </row>
    <row r="17" spans="1:7" ht="12.75">
      <c r="A17" s="271"/>
      <c r="B17" s="273" t="s">
        <v>55</v>
      </c>
      <c r="C17" s="279">
        <v>6</v>
      </c>
      <c r="D17" s="279">
        <v>7</v>
      </c>
      <c r="E17" s="279">
        <v>7</v>
      </c>
      <c r="F17" s="280">
        <v>5</v>
      </c>
      <c r="G17" s="279">
        <v>3</v>
      </c>
    </row>
    <row r="18" spans="1:7" ht="14.25">
      <c r="A18" s="271"/>
      <c r="B18" s="268" t="s">
        <v>52</v>
      </c>
      <c r="C18" s="276">
        <v>11</v>
      </c>
      <c r="D18" s="276">
        <v>11</v>
      </c>
      <c r="E18" s="276">
        <v>11</v>
      </c>
      <c r="F18" s="281">
        <v>11</v>
      </c>
      <c r="G18" s="276">
        <v>13</v>
      </c>
    </row>
    <row r="19" spans="1:7" ht="12.75">
      <c r="A19" s="271"/>
      <c r="B19" s="273" t="s">
        <v>55</v>
      </c>
      <c r="C19" s="276">
        <v>0</v>
      </c>
      <c r="D19" s="276">
        <v>0</v>
      </c>
      <c r="E19" s="276">
        <v>0</v>
      </c>
      <c r="F19" s="281">
        <v>0</v>
      </c>
      <c r="G19" s="276">
        <v>1</v>
      </c>
    </row>
    <row r="20" spans="1:7" ht="12.75">
      <c r="A20" s="282"/>
      <c r="B20" s="283" t="s">
        <v>58</v>
      </c>
      <c r="C20" s="265">
        <v>1</v>
      </c>
      <c r="D20" s="265">
        <f>D21</f>
        <v>1</v>
      </c>
      <c r="E20" s="265">
        <f>E21</f>
        <v>1</v>
      </c>
      <c r="F20" s="266">
        <f>F21</f>
        <v>1</v>
      </c>
      <c r="G20" s="284">
        <v>1</v>
      </c>
    </row>
    <row r="21" spans="1:7" ht="12.75">
      <c r="A21" s="285"/>
      <c r="B21" s="286" t="s">
        <v>59</v>
      </c>
      <c r="C21" s="269">
        <v>1</v>
      </c>
      <c r="D21" s="269">
        <v>1</v>
      </c>
      <c r="E21" s="269">
        <v>1</v>
      </c>
      <c r="F21" s="270">
        <v>1</v>
      </c>
      <c r="G21" s="269">
        <v>1</v>
      </c>
    </row>
    <row r="22" spans="1:7" ht="12.75">
      <c r="A22" s="285"/>
      <c r="B22" s="7"/>
      <c r="C22" s="7"/>
      <c r="D22" s="7"/>
      <c r="E22" s="7"/>
      <c r="F22" s="7"/>
      <c r="G22" s="7"/>
    </row>
    <row r="23" spans="1:7" ht="12.75">
      <c r="A23" s="285"/>
      <c r="B23" s="287"/>
      <c r="C23" s="288"/>
      <c r="D23" s="288"/>
      <c r="E23" s="288"/>
      <c r="F23" s="288"/>
      <c r="G23" s="288"/>
    </row>
    <row r="24" spans="1:7" ht="20.100000000000001" customHeight="1">
      <c r="A24" s="285"/>
      <c r="B24" s="289" t="s">
        <v>60</v>
      </c>
      <c r="C24" s="290"/>
      <c r="D24" s="290"/>
      <c r="E24" s="290"/>
      <c r="F24" s="290"/>
      <c r="G24" s="291"/>
    </row>
    <row r="25" spans="1:7" ht="12.75">
      <c r="A25" s="285"/>
      <c r="B25" s="292" t="s">
        <v>61</v>
      </c>
      <c r="C25" s="293">
        <v>58687</v>
      </c>
      <c r="D25" s="294">
        <v>76969</v>
      </c>
      <c r="E25" s="295">
        <v>108729</v>
      </c>
      <c r="F25" s="296">
        <v>131875</v>
      </c>
      <c r="G25" s="297">
        <v>136956</v>
      </c>
    </row>
    <row r="26" spans="1:7" ht="12.75">
      <c r="A26" s="298"/>
      <c r="B26" s="292" t="s">
        <v>62</v>
      </c>
      <c r="C26" s="293">
        <v>116</v>
      </c>
      <c r="D26" s="294">
        <v>152</v>
      </c>
      <c r="E26" s="295">
        <v>158</v>
      </c>
      <c r="F26" s="294">
        <v>209</v>
      </c>
      <c r="G26" s="299">
        <v>229</v>
      </c>
    </row>
    <row r="27" spans="1:7" ht="12.75">
      <c r="A27" s="298"/>
      <c r="B27" s="292" t="s">
        <v>63</v>
      </c>
      <c r="C27" s="293">
        <v>54310</v>
      </c>
      <c r="D27" s="294">
        <v>79515</v>
      </c>
      <c r="E27" s="295">
        <v>112096</v>
      </c>
      <c r="F27" s="294">
        <v>128726</v>
      </c>
      <c r="G27" s="299">
        <v>134990</v>
      </c>
    </row>
    <row r="28" spans="1:7" ht="12.75">
      <c r="A28" s="298"/>
      <c r="B28" s="292" t="s">
        <v>64</v>
      </c>
      <c r="C28" s="293">
        <v>68</v>
      </c>
      <c r="D28" s="294">
        <v>67</v>
      </c>
      <c r="E28" s="295">
        <v>66</v>
      </c>
      <c r="F28" s="294">
        <v>65</v>
      </c>
      <c r="G28" s="299">
        <v>61</v>
      </c>
    </row>
    <row r="29" spans="1:7" ht="12.75">
      <c r="A29" s="255"/>
      <c r="B29" s="292" t="s">
        <v>65</v>
      </c>
      <c r="C29" s="293">
        <v>21</v>
      </c>
      <c r="D29" s="294">
        <v>20</v>
      </c>
      <c r="E29" s="295">
        <v>20</v>
      </c>
      <c r="F29" s="294">
        <v>19</v>
      </c>
      <c r="G29" s="299">
        <v>18</v>
      </c>
    </row>
    <row r="30" spans="1:7" ht="12.75">
      <c r="A30" s="252"/>
      <c r="B30" s="292" t="s">
        <v>66</v>
      </c>
      <c r="C30" s="294">
        <v>1</v>
      </c>
      <c r="D30" s="294">
        <v>1</v>
      </c>
      <c r="E30" s="295">
        <v>1</v>
      </c>
      <c r="F30" s="294">
        <v>1</v>
      </c>
      <c r="G30" s="299">
        <v>1</v>
      </c>
    </row>
    <row r="31" spans="1:7" ht="12.75">
      <c r="A31" s="300"/>
      <c r="B31" s="292" t="s">
        <v>67</v>
      </c>
      <c r="C31" s="294">
        <v>53</v>
      </c>
      <c r="D31" s="294">
        <v>43</v>
      </c>
      <c r="E31" s="295">
        <v>42</v>
      </c>
      <c r="F31" s="294">
        <v>42</v>
      </c>
      <c r="G31" s="299">
        <v>40</v>
      </c>
    </row>
    <row r="32" spans="1:7" ht="12.75">
      <c r="A32" s="272"/>
      <c r="B32" s="292" t="s">
        <v>68</v>
      </c>
      <c r="C32" s="294">
        <v>53</v>
      </c>
      <c r="D32" s="294">
        <v>50</v>
      </c>
      <c r="E32" s="295">
        <v>44</v>
      </c>
      <c r="F32" s="294">
        <v>50</v>
      </c>
      <c r="G32" s="299">
        <v>61</v>
      </c>
    </row>
    <row r="33" spans="1:7" ht="12.75">
      <c r="A33" s="272"/>
      <c r="B33" s="292" t="s">
        <v>69</v>
      </c>
      <c r="C33" s="294">
        <v>42</v>
      </c>
      <c r="D33" s="294">
        <v>44</v>
      </c>
      <c r="E33" s="301" t="s">
        <v>70</v>
      </c>
      <c r="F33" s="296" t="s">
        <v>70</v>
      </c>
      <c r="G33" s="296" t="s">
        <v>70</v>
      </c>
    </row>
    <row r="34" spans="1:7" ht="12.75">
      <c r="A34" s="272"/>
      <c r="B34" s="302" t="s">
        <v>71</v>
      </c>
      <c r="C34" s="293">
        <v>73</v>
      </c>
      <c r="D34" s="294">
        <v>74</v>
      </c>
      <c r="E34" s="295">
        <v>76</v>
      </c>
      <c r="F34" s="294">
        <v>74</v>
      </c>
      <c r="G34" s="299">
        <v>78</v>
      </c>
    </row>
    <row r="35" spans="1:7" ht="12.75">
      <c r="A35" s="271"/>
      <c r="B35" s="292" t="s">
        <v>72</v>
      </c>
      <c r="C35" s="293">
        <v>391</v>
      </c>
      <c r="D35" s="294">
        <v>408</v>
      </c>
      <c r="E35" s="295">
        <v>350</v>
      </c>
      <c r="F35" s="294">
        <v>390</v>
      </c>
      <c r="G35" s="299">
        <v>351</v>
      </c>
    </row>
    <row r="36" spans="1:7" ht="12.75">
      <c r="A36" s="271"/>
      <c r="B36" s="303"/>
      <c r="C36" s="304"/>
      <c r="D36" s="304"/>
      <c r="E36" s="304"/>
      <c r="F36" s="304"/>
      <c r="G36" s="304"/>
    </row>
    <row r="37" spans="1:7" ht="12.75">
      <c r="A37" s="271"/>
      <c r="B37" s="303"/>
      <c r="C37" s="304"/>
      <c r="D37" s="304"/>
      <c r="E37" s="304"/>
      <c r="F37" s="304"/>
      <c r="G37" s="304"/>
    </row>
    <row r="38" spans="1:7" ht="14.25">
      <c r="A38" s="271"/>
      <c r="B38" s="305" t="s">
        <v>73</v>
      </c>
      <c r="C38" s="306">
        <f>C39+C44+C47</f>
        <v>1487294.5999999999</v>
      </c>
      <c r="D38" s="306">
        <f>D39+D44+D47</f>
        <v>1681385.4</v>
      </c>
      <c r="E38" s="306">
        <f>E39+E44+E47</f>
        <v>1812088.8</v>
      </c>
      <c r="F38" s="306">
        <f>F39+F44+F47</f>
        <v>1964147.0999999999</v>
      </c>
      <c r="G38" s="306">
        <f>G39+G44+G47</f>
        <v>1991357.1</v>
      </c>
    </row>
    <row r="39" spans="1:7" ht="12.75">
      <c r="A39" s="298"/>
      <c r="B39" s="307" t="s">
        <v>53</v>
      </c>
      <c r="C39" s="308">
        <f t="shared" ref="C39:G39" si="0">C40+C42</f>
        <v>1254164.7</v>
      </c>
      <c r="D39" s="308">
        <f t="shared" si="0"/>
        <v>1423485.7</v>
      </c>
      <c r="E39" s="308">
        <f t="shared" si="0"/>
        <v>1532167.5</v>
      </c>
      <c r="F39" s="308">
        <f t="shared" si="0"/>
        <v>1643596.7999999998</v>
      </c>
      <c r="G39" s="308">
        <f t="shared" si="0"/>
        <v>1629116.4</v>
      </c>
    </row>
    <row r="40" spans="1:7" ht="14.25">
      <c r="A40" s="298"/>
      <c r="B40" s="292" t="s">
        <v>74</v>
      </c>
      <c r="C40" s="309">
        <v>409098.1</v>
      </c>
      <c r="D40" s="309">
        <v>445830.2</v>
      </c>
      <c r="E40" s="309">
        <v>482910.9</v>
      </c>
      <c r="F40" s="309">
        <v>537055.1</v>
      </c>
      <c r="G40" s="309">
        <v>530185.1</v>
      </c>
    </row>
    <row r="41" spans="1:7" ht="12.75">
      <c r="A41" s="298"/>
      <c r="B41" s="310" t="s">
        <v>75</v>
      </c>
      <c r="C41" s="311">
        <v>172274.2</v>
      </c>
      <c r="D41" s="311">
        <v>195055.8</v>
      </c>
      <c r="E41" s="311">
        <v>214279.6</v>
      </c>
      <c r="F41" s="311">
        <v>257847.1</v>
      </c>
      <c r="G41" s="311">
        <v>244915.9</v>
      </c>
    </row>
    <row r="42" spans="1:7" ht="14.25">
      <c r="A42" s="298"/>
      <c r="B42" s="292" t="s">
        <v>76</v>
      </c>
      <c r="C42" s="309">
        <v>845066.6</v>
      </c>
      <c r="D42" s="309">
        <v>977655.5</v>
      </c>
      <c r="E42" s="309">
        <v>1049256.6000000001</v>
      </c>
      <c r="F42" s="309">
        <v>1106541.7</v>
      </c>
      <c r="G42" s="312">
        <v>1098931.3</v>
      </c>
    </row>
    <row r="43" spans="1:7" ht="12.75">
      <c r="A43" s="313"/>
      <c r="B43" s="310" t="s">
        <v>75</v>
      </c>
      <c r="C43" s="311">
        <v>441155.8</v>
      </c>
      <c r="D43" s="311">
        <v>495558.8</v>
      </c>
      <c r="E43" s="311">
        <v>538840.4</v>
      </c>
      <c r="F43" s="311">
        <v>634239.30000000005</v>
      </c>
      <c r="G43" s="314">
        <v>652577.80000000005</v>
      </c>
    </row>
    <row r="44" spans="1:7" ht="12.75">
      <c r="A44" s="313"/>
      <c r="B44" s="307" t="s">
        <v>56</v>
      </c>
      <c r="C44" s="308">
        <f t="shared" ref="C44:E44" si="1">SUM(C45:C46)</f>
        <v>219258.7</v>
      </c>
      <c r="D44" s="315">
        <f t="shared" si="1"/>
        <v>243162</v>
      </c>
      <c r="E44" s="315">
        <f t="shared" si="1"/>
        <v>264705.3</v>
      </c>
      <c r="F44" s="316">
        <f t="shared" ref="F44:G44" si="2">SUM(F45:F46)</f>
        <v>304590.09999999998</v>
      </c>
      <c r="G44" s="317">
        <f t="shared" si="2"/>
        <v>344749.1</v>
      </c>
    </row>
    <row r="45" spans="1:7" ht="12.75">
      <c r="A45" s="313"/>
      <c r="B45" s="292" t="s">
        <v>51</v>
      </c>
      <c r="C45" s="309">
        <v>181633.5</v>
      </c>
      <c r="D45" s="318">
        <v>205362.2</v>
      </c>
      <c r="E45" s="318">
        <v>220742.2</v>
      </c>
      <c r="F45" s="318">
        <v>257637.3</v>
      </c>
      <c r="G45" s="451">
        <v>291597.5</v>
      </c>
    </row>
    <row r="46" spans="1:7" ht="12.75">
      <c r="A46" s="259"/>
      <c r="B46" s="292" t="s">
        <v>77</v>
      </c>
      <c r="C46" s="309">
        <v>37625.199999999997</v>
      </c>
      <c r="D46" s="318">
        <v>37799.800000000003</v>
      </c>
      <c r="E46" s="318">
        <v>43963.1</v>
      </c>
      <c r="F46" s="318">
        <v>46952.800000000003</v>
      </c>
      <c r="G46" s="451">
        <v>53151.6</v>
      </c>
    </row>
    <row r="47" spans="1:7" ht="12.75">
      <c r="A47" s="252"/>
      <c r="B47" s="307" t="s">
        <v>78</v>
      </c>
      <c r="C47" s="308">
        <f>C48</f>
        <v>13871.2</v>
      </c>
      <c r="D47" s="308">
        <f t="shared" ref="D47:G47" si="3">D48</f>
        <v>14737.7</v>
      </c>
      <c r="E47" s="308">
        <f t="shared" si="3"/>
        <v>15216</v>
      </c>
      <c r="F47" s="308">
        <f t="shared" si="3"/>
        <v>15960.2</v>
      </c>
      <c r="G47" s="308">
        <f t="shared" si="3"/>
        <v>17491.599999999999</v>
      </c>
    </row>
    <row r="48" spans="1:7" ht="12.75">
      <c r="A48" s="259"/>
      <c r="B48" s="292" t="s">
        <v>51</v>
      </c>
      <c r="C48" s="309">
        <v>13871.2</v>
      </c>
      <c r="D48" s="318">
        <v>14737.7</v>
      </c>
      <c r="E48" s="318">
        <v>15216</v>
      </c>
      <c r="F48" s="318">
        <v>15960.2</v>
      </c>
      <c r="G48" s="318">
        <v>17491.599999999999</v>
      </c>
    </row>
    <row r="49" spans="1:8" ht="12.75">
      <c r="A49" s="252"/>
      <c r="B49" s="7"/>
      <c r="C49" s="319"/>
      <c r="D49" s="319"/>
      <c r="E49" s="319"/>
      <c r="F49" s="319"/>
      <c r="G49" s="319"/>
    </row>
    <row r="50" spans="1:8" ht="12.75">
      <c r="B50" s="1"/>
      <c r="C50" s="1"/>
      <c r="D50" s="1"/>
      <c r="E50" s="1"/>
      <c r="F50" s="1"/>
      <c r="G50" s="1"/>
    </row>
    <row r="51" spans="1:8" ht="14.25">
      <c r="A51" s="252"/>
      <c r="B51" s="305" t="s">
        <v>79</v>
      </c>
      <c r="C51" s="306">
        <f>C52+C55+C58</f>
        <v>292816.7</v>
      </c>
      <c r="D51" s="306">
        <f>D52+D55+D58</f>
        <v>330702.19999999995</v>
      </c>
      <c r="E51" s="306">
        <f>E52+E55+E58</f>
        <v>306876.60000000003</v>
      </c>
      <c r="F51" s="306">
        <f>F52+F55+F58</f>
        <v>333090.59999999998</v>
      </c>
      <c r="G51" s="306">
        <f>G52+G55+G58</f>
        <v>371808.9</v>
      </c>
    </row>
    <row r="52" spans="1:8" ht="12.75">
      <c r="B52" s="320" t="s">
        <v>80</v>
      </c>
      <c r="C52" s="321">
        <f>SUM(C53:C54)</f>
        <v>214283</v>
      </c>
      <c r="D52" s="321">
        <f>SUM(D53:D54)</f>
        <v>243772.59999999998</v>
      </c>
      <c r="E52" s="321">
        <f>SUM(E53:E54)</f>
        <v>210372.6</v>
      </c>
      <c r="F52" s="321">
        <f>SUM(F53:F54)</f>
        <v>224430.8</v>
      </c>
      <c r="G52" s="321">
        <f>SUM(G53:G54)</f>
        <v>257377.90000000002</v>
      </c>
    </row>
    <row r="53" spans="1:8" ht="12.75">
      <c r="B53" s="322" t="s">
        <v>81</v>
      </c>
      <c r="C53" s="323">
        <v>82273.2</v>
      </c>
      <c r="D53" s="323">
        <v>78260.3</v>
      </c>
      <c r="E53" s="323">
        <v>63299</v>
      </c>
      <c r="F53" s="323">
        <v>89024.4</v>
      </c>
      <c r="G53" s="323">
        <v>112731.2</v>
      </c>
    </row>
    <row r="54" spans="1:8" ht="12.75">
      <c r="A54" s="324"/>
      <c r="B54" s="322" t="s">
        <v>82</v>
      </c>
      <c r="C54" s="323">
        <v>132009.79999999999</v>
      </c>
      <c r="D54" s="323">
        <v>165512.29999999999</v>
      </c>
      <c r="E54" s="323">
        <v>147073.60000000001</v>
      </c>
      <c r="F54" s="323">
        <v>135406.39999999999</v>
      </c>
      <c r="G54" s="312">
        <v>144646.70000000001</v>
      </c>
    </row>
    <row r="55" spans="1:8" ht="12.75">
      <c r="B55" s="320" t="s">
        <v>83</v>
      </c>
      <c r="C55" s="321">
        <f t="shared" ref="C55:F55" si="4">SUM(C56:C57)</f>
        <v>73720.7</v>
      </c>
      <c r="D55" s="321">
        <f t="shared" si="4"/>
        <v>81814.8</v>
      </c>
      <c r="E55" s="321">
        <f t="shared" si="4"/>
        <v>91420.800000000003</v>
      </c>
      <c r="F55" s="321">
        <f t="shared" si="4"/>
        <v>103754.2</v>
      </c>
      <c r="G55" s="325">
        <f t="shared" ref="G55" si="5">SUM(G56:G57)</f>
        <v>109677</v>
      </c>
    </row>
    <row r="56" spans="1:8" ht="12.75">
      <c r="B56" s="322" t="s">
        <v>81</v>
      </c>
      <c r="C56" s="312">
        <v>61737.7</v>
      </c>
      <c r="D56" s="312">
        <v>71071.3</v>
      </c>
      <c r="E56" s="312">
        <v>77450.3</v>
      </c>
      <c r="F56" s="312">
        <v>87703</v>
      </c>
      <c r="G56" s="312">
        <v>90924</v>
      </c>
    </row>
    <row r="57" spans="1:8" ht="12.75">
      <c r="B57" s="322" t="s">
        <v>82</v>
      </c>
      <c r="C57" s="312">
        <v>11983</v>
      </c>
      <c r="D57" s="312">
        <v>10743.5</v>
      </c>
      <c r="E57" s="312">
        <v>13970.5</v>
      </c>
      <c r="F57" s="312">
        <v>16051.2</v>
      </c>
      <c r="G57" s="312">
        <v>18753</v>
      </c>
    </row>
    <row r="58" spans="1:8" ht="18" customHeight="1">
      <c r="A58" s="326"/>
      <c r="B58" s="320" t="s">
        <v>84</v>
      </c>
      <c r="C58" s="325">
        <f t="shared" ref="C58" si="6">SUM(C59)</f>
        <v>4813</v>
      </c>
      <c r="D58" s="325">
        <f t="shared" ref="D58" si="7">SUM(D59)</f>
        <v>5114.8</v>
      </c>
      <c r="E58" s="325">
        <f t="shared" ref="E58" si="8">SUM(E59)</f>
        <v>5083.2</v>
      </c>
      <c r="F58" s="325">
        <f t="shared" ref="F58" si="9">SUM(F59)</f>
        <v>4905.6000000000004</v>
      </c>
      <c r="G58" s="325">
        <f t="shared" ref="G58" si="10">SUM(G59)</f>
        <v>4754</v>
      </c>
      <c r="H58" s="326"/>
    </row>
    <row r="59" spans="1:8" ht="12.75">
      <c r="B59" s="322" t="s">
        <v>81</v>
      </c>
      <c r="C59" s="312">
        <v>4813</v>
      </c>
      <c r="D59" s="312">
        <v>5114.8</v>
      </c>
      <c r="E59" s="312">
        <v>5083.2</v>
      </c>
      <c r="F59" s="312">
        <v>4905.6000000000004</v>
      </c>
      <c r="G59" s="312">
        <v>4754</v>
      </c>
    </row>
    <row r="60" spans="1:8" ht="12.75">
      <c r="B60" s="100"/>
      <c r="C60" s="327"/>
      <c r="D60" s="327"/>
      <c r="E60" s="327"/>
      <c r="F60" s="327"/>
      <c r="G60" s="327"/>
    </row>
    <row r="61" spans="1:8" ht="12.75">
      <c r="B61" s="81"/>
      <c r="C61" s="81"/>
      <c r="D61" s="81"/>
      <c r="E61" s="81"/>
      <c r="F61" s="81"/>
      <c r="G61" s="81"/>
    </row>
    <row r="62" spans="1:8" ht="12.75">
      <c r="B62" s="305" t="s">
        <v>85</v>
      </c>
      <c r="C62" s="306">
        <f>C63+C71+C79</f>
        <v>1308349</v>
      </c>
      <c r="D62" s="306">
        <f>D63+D71+D79</f>
        <v>1491440.0999999999</v>
      </c>
      <c r="E62" s="306">
        <f>E63+E71+E79</f>
        <v>1601711.6</v>
      </c>
      <c r="F62" s="306">
        <f>F63+F71+F79</f>
        <v>1730677.7000000002</v>
      </c>
      <c r="G62" s="306">
        <f>G63+G71+G79</f>
        <v>1735366.3</v>
      </c>
      <c r="H62" s="328"/>
    </row>
    <row r="63" spans="1:8" ht="12.75">
      <c r="B63" s="329" t="s">
        <v>0</v>
      </c>
      <c r="C63" s="329">
        <f>+C64+C67</f>
        <v>1208436.8999999999</v>
      </c>
      <c r="D63" s="329">
        <f>+D64+D67</f>
        <v>1379316.4</v>
      </c>
      <c r="E63" s="329">
        <f>+E64+E67</f>
        <v>1482286.8</v>
      </c>
      <c r="F63" s="329">
        <f>+F64+F67</f>
        <v>1596745.1</v>
      </c>
      <c r="G63" s="329">
        <f>+G64+G67</f>
        <v>1580715.6</v>
      </c>
    </row>
    <row r="64" spans="1:8" ht="12.75">
      <c r="B64" s="320" t="s">
        <v>86</v>
      </c>
      <c r="C64" s="323">
        <v>392237.1</v>
      </c>
      <c r="D64" s="323">
        <v>424971.4</v>
      </c>
      <c r="E64" s="323">
        <v>457533.4</v>
      </c>
      <c r="F64" s="323">
        <v>512818.4</v>
      </c>
      <c r="G64" s="323">
        <v>511794.9</v>
      </c>
    </row>
    <row r="65" spans="2:7" ht="12.75">
      <c r="B65" s="322" t="s">
        <v>87</v>
      </c>
      <c r="C65" s="323">
        <v>72848.399999999994</v>
      </c>
      <c r="D65" s="323">
        <v>91833.2</v>
      </c>
      <c r="E65" s="323">
        <v>110941.6</v>
      </c>
      <c r="F65" s="323">
        <v>115347</v>
      </c>
      <c r="G65" s="323">
        <v>115121.5</v>
      </c>
    </row>
    <row r="66" spans="2:7" ht="12.75">
      <c r="B66" s="330" t="s">
        <v>88</v>
      </c>
      <c r="C66" s="331">
        <f>(C65/C63)</f>
        <v>6.0283164143696708E-2</v>
      </c>
      <c r="D66" s="331">
        <f>(D65/D63)</f>
        <v>6.6578777719165816E-2</v>
      </c>
      <c r="E66" s="331">
        <f>(E65/E63)</f>
        <v>7.4844895063492442E-2</v>
      </c>
      <c r="F66" s="331">
        <f>(F65/F63)</f>
        <v>7.223883135761619E-2</v>
      </c>
      <c r="G66" s="331">
        <f>(G65/G63)</f>
        <v>7.2828723902009951E-2</v>
      </c>
    </row>
    <row r="67" spans="2:7" ht="12.75">
      <c r="B67" s="320" t="s">
        <v>89</v>
      </c>
      <c r="C67" s="323">
        <v>816199.8</v>
      </c>
      <c r="D67" s="323">
        <v>954345</v>
      </c>
      <c r="E67" s="323">
        <v>1024753.4</v>
      </c>
      <c r="F67" s="323">
        <v>1083926.7</v>
      </c>
      <c r="G67" s="323">
        <v>1068920.7</v>
      </c>
    </row>
    <row r="68" spans="2:7" ht="12.75">
      <c r="B68" s="322" t="s">
        <v>87</v>
      </c>
      <c r="C68" s="323">
        <v>239859.9</v>
      </c>
      <c r="D68" s="323">
        <v>284524.09999999998</v>
      </c>
      <c r="E68" s="323">
        <v>302474.2</v>
      </c>
      <c r="F68" s="323">
        <v>241364.3</v>
      </c>
      <c r="G68" s="323">
        <v>233104.6</v>
      </c>
    </row>
    <row r="69" spans="2:7" ht="12.75">
      <c r="B69" s="330" t="s">
        <v>88</v>
      </c>
      <c r="C69" s="331">
        <f t="shared" ref="C69" si="11">(C68/C$63)</f>
        <v>0.19848773237560025</v>
      </c>
      <c r="D69" s="331">
        <f t="shared" ref="D69" si="12">(D68/D$63)</f>
        <v>0.20627906693489614</v>
      </c>
      <c r="E69" s="331">
        <f t="shared" ref="E69" si="13">(E68/E$63)</f>
        <v>0.20405916048095415</v>
      </c>
      <c r="F69" s="331">
        <f t="shared" ref="F69" si="14">(F68/F$63)</f>
        <v>0.15116019457332291</v>
      </c>
      <c r="G69" s="331">
        <f t="shared" ref="G69" si="15">(G68/G$63)</f>
        <v>0.14746776713027948</v>
      </c>
    </row>
    <row r="70" spans="2:7" ht="12.75">
      <c r="B70" s="322"/>
      <c r="C70" s="332"/>
      <c r="D70" s="332"/>
      <c r="E70" s="332"/>
      <c r="F70" s="332"/>
      <c r="G70" s="333"/>
    </row>
    <row r="71" spans="2:7" ht="12.75">
      <c r="B71" s="329" t="s">
        <v>90</v>
      </c>
      <c r="C71" s="329">
        <f>C72+C75</f>
        <v>92292.5</v>
      </c>
      <c r="D71" s="329">
        <f>D72+D75</f>
        <v>104030.5</v>
      </c>
      <c r="E71" s="329">
        <f>E72+E75</f>
        <v>110833</v>
      </c>
      <c r="F71" s="329">
        <f>F72+F75</f>
        <v>125235.5</v>
      </c>
      <c r="G71" s="334">
        <f>G72+G75</f>
        <v>145386.70000000001</v>
      </c>
    </row>
    <row r="72" spans="2:7" ht="12.75">
      <c r="B72" s="320" t="s">
        <v>86</v>
      </c>
      <c r="C72" s="312">
        <v>75670.600000000006</v>
      </c>
      <c r="D72" s="312">
        <v>85728.6</v>
      </c>
      <c r="E72" s="312">
        <v>90713.9</v>
      </c>
      <c r="F72" s="312">
        <v>104484.3</v>
      </c>
      <c r="G72" s="312">
        <v>120283.3</v>
      </c>
    </row>
    <row r="73" spans="2:7" ht="12.75">
      <c r="B73" s="322" t="s">
        <v>87</v>
      </c>
      <c r="C73" s="312">
        <v>20951.7</v>
      </c>
      <c r="D73" s="312">
        <v>26430.2</v>
      </c>
      <c r="E73" s="312">
        <v>30206.1</v>
      </c>
      <c r="F73" s="312">
        <v>34498</v>
      </c>
      <c r="G73" s="312">
        <v>37360.300000000003</v>
      </c>
    </row>
    <row r="74" spans="2:7" ht="12.75">
      <c r="B74" s="322" t="s">
        <v>91</v>
      </c>
      <c r="C74" s="335">
        <f t="shared" ref="C74" si="16">(C73/C$71)</f>
        <v>0.22701411273938837</v>
      </c>
      <c r="D74" s="335">
        <f t="shared" ref="D74" si="17">(D73/D$71)</f>
        <v>0.25406202988546628</v>
      </c>
      <c r="E74" s="335">
        <f t="shared" ref="E74" si="18">(E73/E$71)</f>
        <v>0.27253706026183538</v>
      </c>
      <c r="F74" s="335">
        <f t="shared" ref="F74" si="19">(F73/F$71)</f>
        <v>0.27546502389498184</v>
      </c>
      <c r="G74" s="335">
        <f t="shared" ref="G74" si="20">(G73/G$71)</f>
        <v>0.2569719238417269</v>
      </c>
    </row>
    <row r="75" spans="2:7" ht="12.75">
      <c r="B75" s="320" t="s">
        <v>89</v>
      </c>
      <c r="C75" s="312">
        <v>16621.900000000001</v>
      </c>
      <c r="D75" s="312">
        <v>18301.900000000001</v>
      </c>
      <c r="E75" s="312">
        <v>20119.099999999999</v>
      </c>
      <c r="F75" s="312">
        <v>20751.2</v>
      </c>
      <c r="G75" s="312">
        <v>25103.4</v>
      </c>
    </row>
    <row r="76" spans="2:7" ht="12.75">
      <c r="B76" s="322" t="s">
        <v>87</v>
      </c>
      <c r="C76" s="312">
        <v>9650</v>
      </c>
      <c r="D76" s="312">
        <v>8824.6</v>
      </c>
      <c r="E76" s="312">
        <v>11569.4</v>
      </c>
      <c r="F76" s="312">
        <v>12521.7</v>
      </c>
      <c r="G76" s="312">
        <v>14179.8</v>
      </c>
    </row>
    <row r="77" spans="2:7" ht="12.75">
      <c r="B77" s="322" t="s">
        <v>91</v>
      </c>
      <c r="C77" s="335">
        <f t="shared" ref="C77" si="21">(C76/C$71)</f>
        <v>0.10455887531489558</v>
      </c>
      <c r="D77" s="335">
        <f t="shared" ref="D77" si="22">(D76/D$71)</f>
        <v>8.4827045914419336E-2</v>
      </c>
      <c r="E77" s="335">
        <f t="shared" ref="E77" si="23">(E76/E$71)</f>
        <v>0.10438587785226422</v>
      </c>
      <c r="F77" s="335">
        <f t="shared" ref="F77" si="24">(F76/F$71)</f>
        <v>9.998522783076684E-2</v>
      </c>
      <c r="G77" s="335">
        <f t="shared" ref="G77" si="25">(G76/G$71)</f>
        <v>9.7531617403792764E-2</v>
      </c>
    </row>
    <row r="78" spans="2:7" ht="12.75">
      <c r="B78" s="322"/>
      <c r="C78" s="336"/>
      <c r="D78" s="336"/>
      <c r="E78" s="336"/>
      <c r="F78" s="336"/>
      <c r="G78" s="337"/>
    </row>
    <row r="79" spans="2:7" ht="12.75">
      <c r="B79" s="329" t="s">
        <v>84</v>
      </c>
      <c r="C79" s="334">
        <f>C80</f>
        <v>7619.6</v>
      </c>
      <c r="D79" s="334">
        <f t="shared" ref="D79" si="26">D80</f>
        <v>8093.2</v>
      </c>
      <c r="E79" s="334">
        <f t="shared" ref="E79" si="27">E80</f>
        <v>8591.7999999999993</v>
      </c>
      <c r="F79" s="334">
        <f t="shared" ref="F79" si="28">F80</f>
        <v>8697.1</v>
      </c>
      <c r="G79" s="334">
        <f t="shared" ref="G79" si="29">G80</f>
        <v>9264</v>
      </c>
    </row>
    <row r="80" spans="2:7" ht="12.75">
      <c r="B80" s="320" t="s">
        <v>86</v>
      </c>
      <c r="C80" s="312">
        <v>7619.6</v>
      </c>
      <c r="D80" s="312">
        <v>8093.2</v>
      </c>
      <c r="E80" s="312">
        <v>8591.7999999999993</v>
      </c>
      <c r="F80" s="312">
        <v>8697.1</v>
      </c>
      <c r="G80" s="312">
        <v>9264</v>
      </c>
    </row>
    <row r="81" spans="2:7" ht="12.75">
      <c r="B81" s="322" t="s">
        <v>87</v>
      </c>
      <c r="C81" s="312">
        <v>2985.7</v>
      </c>
      <c r="D81" s="312">
        <v>3983.1</v>
      </c>
      <c r="E81" s="312">
        <v>5104.3999999999996</v>
      </c>
      <c r="F81" s="312">
        <v>5021.1000000000004</v>
      </c>
      <c r="G81" s="312">
        <v>5117.7</v>
      </c>
    </row>
    <row r="82" spans="2:7" ht="12.75">
      <c r="B82" s="330" t="s">
        <v>92</v>
      </c>
      <c r="C82" s="335">
        <f t="shared" ref="C82" si="30">(C81/C79)</f>
        <v>0.39184471625807127</v>
      </c>
      <c r="D82" s="335">
        <f t="shared" ref="D82" si="31">(D81/D79)</f>
        <v>0.49215390698364059</v>
      </c>
      <c r="E82" s="335">
        <f t="shared" ref="E82" si="32">(E81/E79)</f>
        <v>0.5941013524523383</v>
      </c>
      <c r="F82" s="335">
        <f t="shared" ref="F82" si="33">(F81/F79)</f>
        <v>0.57733037449264701</v>
      </c>
      <c r="G82" s="335">
        <f t="shared" ref="G82" si="34">(G81/G79)</f>
        <v>0.55242875647668388</v>
      </c>
    </row>
    <row r="84" spans="2:7" ht="12">
      <c r="B84" s="338"/>
      <c r="F84" s="339"/>
    </row>
    <row r="85" spans="2:7" ht="12">
      <c r="B85" s="272" t="s">
        <v>93</v>
      </c>
      <c r="G85" s="339"/>
    </row>
    <row r="86" spans="2:7" ht="12">
      <c r="B86" s="272" t="s">
        <v>94</v>
      </c>
      <c r="G86" s="339"/>
    </row>
    <row r="87" spans="2:7" ht="12">
      <c r="B87" s="272" t="s">
        <v>95</v>
      </c>
    </row>
    <row r="88" spans="2:7" ht="12">
      <c r="B88" s="272" t="s">
        <v>96</v>
      </c>
    </row>
  </sheetData>
  <mergeCells count="1">
    <mergeCell ref="B1:C1"/>
  </mergeCells>
  <printOptions horizontalCentered="1"/>
  <pageMargins left="0.70866141732283472" right="0.70866141732283472" top="0.74803149606299213" bottom="0.74803149606299213" header="0.31496062992125984" footer="0.31496062992125984"/>
  <pageSetup paperSize="9" scale="64" firstPageNumber="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85351115451523"/>
    <pageSetUpPr fitToPage="1"/>
  </sheetPr>
  <dimension ref="A1:H101"/>
  <sheetViews>
    <sheetView zoomScale="75" zoomScaleNormal="75" workbookViewId="0">
      <pane xSplit="2" ySplit="3" topLeftCell="E47" activePane="bottomRight" state="frozen"/>
      <selection activeCell="E30" sqref="E30"/>
      <selection pane="topRight" activeCell="E30" sqref="E30"/>
      <selection pane="bottomLeft" activeCell="E30" sqref="E30"/>
      <selection pane="bottomRight" activeCell="E30" sqref="E30"/>
    </sheetView>
  </sheetViews>
  <sheetFormatPr defaultColWidth="9.140625" defaultRowHeight="11.25"/>
  <cols>
    <col min="1" max="1" width="4.85546875" style="2" customWidth="1"/>
    <col min="2" max="2" width="41" style="2" customWidth="1"/>
    <col min="3" max="7" width="13.85546875" style="2" customWidth="1"/>
    <col min="8" max="8" width="10.140625" style="2"/>
    <col min="9" max="16384" width="9.140625" style="2"/>
  </cols>
  <sheetData>
    <row r="1" spans="1:8" s="1" customFormat="1" ht="30" customHeight="1">
      <c r="A1" s="2"/>
      <c r="B1" s="240" t="s">
        <v>97</v>
      </c>
      <c r="C1" s="2"/>
      <c r="D1" s="2"/>
      <c r="E1" s="2"/>
      <c r="F1" s="2"/>
      <c r="G1" s="2"/>
    </row>
    <row r="2" spans="1:8" ht="15">
      <c r="A2" s="1"/>
      <c r="B2" s="78"/>
      <c r="C2" s="1"/>
      <c r="D2" s="1"/>
      <c r="E2" s="1"/>
      <c r="F2" s="1"/>
      <c r="G2" s="1"/>
    </row>
    <row r="3" spans="1:8" ht="12.75">
      <c r="B3" s="79"/>
      <c r="C3" s="10">
        <v>2018</v>
      </c>
      <c r="D3" s="10">
        <v>2019</v>
      </c>
      <c r="E3" s="10">
        <v>2020</v>
      </c>
      <c r="F3" s="10">
        <v>2021</v>
      </c>
      <c r="G3" s="10">
        <v>2022</v>
      </c>
    </row>
    <row r="4" spans="1:8" ht="12.75">
      <c r="A4" s="80"/>
      <c r="B4" s="81"/>
      <c r="C4" s="81"/>
      <c r="D4" s="81"/>
      <c r="E4" s="81"/>
      <c r="F4" s="81"/>
      <c r="G4" s="81"/>
    </row>
    <row r="5" spans="1:8" ht="12">
      <c r="B5" s="148" t="s">
        <v>98</v>
      </c>
      <c r="C5" s="83"/>
      <c r="D5" s="83"/>
      <c r="E5" s="83"/>
      <c r="F5" s="83"/>
      <c r="G5" s="83"/>
    </row>
    <row r="6" spans="1:8" ht="12">
      <c r="A6" s="84"/>
      <c r="B6" s="85" t="s">
        <v>99</v>
      </c>
      <c r="C6" s="241">
        <f t="shared" ref="C6:F6" si="0">C7+C8+C10+C11+C9</f>
        <v>1072921</v>
      </c>
      <c r="D6" s="241">
        <f t="shared" si="0"/>
        <v>1329037</v>
      </c>
      <c r="E6" s="241">
        <f t="shared" si="0"/>
        <v>983246</v>
      </c>
      <c r="F6" s="241">
        <f t="shared" si="0"/>
        <v>1451842</v>
      </c>
      <c r="G6" s="241">
        <f t="shared" ref="G6" si="1">G7+G8+G10+G11+G9</f>
        <v>1780053</v>
      </c>
    </row>
    <row r="7" spans="1:8" ht="12">
      <c r="A7" s="84"/>
      <c r="B7" s="90" t="s">
        <v>100</v>
      </c>
      <c r="C7" s="86">
        <v>127318</v>
      </c>
      <c r="D7" s="86">
        <v>175927</v>
      </c>
      <c r="E7" s="86">
        <v>198639</v>
      </c>
      <c r="F7" s="86">
        <v>199584</v>
      </c>
      <c r="G7" s="86">
        <v>233641</v>
      </c>
    </row>
    <row r="8" spans="1:8" ht="12">
      <c r="A8" s="97"/>
      <c r="B8" s="90" t="s">
        <v>101</v>
      </c>
      <c r="C8" s="86">
        <v>6229</v>
      </c>
      <c r="D8" s="86">
        <v>5857</v>
      </c>
      <c r="E8" s="86">
        <v>6490</v>
      </c>
      <c r="F8" s="86">
        <v>5201</v>
      </c>
      <c r="G8" s="86">
        <v>4722</v>
      </c>
    </row>
    <row r="9" spans="1:8" ht="12">
      <c r="A9" s="87"/>
      <c r="B9" s="90" t="s">
        <v>102</v>
      </c>
      <c r="C9" s="86">
        <v>91263</v>
      </c>
      <c r="D9" s="86">
        <v>200717</v>
      </c>
      <c r="E9" s="86">
        <v>88599</v>
      </c>
      <c r="F9" s="86">
        <v>181554</v>
      </c>
      <c r="G9" s="86">
        <v>396114</v>
      </c>
    </row>
    <row r="10" spans="1:8" ht="12">
      <c r="A10" s="87"/>
      <c r="B10" s="90" t="s">
        <v>103</v>
      </c>
      <c r="C10" s="86">
        <v>49017</v>
      </c>
      <c r="D10" s="86">
        <v>31549</v>
      </c>
      <c r="E10" s="86">
        <v>37512</v>
      </c>
      <c r="F10" s="86">
        <v>329476</v>
      </c>
      <c r="G10" s="86">
        <v>436210</v>
      </c>
    </row>
    <row r="11" spans="1:8" ht="12">
      <c r="A11" s="87"/>
      <c r="B11" s="90" t="s">
        <v>104</v>
      </c>
      <c r="C11" s="86">
        <v>799094</v>
      </c>
      <c r="D11" s="86">
        <v>914987</v>
      </c>
      <c r="E11" s="86">
        <v>652006</v>
      </c>
      <c r="F11" s="86">
        <v>736027</v>
      </c>
      <c r="G11" s="86">
        <v>709366</v>
      </c>
    </row>
    <row r="12" spans="1:8" ht="12">
      <c r="A12" s="87"/>
      <c r="B12" s="90"/>
      <c r="C12" s="34"/>
      <c r="D12" s="34"/>
      <c r="E12" s="34"/>
      <c r="F12" s="34"/>
      <c r="G12" s="34"/>
    </row>
    <row r="13" spans="1:8" ht="12">
      <c r="A13" s="87"/>
      <c r="B13" s="85" t="s">
        <v>105</v>
      </c>
      <c r="C13" s="241">
        <f>C14+C15+C17+C18+C16</f>
        <v>13387385</v>
      </c>
      <c r="D13" s="241">
        <f>D14+D15+D17+D18+D16</f>
        <v>16038220</v>
      </c>
      <c r="E13" s="241">
        <f>E14+E15+E17+E18+E16</f>
        <v>24892640</v>
      </c>
      <c r="F13" s="241">
        <f>SUM(F14:F18)</f>
        <v>21662182</v>
      </c>
      <c r="G13" s="241">
        <f>SUM(G14:G18)</f>
        <v>26975100</v>
      </c>
    </row>
    <row r="14" spans="1:8" ht="12">
      <c r="A14" s="87"/>
      <c r="B14" s="90" t="s">
        <v>100</v>
      </c>
      <c r="C14" s="86">
        <v>122074</v>
      </c>
      <c r="D14" s="86">
        <v>172248</v>
      </c>
      <c r="E14" s="86">
        <v>196147</v>
      </c>
      <c r="F14" s="86">
        <v>193607</v>
      </c>
      <c r="G14" s="86">
        <v>351203</v>
      </c>
      <c r="H14" s="242"/>
    </row>
    <row r="15" spans="1:8" ht="12">
      <c r="A15" s="87"/>
      <c r="B15" s="90" t="s">
        <v>101</v>
      </c>
      <c r="C15" s="86">
        <v>11383694</v>
      </c>
      <c r="D15" s="86">
        <v>13243251</v>
      </c>
      <c r="E15" s="86">
        <v>23076695</v>
      </c>
      <c r="F15" s="86">
        <v>19498158</v>
      </c>
      <c r="G15" s="86">
        <v>23887102</v>
      </c>
      <c r="H15" s="242"/>
    </row>
    <row r="16" spans="1:8" ht="12">
      <c r="A16" s="87"/>
      <c r="B16" s="90" t="s">
        <v>102</v>
      </c>
      <c r="C16" s="86">
        <v>794500</v>
      </c>
      <c r="D16" s="86">
        <v>1307745</v>
      </c>
      <c r="E16" s="86">
        <v>678605</v>
      </c>
      <c r="F16" s="86">
        <v>705298</v>
      </c>
      <c r="G16" s="86">
        <v>800242</v>
      </c>
      <c r="H16" s="242"/>
    </row>
    <row r="17" spans="1:8" ht="12">
      <c r="A17" s="97"/>
      <c r="B17" s="90" t="s">
        <v>103</v>
      </c>
      <c r="C17" s="86">
        <v>327252</v>
      </c>
      <c r="D17" s="86">
        <v>438698</v>
      </c>
      <c r="E17" s="86">
        <v>318271</v>
      </c>
      <c r="F17" s="86">
        <v>566400</v>
      </c>
      <c r="G17" s="86">
        <v>848632</v>
      </c>
      <c r="H17" s="242"/>
    </row>
    <row r="18" spans="1:8" ht="12">
      <c r="A18" s="87"/>
      <c r="B18" s="90" t="s">
        <v>104</v>
      </c>
      <c r="C18" s="86">
        <v>759865</v>
      </c>
      <c r="D18" s="86">
        <v>876278</v>
      </c>
      <c r="E18" s="86">
        <v>622922</v>
      </c>
      <c r="F18" s="86">
        <v>698719</v>
      </c>
      <c r="G18" s="86">
        <v>1087921</v>
      </c>
      <c r="H18" s="242"/>
    </row>
    <row r="19" spans="1:8" ht="12">
      <c r="A19" s="88"/>
      <c r="B19" s="90"/>
      <c r="C19" s="86"/>
      <c r="D19" s="86"/>
      <c r="E19" s="86"/>
      <c r="F19" s="86"/>
      <c r="G19" s="86"/>
    </row>
    <row r="20" spans="1:8" ht="12">
      <c r="A20" s="88"/>
      <c r="B20" s="85" t="s">
        <v>106</v>
      </c>
      <c r="C20" s="229">
        <f t="shared" ref="C20:F20" si="2">SUM(C21:C25)</f>
        <v>1941106.7000000002</v>
      </c>
      <c r="D20" s="229">
        <f t="shared" si="2"/>
        <v>2396917.4000000004</v>
      </c>
      <c r="E20" s="229">
        <f t="shared" si="2"/>
        <v>2186521</v>
      </c>
      <c r="F20" s="229">
        <f t="shared" si="2"/>
        <v>2700645.1</v>
      </c>
      <c r="G20" s="229">
        <f t="shared" ref="G20" si="3">SUM(G21:G25)</f>
        <v>3138232.8999999994</v>
      </c>
    </row>
    <row r="21" spans="1:8" ht="12">
      <c r="A21" s="96"/>
      <c r="B21" s="90" t="s">
        <v>100</v>
      </c>
      <c r="C21" s="89">
        <v>70140.600000000006</v>
      </c>
      <c r="D21" s="89">
        <v>130530.1</v>
      </c>
      <c r="E21" s="89">
        <v>156246.5</v>
      </c>
      <c r="F21" s="89">
        <v>173838.2</v>
      </c>
      <c r="G21" s="89">
        <v>206499.20000000001</v>
      </c>
      <c r="H21" s="243"/>
    </row>
    <row r="22" spans="1:8" ht="12">
      <c r="A22" s="96"/>
      <c r="B22" s="90" t="s">
        <v>101</v>
      </c>
      <c r="C22" s="89">
        <v>938351.5</v>
      </c>
      <c r="D22" s="89">
        <v>982620.3</v>
      </c>
      <c r="E22" s="89">
        <v>957183.8</v>
      </c>
      <c r="F22" s="89">
        <v>938420.8</v>
      </c>
      <c r="G22" s="89">
        <v>1403963.2</v>
      </c>
      <c r="H22" s="243"/>
    </row>
    <row r="23" spans="1:8" ht="12">
      <c r="A23" s="87"/>
      <c r="B23" s="90" t="s">
        <v>102</v>
      </c>
      <c r="C23" s="89">
        <v>82668</v>
      </c>
      <c r="D23" s="89">
        <v>104243.9</v>
      </c>
      <c r="E23" s="89">
        <v>65243.8</v>
      </c>
      <c r="F23" s="89">
        <v>95168.1</v>
      </c>
      <c r="G23" s="89">
        <v>108325.5</v>
      </c>
      <c r="H23" s="243"/>
    </row>
    <row r="24" spans="1:8" ht="12">
      <c r="A24" s="87"/>
      <c r="B24" s="90" t="s">
        <v>103</v>
      </c>
      <c r="C24" s="89">
        <v>247177.8</v>
      </c>
      <c r="D24" s="89">
        <v>318196.90000000002</v>
      </c>
      <c r="E24" s="89">
        <v>347402.1</v>
      </c>
      <c r="F24" s="89">
        <v>699111.5</v>
      </c>
      <c r="G24" s="89">
        <v>585335.69999999995</v>
      </c>
      <c r="H24" s="243"/>
    </row>
    <row r="25" spans="1:8" ht="12">
      <c r="A25" s="92"/>
      <c r="B25" s="90" t="s">
        <v>104</v>
      </c>
      <c r="C25" s="244">
        <v>602768.80000000005</v>
      </c>
      <c r="D25" s="244">
        <v>861326.2</v>
      </c>
      <c r="E25" s="244">
        <v>660444.80000000005</v>
      </c>
      <c r="F25" s="244">
        <v>794106.5</v>
      </c>
      <c r="G25" s="244">
        <v>834109.3</v>
      </c>
      <c r="H25" s="243"/>
    </row>
    <row r="26" spans="1:8" ht="12">
      <c r="A26" s="87"/>
      <c r="B26" s="90"/>
      <c r="C26" s="91"/>
      <c r="D26" s="91"/>
      <c r="E26" s="91"/>
      <c r="F26" s="91"/>
      <c r="G26" s="91"/>
    </row>
    <row r="27" spans="1:8" ht="12">
      <c r="A27" s="92"/>
      <c r="B27" s="245" t="s">
        <v>107</v>
      </c>
      <c r="C27" s="94"/>
      <c r="D27" s="94"/>
      <c r="E27" s="94"/>
      <c r="F27" s="95"/>
      <c r="G27" s="95"/>
    </row>
    <row r="28" spans="1:8" ht="12">
      <c r="A28" s="87"/>
      <c r="B28" s="85" t="s">
        <v>99</v>
      </c>
      <c r="C28" s="241">
        <f t="shared" ref="C28:F28" si="4">SUM(C29:C33)</f>
        <v>525014</v>
      </c>
      <c r="D28" s="241">
        <f t="shared" si="4"/>
        <v>670539</v>
      </c>
      <c r="E28" s="241">
        <f t="shared" si="4"/>
        <v>1238522</v>
      </c>
      <c r="F28" s="241">
        <f t="shared" si="4"/>
        <v>917585</v>
      </c>
      <c r="G28" s="241">
        <f t="shared" ref="G28" si="5">SUM(G29:G33)</f>
        <v>1378012</v>
      </c>
    </row>
    <row r="29" spans="1:8" ht="12">
      <c r="A29" s="92"/>
      <c r="B29" s="90" t="s">
        <v>100</v>
      </c>
      <c r="C29" s="86">
        <v>210411</v>
      </c>
      <c r="D29" s="86">
        <v>181755</v>
      </c>
      <c r="E29" s="86">
        <v>221232</v>
      </c>
      <c r="F29" s="86">
        <v>207422</v>
      </c>
      <c r="G29" s="86">
        <v>185169</v>
      </c>
    </row>
    <row r="30" spans="1:8" ht="12">
      <c r="A30" s="96"/>
      <c r="B30" s="90" t="s">
        <v>101</v>
      </c>
      <c r="C30" s="86">
        <v>6233</v>
      </c>
      <c r="D30" s="86">
        <v>5546</v>
      </c>
      <c r="E30" s="86">
        <v>442870</v>
      </c>
      <c r="F30" s="86">
        <v>16620</v>
      </c>
      <c r="G30" s="86">
        <v>4047</v>
      </c>
    </row>
    <row r="31" spans="1:8" ht="12">
      <c r="A31" s="96"/>
      <c r="B31" s="90" t="s">
        <v>102</v>
      </c>
      <c r="C31" s="86">
        <v>74204</v>
      </c>
      <c r="D31" s="86">
        <v>92833</v>
      </c>
      <c r="E31" s="86">
        <v>204132</v>
      </c>
      <c r="F31" s="86">
        <v>103694</v>
      </c>
      <c r="G31" s="86">
        <v>387685</v>
      </c>
    </row>
    <row r="32" spans="1:8" ht="12">
      <c r="A32" s="96"/>
      <c r="B32" s="90" t="s">
        <v>103</v>
      </c>
      <c r="C32" s="86">
        <v>4578</v>
      </c>
      <c r="D32" s="86">
        <v>45971</v>
      </c>
      <c r="E32" s="86">
        <v>27320</v>
      </c>
      <c r="F32" s="86">
        <v>238304</v>
      </c>
      <c r="G32" s="86">
        <v>398348</v>
      </c>
    </row>
    <row r="33" spans="1:7" ht="12">
      <c r="A33" s="87"/>
      <c r="B33" s="90" t="s">
        <v>104</v>
      </c>
      <c r="C33" s="86">
        <v>229588</v>
      </c>
      <c r="D33" s="86">
        <v>344434</v>
      </c>
      <c r="E33" s="86">
        <v>342968</v>
      </c>
      <c r="F33" s="86">
        <v>351545</v>
      </c>
      <c r="G33" s="86">
        <v>402763</v>
      </c>
    </row>
    <row r="34" spans="1:7" ht="12">
      <c r="A34" s="210"/>
      <c r="B34" s="192"/>
      <c r="C34" s="241"/>
      <c r="D34" s="241"/>
      <c r="E34" s="241"/>
      <c r="F34" s="86"/>
      <c r="G34" s="86"/>
    </row>
    <row r="35" spans="1:7" ht="12">
      <c r="A35" s="87"/>
      <c r="B35" s="85" t="s">
        <v>108</v>
      </c>
      <c r="C35" s="241">
        <f t="shared" ref="C35:F35" si="6">SUM(C36:C40)</f>
        <v>15651225</v>
      </c>
      <c r="D35" s="241">
        <f t="shared" si="6"/>
        <v>16672537</v>
      </c>
      <c r="E35" s="241">
        <f t="shared" si="6"/>
        <v>29325839</v>
      </c>
      <c r="F35" s="241">
        <f t="shared" si="6"/>
        <v>26504671</v>
      </c>
      <c r="G35" s="241">
        <f t="shared" ref="G35" si="7">SUM(G36:G40)</f>
        <v>33765208</v>
      </c>
    </row>
    <row r="36" spans="1:7" ht="12">
      <c r="A36" s="87"/>
      <c r="B36" s="90" t="s">
        <v>100</v>
      </c>
      <c r="C36" s="86">
        <v>203454</v>
      </c>
      <c r="D36" s="86">
        <v>176928</v>
      </c>
      <c r="E36" s="86">
        <v>216778</v>
      </c>
      <c r="F36" s="86">
        <v>199099</v>
      </c>
      <c r="G36" s="86">
        <v>302295</v>
      </c>
    </row>
    <row r="37" spans="1:7" ht="12">
      <c r="A37" s="92"/>
      <c r="B37" s="90" t="s">
        <v>101</v>
      </c>
      <c r="C37" s="86">
        <v>14213766</v>
      </c>
      <c r="D37" s="86">
        <v>14633870</v>
      </c>
      <c r="E37" s="86">
        <v>27306549</v>
      </c>
      <c r="F37" s="86">
        <v>24690325</v>
      </c>
      <c r="G37" s="86">
        <v>30595981</v>
      </c>
    </row>
    <row r="38" spans="1:7" ht="12">
      <c r="A38" s="87"/>
      <c r="B38" s="90" t="s">
        <v>102</v>
      </c>
      <c r="C38" s="86">
        <v>797634</v>
      </c>
      <c r="D38" s="86">
        <v>1138994</v>
      </c>
      <c r="E38" s="86">
        <v>1185348</v>
      </c>
      <c r="F38" s="86">
        <v>714285</v>
      </c>
      <c r="G38" s="86">
        <v>851174</v>
      </c>
    </row>
    <row r="39" spans="1:7" ht="12">
      <c r="A39" s="87"/>
      <c r="B39" s="90" t="s">
        <v>103</v>
      </c>
      <c r="C39" s="34">
        <v>218559</v>
      </c>
      <c r="D39" s="34">
        <v>394351</v>
      </c>
      <c r="E39" s="34">
        <v>289383</v>
      </c>
      <c r="F39" s="86">
        <v>562765</v>
      </c>
      <c r="G39" s="86">
        <v>1219236</v>
      </c>
    </row>
    <row r="40" spans="1:7" ht="12">
      <c r="A40" s="92"/>
      <c r="B40" s="90" t="s">
        <v>104</v>
      </c>
      <c r="C40" s="34">
        <v>217812</v>
      </c>
      <c r="D40" s="34">
        <v>328394</v>
      </c>
      <c r="E40" s="86">
        <v>327781</v>
      </c>
      <c r="F40" s="86">
        <v>338197</v>
      </c>
      <c r="G40" s="86">
        <v>796522</v>
      </c>
    </row>
    <row r="41" spans="1:7" ht="12">
      <c r="A41" s="96"/>
      <c r="B41" s="192"/>
      <c r="C41" s="89"/>
      <c r="D41" s="89"/>
      <c r="E41" s="89"/>
      <c r="F41" s="86"/>
      <c r="G41" s="86"/>
    </row>
    <row r="42" spans="1:7" ht="12">
      <c r="A42" s="96"/>
      <c r="B42" s="85" t="s">
        <v>106</v>
      </c>
      <c r="C42" s="229">
        <f t="shared" ref="C42:F42" si="8">SUM(C43:C47)</f>
        <v>1873771.7000000004</v>
      </c>
      <c r="D42" s="229">
        <f t="shared" si="8"/>
        <v>2013663.3</v>
      </c>
      <c r="E42" s="229">
        <f t="shared" si="8"/>
        <v>2027091.5</v>
      </c>
      <c r="F42" s="229">
        <f t="shared" si="8"/>
        <v>2493923.1</v>
      </c>
      <c r="G42" s="229">
        <f t="shared" ref="G42" si="9">SUM(G43:G47)</f>
        <v>2860004.9</v>
      </c>
    </row>
    <row r="43" spans="1:7" ht="12">
      <c r="A43" s="96"/>
      <c r="B43" s="90" t="s">
        <v>100</v>
      </c>
      <c r="C43" s="89">
        <v>79222.600000000006</v>
      </c>
      <c r="D43" s="89">
        <v>68357.899999999994</v>
      </c>
      <c r="E43" s="89">
        <v>116598.7</v>
      </c>
      <c r="F43" s="89">
        <v>121963.8</v>
      </c>
      <c r="G43" s="89">
        <v>138000.79999999999</v>
      </c>
    </row>
    <row r="44" spans="1:7" ht="12">
      <c r="A44" s="96"/>
      <c r="B44" s="90" t="s">
        <v>101</v>
      </c>
      <c r="C44" s="89">
        <v>1384592.6</v>
      </c>
      <c r="D44" s="89">
        <v>1485512.1</v>
      </c>
      <c r="E44" s="89">
        <v>1388787.2</v>
      </c>
      <c r="F44" s="89">
        <v>1705131.8</v>
      </c>
      <c r="G44" s="89">
        <v>1570023.4</v>
      </c>
    </row>
    <row r="45" spans="1:7" ht="12">
      <c r="A45" s="87"/>
      <c r="B45" s="90" t="s">
        <v>102</v>
      </c>
      <c r="C45" s="89">
        <v>110116.6</v>
      </c>
      <c r="D45" s="89">
        <v>105417.3</v>
      </c>
      <c r="E45" s="89">
        <v>113497.8</v>
      </c>
      <c r="F45" s="89">
        <v>111106.7</v>
      </c>
      <c r="G45" s="89">
        <v>125203.5</v>
      </c>
    </row>
    <row r="46" spans="1:7" ht="12">
      <c r="A46" s="87"/>
      <c r="B46" s="90" t="s">
        <v>103</v>
      </c>
      <c r="C46" s="214">
        <v>141951.1</v>
      </c>
      <c r="D46" s="214">
        <v>105508.6</v>
      </c>
      <c r="E46" s="89">
        <v>177869.6</v>
      </c>
      <c r="F46" s="89">
        <v>240422.6</v>
      </c>
      <c r="G46" s="89">
        <v>674506.9</v>
      </c>
    </row>
    <row r="47" spans="1:7" ht="12">
      <c r="A47" s="92"/>
      <c r="B47" s="90" t="s">
        <v>104</v>
      </c>
      <c r="C47" s="214">
        <v>157888.79999999999</v>
      </c>
      <c r="D47" s="214">
        <v>248867.4</v>
      </c>
      <c r="E47" s="89">
        <v>230338.2</v>
      </c>
      <c r="F47" s="89">
        <v>315298.2</v>
      </c>
      <c r="G47" s="89">
        <v>352270.3</v>
      </c>
    </row>
    <row r="48" spans="1:7" ht="12">
      <c r="B48" s="192"/>
      <c r="C48" s="174"/>
      <c r="D48" s="174"/>
      <c r="E48" s="174"/>
      <c r="F48" s="214"/>
      <c r="G48" s="214"/>
    </row>
    <row r="49" spans="1:8" ht="12">
      <c r="B49" s="85" t="s">
        <v>109</v>
      </c>
      <c r="C49" s="246">
        <v>4.75</v>
      </c>
      <c r="D49" s="247">
        <v>5.2</v>
      </c>
      <c r="E49" s="247">
        <v>6.37</v>
      </c>
      <c r="F49" s="211">
        <v>5.72</v>
      </c>
      <c r="G49" s="211">
        <v>7.45</v>
      </c>
    </row>
    <row r="50" spans="1:8" ht="12">
      <c r="B50" s="85" t="s">
        <v>110</v>
      </c>
      <c r="C50" s="246">
        <v>2.2599999999999998</v>
      </c>
      <c r="D50" s="247">
        <v>2.73</v>
      </c>
      <c r="E50" s="247">
        <v>2.06</v>
      </c>
      <c r="F50" s="211">
        <v>2.6</v>
      </c>
      <c r="G50" s="211">
        <v>2.81</v>
      </c>
    </row>
    <row r="52" spans="1:8" ht="12.75">
      <c r="B52" s="456"/>
      <c r="C52" s="456"/>
      <c r="D52" s="456"/>
      <c r="E52" s="456"/>
      <c r="F52" s="456"/>
      <c r="G52" s="456"/>
    </row>
    <row r="53" spans="1:8" ht="12.75">
      <c r="B53" s="219" t="s">
        <v>111</v>
      </c>
      <c r="C53" s="10">
        <v>2018</v>
      </c>
      <c r="D53" s="10">
        <v>2019</v>
      </c>
      <c r="E53" s="10">
        <v>2020</v>
      </c>
      <c r="F53" s="10">
        <v>2021</v>
      </c>
      <c r="G53" s="10">
        <v>2022</v>
      </c>
    </row>
    <row r="54" spans="1:8" ht="12.75">
      <c r="B54" s="81"/>
      <c r="C54" s="81"/>
      <c r="D54" s="81"/>
      <c r="E54" s="81"/>
      <c r="F54" s="81"/>
      <c r="G54" s="81"/>
    </row>
    <row r="55" spans="1:8" ht="12">
      <c r="B55" s="148" t="s">
        <v>98</v>
      </c>
      <c r="C55" s="83"/>
      <c r="D55" s="83"/>
      <c r="E55" s="83"/>
      <c r="F55" s="83"/>
      <c r="G55" s="83"/>
    </row>
    <row r="56" spans="1:8" ht="12">
      <c r="A56" s="84"/>
      <c r="B56" s="85" t="s">
        <v>99</v>
      </c>
      <c r="C56" s="237">
        <f>C57+C58+C60+C61+C59</f>
        <v>100.01</v>
      </c>
      <c r="D56" s="237">
        <f t="shared" ref="D56:G56" si="10">D57+D58+D60+D61+D59</f>
        <v>99.999999999999986</v>
      </c>
      <c r="E56" s="237">
        <f t="shared" si="10"/>
        <v>100.00000000000001</v>
      </c>
      <c r="F56" s="237">
        <f t="shared" si="10"/>
        <v>100.01</v>
      </c>
      <c r="G56" s="238">
        <f t="shared" si="10"/>
        <v>100.01</v>
      </c>
    </row>
    <row r="57" spans="1:8" ht="12">
      <c r="A57" s="84"/>
      <c r="B57" s="90" t="s">
        <v>100</v>
      </c>
      <c r="C57" s="211">
        <f t="shared" ref="C57:G61" si="11">ROUND(C7*100/C$6,2)</f>
        <v>11.87</v>
      </c>
      <c r="D57" s="211">
        <f t="shared" si="11"/>
        <v>13.24</v>
      </c>
      <c r="E57" s="211">
        <f t="shared" si="11"/>
        <v>20.2</v>
      </c>
      <c r="F57" s="211">
        <f t="shared" si="11"/>
        <v>13.75</v>
      </c>
      <c r="G57" s="222">
        <f t="shared" si="11"/>
        <v>13.13</v>
      </c>
    </row>
    <row r="58" spans="1:8" ht="12">
      <c r="A58" s="97"/>
      <c r="B58" s="90" t="s">
        <v>101</v>
      </c>
      <c r="C58" s="211">
        <f t="shared" si="11"/>
        <v>0.57999999999999996</v>
      </c>
      <c r="D58" s="211">
        <f t="shared" si="11"/>
        <v>0.44</v>
      </c>
      <c r="E58" s="211">
        <f t="shared" si="11"/>
        <v>0.66</v>
      </c>
      <c r="F58" s="211">
        <f t="shared" si="11"/>
        <v>0.36</v>
      </c>
      <c r="G58" s="222">
        <f t="shared" si="11"/>
        <v>0.27</v>
      </c>
    </row>
    <row r="59" spans="1:8" ht="12">
      <c r="A59" s="87"/>
      <c r="B59" s="90" t="s">
        <v>102</v>
      </c>
      <c r="C59" s="211">
        <f t="shared" si="11"/>
        <v>8.51</v>
      </c>
      <c r="D59" s="211">
        <f t="shared" si="11"/>
        <v>15.1</v>
      </c>
      <c r="E59" s="211">
        <f t="shared" si="11"/>
        <v>9.01</v>
      </c>
      <c r="F59" s="211">
        <f t="shared" si="11"/>
        <v>12.51</v>
      </c>
      <c r="G59" s="222">
        <f t="shared" si="11"/>
        <v>22.25</v>
      </c>
    </row>
    <row r="60" spans="1:8" ht="12">
      <c r="A60" s="87"/>
      <c r="B60" s="90" t="s">
        <v>103</v>
      </c>
      <c r="C60" s="211">
        <f t="shared" si="11"/>
        <v>4.57</v>
      </c>
      <c r="D60" s="211">
        <f t="shared" si="11"/>
        <v>2.37</v>
      </c>
      <c r="E60" s="211">
        <f t="shared" si="11"/>
        <v>3.82</v>
      </c>
      <c r="F60" s="211">
        <f t="shared" si="11"/>
        <v>22.69</v>
      </c>
      <c r="G60" s="222">
        <f t="shared" si="11"/>
        <v>24.51</v>
      </c>
    </row>
    <row r="61" spans="1:8" ht="12">
      <c r="A61" s="87"/>
      <c r="B61" s="90" t="s">
        <v>104</v>
      </c>
      <c r="C61" s="211">
        <f t="shared" si="11"/>
        <v>74.48</v>
      </c>
      <c r="D61" s="211">
        <f t="shared" si="11"/>
        <v>68.849999999999994</v>
      </c>
      <c r="E61" s="211">
        <f t="shared" si="11"/>
        <v>66.31</v>
      </c>
      <c r="F61" s="211">
        <f t="shared" si="11"/>
        <v>50.7</v>
      </c>
      <c r="G61" s="222">
        <f t="shared" si="11"/>
        <v>39.85</v>
      </c>
    </row>
    <row r="62" spans="1:8" ht="12">
      <c r="A62" s="87"/>
      <c r="B62" s="90"/>
      <c r="C62" s="34"/>
      <c r="D62" s="34"/>
      <c r="E62" s="34"/>
      <c r="F62" s="34"/>
      <c r="G62" s="248"/>
    </row>
    <row r="63" spans="1:8" ht="12">
      <c r="A63" s="87"/>
      <c r="B63" s="85" t="s">
        <v>105</v>
      </c>
      <c r="C63" s="237">
        <f>C64+C65+C67+C68+C66</f>
        <v>99.990000000000009</v>
      </c>
      <c r="D63" s="237">
        <f t="shared" ref="D63:G63" si="12">D64+D65+D67+D68+D66</f>
        <v>99.989999999999981</v>
      </c>
      <c r="E63" s="237">
        <f t="shared" si="12"/>
        <v>100.00000000000001</v>
      </c>
      <c r="F63" s="237">
        <f t="shared" si="12"/>
        <v>100.00000000000001</v>
      </c>
      <c r="G63" s="238">
        <f t="shared" si="12"/>
        <v>100</v>
      </c>
    </row>
    <row r="64" spans="1:8" ht="12">
      <c r="A64" s="87"/>
      <c r="B64" s="90" t="s">
        <v>100</v>
      </c>
      <c r="C64" s="211">
        <f t="shared" ref="C64:G68" si="13">ROUND(C14*100/C$13,2)</f>
        <v>0.91</v>
      </c>
      <c r="D64" s="211">
        <f t="shared" si="13"/>
        <v>1.07</v>
      </c>
      <c r="E64" s="211">
        <f t="shared" si="13"/>
        <v>0.79</v>
      </c>
      <c r="F64" s="211">
        <f t="shared" si="13"/>
        <v>0.89</v>
      </c>
      <c r="G64" s="222">
        <f t="shared" si="13"/>
        <v>1.3</v>
      </c>
      <c r="H64" s="242"/>
    </row>
    <row r="65" spans="1:8" ht="12">
      <c r="A65" s="87"/>
      <c r="B65" s="90" t="s">
        <v>101</v>
      </c>
      <c r="C65" s="211">
        <f t="shared" si="13"/>
        <v>85.03</v>
      </c>
      <c r="D65" s="211">
        <f t="shared" si="13"/>
        <v>82.57</v>
      </c>
      <c r="E65" s="211">
        <f t="shared" si="13"/>
        <v>92.7</v>
      </c>
      <c r="F65" s="211">
        <f t="shared" si="13"/>
        <v>90.01</v>
      </c>
      <c r="G65" s="222">
        <f t="shared" si="13"/>
        <v>88.55</v>
      </c>
      <c r="H65" s="242"/>
    </row>
    <row r="66" spans="1:8" ht="12">
      <c r="A66" s="87"/>
      <c r="B66" s="90" t="s">
        <v>102</v>
      </c>
      <c r="C66" s="211">
        <f t="shared" si="13"/>
        <v>5.93</v>
      </c>
      <c r="D66" s="211">
        <f t="shared" si="13"/>
        <v>8.15</v>
      </c>
      <c r="E66" s="211">
        <f t="shared" si="13"/>
        <v>2.73</v>
      </c>
      <c r="F66" s="211">
        <f t="shared" si="13"/>
        <v>3.26</v>
      </c>
      <c r="G66" s="222">
        <f t="shared" si="13"/>
        <v>2.97</v>
      </c>
      <c r="H66" s="242"/>
    </row>
    <row r="67" spans="1:8" ht="12">
      <c r="A67" s="97"/>
      <c r="B67" s="90" t="s">
        <v>103</v>
      </c>
      <c r="C67" s="211">
        <f t="shared" si="13"/>
        <v>2.44</v>
      </c>
      <c r="D67" s="211">
        <f t="shared" si="13"/>
        <v>2.74</v>
      </c>
      <c r="E67" s="211">
        <f t="shared" si="13"/>
        <v>1.28</v>
      </c>
      <c r="F67" s="211">
        <f t="shared" si="13"/>
        <v>2.61</v>
      </c>
      <c r="G67" s="222">
        <f t="shared" si="13"/>
        <v>3.15</v>
      </c>
      <c r="H67" s="242"/>
    </row>
    <row r="68" spans="1:8" ht="12">
      <c r="A68" s="87"/>
      <c r="B68" s="90" t="s">
        <v>104</v>
      </c>
      <c r="C68" s="211">
        <f t="shared" si="13"/>
        <v>5.68</v>
      </c>
      <c r="D68" s="211">
        <f t="shared" si="13"/>
        <v>5.46</v>
      </c>
      <c r="E68" s="211">
        <f t="shared" si="13"/>
        <v>2.5</v>
      </c>
      <c r="F68" s="211">
        <f t="shared" si="13"/>
        <v>3.23</v>
      </c>
      <c r="G68" s="222">
        <f t="shared" si="13"/>
        <v>4.03</v>
      </c>
      <c r="H68" s="242"/>
    </row>
    <row r="69" spans="1:8" ht="12">
      <c r="A69" s="88"/>
      <c r="B69" s="90"/>
      <c r="C69" s="86"/>
      <c r="D69" s="86"/>
      <c r="E69" s="86"/>
      <c r="F69" s="86"/>
      <c r="G69" s="236"/>
    </row>
    <row r="70" spans="1:8" ht="12">
      <c r="A70" s="88"/>
      <c r="B70" s="85" t="s">
        <v>106</v>
      </c>
      <c r="C70" s="237">
        <f t="shared" ref="C70" si="14">SUM(C71:C75)</f>
        <v>99.99</v>
      </c>
      <c r="D70" s="237">
        <f t="shared" ref="D70:G70" si="15">SUM(D71:D75)</f>
        <v>100.00999999999999</v>
      </c>
      <c r="E70" s="237">
        <f t="shared" si="15"/>
        <v>100.00999999999999</v>
      </c>
      <c r="F70" s="237">
        <f t="shared" si="15"/>
        <v>100</v>
      </c>
      <c r="G70" s="238">
        <f t="shared" si="15"/>
        <v>100</v>
      </c>
    </row>
    <row r="71" spans="1:8" ht="12">
      <c r="A71" s="96"/>
      <c r="B71" s="90" t="s">
        <v>100</v>
      </c>
      <c r="C71" s="211">
        <f t="shared" ref="C71:G75" si="16">ROUND(100*C21/C$20,2)</f>
        <v>3.61</v>
      </c>
      <c r="D71" s="211">
        <f t="shared" si="16"/>
        <v>5.45</v>
      </c>
      <c r="E71" s="211">
        <f t="shared" si="16"/>
        <v>7.15</v>
      </c>
      <c r="F71" s="211">
        <f t="shared" si="16"/>
        <v>6.44</v>
      </c>
      <c r="G71" s="222">
        <f t="shared" si="16"/>
        <v>6.58</v>
      </c>
      <c r="H71" s="243"/>
    </row>
    <row r="72" spans="1:8" ht="12">
      <c r="A72" s="96"/>
      <c r="B72" s="90" t="s">
        <v>101</v>
      </c>
      <c r="C72" s="211">
        <f t="shared" si="16"/>
        <v>48.34</v>
      </c>
      <c r="D72" s="211">
        <f t="shared" si="16"/>
        <v>41</v>
      </c>
      <c r="E72" s="211">
        <f t="shared" si="16"/>
        <v>43.78</v>
      </c>
      <c r="F72" s="211">
        <f t="shared" si="16"/>
        <v>34.75</v>
      </c>
      <c r="G72" s="222">
        <f t="shared" si="16"/>
        <v>44.74</v>
      </c>
      <c r="H72" s="243"/>
    </row>
    <row r="73" spans="1:8" ht="12">
      <c r="A73" s="87"/>
      <c r="B73" s="90" t="s">
        <v>102</v>
      </c>
      <c r="C73" s="211">
        <f t="shared" si="16"/>
        <v>4.26</v>
      </c>
      <c r="D73" s="211">
        <f t="shared" si="16"/>
        <v>4.3499999999999996</v>
      </c>
      <c r="E73" s="211">
        <f t="shared" si="16"/>
        <v>2.98</v>
      </c>
      <c r="F73" s="211">
        <f t="shared" si="16"/>
        <v>3.52</v>
      </c>
      <c r="G73" s="222">
        <f t="shared" si="16"/>
        <v>3.45</v>
      </c>
      <c r="H73" s="243"/>
    </row>
    <row r="74" spans="1:8" ht="12">
      <c r="A74" s="87"/>
      <c r="B74" s="90" t="s">
        <v>103</v>
      </c>
      <c r="C74" s="211">
        <f t="shared" si="16"/>
        <v>12.73</v>
      </c>
      <c r="D74" s="211">
        <f t="shared" si="16"/>
        <v>13.28</v>
      </c>
      <c r="E74" s="211">
        <f t="shared" si="16"/>
        <v>15.89</v>
      </c>
      <c r="F74" s="211">
        <f t="shared" si="16"/>
        <v>25.89</v>
      </c>
      <c r="G74" s="222">
        <f t="shared" si="16"/>
        <v>18.649999999999999</v>
      </c>
      <c r="H74" s="243"/>
    </row>
    <row r="75" spans="1:8" ht="12">
      <c r="A75" s="92"/>
      <c r="B75" s="90" t="s">
        <v>104</v>
      </c>
      <c r="C75" s="211">
        <f t="shared" si="16"/>
        <v>31.05</v>
      </c>
      <c r="D75" s="211">
        <f t="shared" si="16"/>
        <v>35.93</v>
      </c>
      <c r="E75" s="211">
        <f t="shared" si="16"/>
        <v>30.21</v>
      </c>
      <c r="F75" s="211">
        <f t="shared" si="16"/>
        <v>29.4</v>
      </c>
      <c r="G75" s="222">
        <f t="shared" si="16"/>
        <v>26.58</v>
      </c>
      <c r="H75" s="243"/>
    </row>
    <row r="76" spans="1:8" ht="12">
      <c r="A76" s="87"/>
      <c r="B76" s="90"/>
      <c r="C76" s="91"/>
      <c r="D76" s="91"/>
      <c r="E76" s="91"/>
      <c r="F76" s="91"/>
      <c r="G76" s="249"/>
    </row>
    <row r="77" spans="1:8" ht="12">
      <c r="A77" s="92"/>
      <c r="B77" s="245" t="s">
        <v>107</v>
      </c>
      <c r="C77" s="94"/>
      <c r="D77" s="94"/>
      <c r="E77" s="94"/>
      <c r="F77" s="95"/>
      <c r="G77" s="250"/>
    </row>
    <row r="78" spans="1:8" ht="12">
      <c r="A78" s="87"/>
      <c r="B78" s="85" t="s">
        <v>99</v>
      </c>
      <c r="C78" s="237">
        <f t="shared" ref="C78" si="17">SUM(C79:C83)</f>
        <v>100</v>
      </c>
      <c r="D78" s="237">
        <f t="shared" ref="D78:G78" si="18">SUM(D79:D83)</f>
        <v>100.00999999999999</v>
      </c>
      <c r="E78" s="237">
        <f t="shared" si="18"/>
        <v>99.999999999999986</v>
      </c>
      <c r="F78" s="237">
        <f t="shared" si="18"/>
        <v>100</v>
      </c>
      <c r="G78" s="238">
        <f t="shared" si="18"/>
        <v>100</v>
      </c>
    </row>
    <row r="79" spans="1:8" ht="12">
      <c r="A79" s="92"/>
      <c r="B79" s="90" t="s">
        <v>100</v>
      </c>
      <c r="C79" s="211">
        <f t="shared" ref="C79:G83" si="19">ROUND(100*C29/C$28,2)</f>
        <v>40.08</v>
      </c>
      <c r="D79" s="211">
        <f t="shared" si="19"/>
        <v>27.11</v>
      </c>
      <c r="E79" s="211">
        <f t="shared" si="19"/>
        <v>17.86</v>
      </c>
      <c r="F79" s="211">
        <f t="shared" si="19"/>
        <v>22.61</v>
      </c>
      <c r="G79" s="222">
        <f t="shared" si="19"/>
        <v>13.44</v>
      </c>
    </row>
    <row r="80" spans="1:8" ht="12">
      <c r="A80" s="96"/>
      <c r="B80" s="90" t="s">
        <v>101</v>
      </c>
      <c r="C80" s="211">
        <f t="shared" si="19"/>
        <v>1.19</v>
      </c>
      <c r="D80" s="211">
        <f t="shared" si="19"/>
        <v>0.83</v>
      </c>
      <c r="E80" s="211">
        <f t="shared" si="19"/>
        <v>35.76</v>
      </c>
      <c r="F80" s="211">
        <f t="shared" si="19"/>
        <v>1.81</v>
      </c>
      <c r="G80" s="222">
        <f t="shared" si="19"/>
        <v>0.28999999999999998</v>
      </c>
    </row>
    <row r="81" spans="1:7" ht="12">
      <c r="A81" s="96"/>
      <c r="B81" s="90" t="s">
        <v>102</v>
      </c>
      <c r="C81" s="211">
        <f t="shared" si="19"/>
        <v>14.13</v>
      </c>
      <c r="D81" s="211">
        <f t="shared" si="19"/>
        <v>13.84</v>
      </c>
      <c r="E81" s="211">
        <f t="shared" si="19"/>
        <v>16.48</v>
      </c>
      <c r="F81" s="211">
        <f t="shared" si="19"/>
        <v>11.3</v>
      </c>
      <c r="G81" s="222">
        <f t="shared" si="19"/>
        <v>28.13</v>
      </c>
    </row>
    <row r="82" spans="1:7" ht="12">
      <c r="A82" s="96"/>
      <c r="B82" s="90" t="s">
        <v>103</v>
      </c>
      <c r="C82" s="211">
        <f t="shared" si="19"/>
        <v>0.87</v>
      </c>
      <c r="D82" s="211">
        <f t="shared" si="19"/>
        <v>6.86</v>
      </c>
      <c r="E82" s="211">
        <f t="shared" si="19"/>
        <v>2.21</v>
      </c>
      <c r="F82" s="211">
        <f t="shared" si="19"/>
        <v>25.97</v>
      </c>
      <c r="G82" s="222">
        <f t="shared" si="19"/>
        <v>28.91</v>
      </c>
    </row>
    <row r="83" spans="1:7" ht="12">
      <c r="A83" s="87"/>
      <c r="B83" s="90" t="s">
        <v>104</v>
      </c>
      <c r="C83" s="211">
        <f t="shared" si="19"/>
        <v>43.73</v>
      </c>
      <c r="D83" s="211">
        <f t="shared" si="19"/>
        <v>51.37</v>
      </c>
      <c r="E83" s="211">
        <f t="shared" si="19"/>
        <v>27.69</v>
      </c>
      <c r="F83" s="211">
        <f t="shared" si="19"/>
        <v>38.31</v>
      </c>
      <c r="G83" s="222">
        <f t="shared" si="19"/>
        <v>29.23</v>
      </c>
    </row>
    <row r="84" spans="1:7" ht="12">
      <c r="A84" s="210"/>
      <c r="B84" s="192"/>
      <c r="C84" s="241"/>
      <c r="D84" s="241"/>
      <c r="E84" s="241"/>
      <c r="F84" s="86"/>
      <c r="G84" s="236"/>
    </row>
    <row r="85" spans="1:7" ht="12">
      <c r="A85" s="87"/>
      <c r="B85" s="85" t="s">
        <v>108</v>
      </c>
      <c r="C85" s="237">
        <f t="shared" ref="C85" si="20">SUM(C86:C90)</f>
        <v>100.00999999999999</v>
      </c>
      <c r="D85" s="237">
        <f t="shared" ref="D85:G85" si="21">SUM(D86:D90)</f>
        <v>100</v>
      </c>
      <c r="E85" s="237">
        <f t="shared" si="21"/>
        <v>100</v>
      </c>
      <c r="F85" s="237">
        <f t="shared" si="21"/>
        <v>99.990000000000009</v>
      </c>
      <c r="G85" s="238">
        <f t="shared" si="21"/>
        <v>100</v>
      </c>
    </row>
    <row r="86" spans="1:7" ht="12">
      <c r="A86" s="87"/>
      <c r="B86" s="90" t="s">
        <v>100</v>
      </c>
      <c r="C86" s="211">
        <f t="shared" ref="C86:G90" si="22">ROUND(100*C36/C$35,2)</f>
        <v>1.3</v>
      </c>
      <c r="D86" s="211">
        <f t="shared" si="22"/>
        <v>1.06</v>
      </c>
      <c r="E86" s="211">
        <f t="shared" si="22"/>
        <v>0.74</v>
      </c>
      <c r="F86" s="211">
        <f t="shared" si="22"/>
        <v>0.75</v>
      </c>
      <c r="G86" s="222">
        <f t="shared" si="22"/>
        <v>0.9</v>
      </c>
    </row>
    <row r="87" spans="1:7" ht="12">
      <c r="A87" s="92"/>
      <c r="B87" s="90" t="s">
        <v>101</v>
      </c>
      <c r="C87" s="211">
        <f t="shared" si="22"/>
        <v>90.82</v>
      </c>
      <c r="D87" s="211">
        <f t="shared" si="22"/>
        <v>87.77</v>
      </c>
      <c r="E87" s="211">
        <f t="shared" si="22"/>
        <v>93.11</v>
      </c>
      <c r="F87" s="211">
        <f t="shared" si="22"/>
        <v>93.15</v>
      </c>
      <c r="G87" s="222">
        <f t="shared" si="22"/>
        <v>90.61</v>
      </c>
    </row>
    <row r="88" spans="1:7" ht="12">
      <c r="A88" s="87"/>
      <c r="B88" s="90" t="s">
        <v>102</v>
      </c>
      <c r="C88" s="211">
        <f t="shared" si="22"/>
        <v>5.0999999999999996</v>
      </c>
      <c r="D88" s="211">
        <f t="shared" si="22"/>
        <v>6.83</v>
      </c>
      <c r="E88" s="211">
        <f t="shared" si="22"/>
        <v>4.04</v>
      </c>
      <c r="F88" s="211">
        <f t="shared" si="22"/>
        <v>2.69</v>
      </c>
      <c r="G88" s="222">
        <f t="shared" si="22"/>
        <v>2.52</v>
      </c>
    </row>
    <row r="89" spans="1:7" ht="12">
      <c r="A89" s="87"/>
      <c r="B89" s="90" t="s">
        <v>103</v>
      </c>
      <c r="C89" s="211">
        <f t="shared" si="22"/>
        <v>1.4</v>
      </c>
      <c r="D89" s="211">
        <f t="shared" si="22"/>
        <v>2.37</v>
      </c>
      <c r="E89" s="211">
        <f t="shared" si="22"/>
        <v>0.99</v>
      </c>
      <c r="F89" s="211">
        <f t="shared" si="22"/>
        <v>2.12</v>
      </c>
      <c r="G89" s="222">
        <f t="shared" si="22"/>
        <v>3.61</v>
      </c>
    </row>
    <row r="90" spans="1:7" ht="12">
      <c r="A90" s="92"/>
      <c r="B90" s="90" t="s">
        <v>104</v>
      </c>
      <c r="C90" s="211">
        <f t="shared" si="22"/>
        <v>1.39</v>
      </c>
      <c r="D90" s="211">
        <f t="shared" si="22"/>
        <v>1.97</v>
      </c>
      <c r="E90" s="211">
        <f t="shared" si="22"/>
        <v>1.1200000000000001</v>
      </c>
      <c r="F90" s="211">
        <f t="shared" si="22"/>
        <v>1.28</v>
      </c>
      <c r="G90" s="222">
        <f t="shared" si="22"/>
        <v>2.36</v>
      </c>
    </row>
    <row r="91" spans="1:7" ht="12">
      <c r="A91" s="96"/>
      <c r="B91" s="192"/>
      <c r="C91" s="89"/>
      <c r="D91" s="89"/>
      <c r="E91" s="89"/>
      <c r="F91" s="86"/>
      <c r="G91" s="236"/>
    </row>
    <row r="92" spans="1:7" ht="12">
      <c r="A92" s="96"/>
      <c r="B92" s="85" t="s">
        <v>106</v>
      </c>
      <c r="C92" s="237">
        <f t="shared" ref="C92" si="23">SUM(C93:C97)</f>
        <v>100.00999999999999</v>
      </c>
      <c r="D92" s="237">
        <f t="shared" ref="D92:G92" si="24">SUM(D93:D97)</f>
        <v>99.999999999999986</v>
      </c>
      <c r="E92" s="237">
        <f t="shared" si="24"/>
        <v>99.99</v>
      </c>
      <c r="F92" s="237">
        <f t="shared" si="24"/>
        <v>100</v>
      </c>
      <c r="G92" s="238">
        <f t="shared" si="24"/>
        <v>100.00999999999999</v>
      </c>
    </row>
    <row r="93" spans="1:7" ht="12">
      <c r="A93" s="96"/>
      <c r="B93" s="90" t="s">
        <v>100</v>
      </c>
      <c r="C93" s="211">
        <f t="shared" ref="C93:G97" si="25">ROUND(100*C43/C$42,2)</f>
        <v>4.2300000000000004</v>
      </c>
      <c r="D93" s="211">
        <f t="shared" si="25"/>
        <v>3.39</v>
      </c>
      <c r="E93" s="211">
        <f t="shared" si="25"/>
        <v>5.75</v>
      </c>
      <c r="F93" s="211">
        <f t="shared" si="25"/>
        <v>4.8899999999999997</v>
      </c>
      <c r="G93" s="222">
        <f t="shared" si="25"/>
        <v>4.83</v>
      </c>
    </row>
    <row r="94" spans="1:7" ht="12">
      <c r="A94" s="96"/>
      <c r="B94" s="90" t="s">
        <v>101</v>
      </c>
      <c r="C94" s="211">
        <f t="shared" si="25"/>
        <v>73.89</v>
      </c>
      <c r="D94" s="211">
        <f t="shared" si="25"/>
        <v>73.77</v>
      </c>
      <c r="E94" s="211">
        <f t="shared" si="25"/>
        <v>68.510000000000005</v>
      </c>
      <c r="F94" s="211">
        <f t="shared" si="25"/>
        <v>68.37</v>
      </c>
      <c r="G94" s="222">
        <f t="shared" si="25"/>
        <v>54.9</v>
      </c>
    </row>
    <row r="95" spans="1:7" ht="12">
      <c r="A95" s="87"/>
      <c r="B95" s="90" t="s">
        <v>102</v>
      </c>
      <c r="C95" s="211">
        <f t="shared" si="25"/>
        <v>5.88</v>
      </c>
      <c r="D95" s="211">
        <f t="shared" si="25"/>
        <v>5.24</v>
      </c>
      <c r="E95" s="211">
        <f t="shared" si="25"/>
        <v>5.6</v>
      </c>
      <c r="F95" s="211">
        <f t="shared" si="25"/>
        <v>4.46</v>
      </c>
      <c r="G95" s="222">
        <f t="shared" si="25"/>
        <v>4.38</v>
      </c>
    </row>
    <row r="96" spans="1:7" ht="12">
      <c r="A96" s="87"/>
      <c r="B96" s="90" t="s">
        <v>103</v>
      </c>
      <c r="C96" s="211">
        <f t="shared" si="25"/>
        <v>7.58</v>
      </c>
      <c r="D96" s="211">
        <f t="shared" si="25"/>
        <v>5.24</v>
      </c>
      <c r="E96" s="211">
        <f t="shared" si="25"/>
        <v>8.77</v>
      </c>
      <c r="F96" s="211">
        <f t="shared" si="25"/>
        <v>9.64</v>
      </c>
      <c r="G96" s="222">
        <f t="shared" si="25"/>
        <v>23.58</v>
      </c>
    </row>
    <row r="97" spans="1:7" ht="12">
      <c r="A97" s="92"/>
      <c r="B97" s="90" t="s">
        <v>104</v>
      </c>
      <c r="C97" s="211">
        <f t="shared" si="25"/>
        <v>8.43</v>
      </c>
      <c r="D97" s="211">
        <f t="shared" si="25"/>
        <v>12.36</v>
      </c>
      <c r="E97" s="211">
        <f t="shared" si="25"/>
        <v>11.36</v>
      </c>
      <c r="F97" s="211">
        <f t="shared" si="25"/>
        <v>12.64</v>
      </c>
      <c r="G97" s="222">
        <f t="shared" si="25"/>
        <v>12.32</v>
      </c>
    </row>
    <row r="98" spans="1:7" s="76" customFormat="1" ht="14.25"/>
    <row r="99" spans="1:7" ht="12">
      <c r="B99" s="199" t="s">
        <v>112</v>
      </c>
      <c r="C99" s="146"/>
      <c r="D99" s="146"/>
      <c r="E99" s="202"/>
      <c r="F99" s="251"/>
      <c r="G99" s="146"/>
    </row>
    <row r="100" spans="1:7" ht="30" customHeight="1">
      <c r="B100" s="457" t="s">
        <v>113</v>
      </c>
      <c r="C100" s="457"/>
      <c r="D100" s="457"/>
      <c r="E100" s="457"/>
      <c r="F100" s="457"/>
      <c r="G100" s="457"/>
    </row>
    <row r="101" spans="1:7" ht="12">
      <c r="B101" s="200" t="s">
        <v>114</v>
      </c>
    </row>
  </sheetData>
  <mergeCells count="2">
    <mergeCell ref="B52:G52"/>
    <mergeCell ref="B100:G100"/>
  </mergeCell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85351115451523"/>
    <pageSetUpPr fitToPage="1"/>
  </sheetPr>
  <dimension ref="A1:H127"/>
  <sheetViews>
    <sheetView topLeftCell="A4" zoomScale="75" zoomScaleNormal="75" workbookViewId="0">
      <selection activeCell="E30" sqref="E30"/>
    </sheetView>
  </sheetViews>
  <sheetFormatPr defaultColWidth="9.140625" defaultRowHeight="11.25"/>
  <cols>
    <col min="1" max="1" width="4.85546875" style="2" customWidth="1"/>
    <col min="2" max="2" width="41" style="2" customWidth="1"/>
    <col min="3" max="7" width="13.85546875" style="2" customWidth="1"/>
    <col min="8" max="16384" width="9.140625" style="2"/>
  </cols>
  <sheetData>
    <row r="1" spans="1:8" s="1" customFormat="1" ht="30" customHeight="1">
      <c r="B1" s="115" t="s">
        <v>97</v>
      </c>
      <c r="C1" s="2"/>
      <c r="D1" s="2"/>
      <c r="E1" s="2"/>
      <c r="F1" s="2"/>
      <c r="G1" s="2"/>
    </row>
    <row r="2" spans="1:8" ht="14.1" customHeight="1">
      <c r="B2" s="78"/>
      <c r="C2" s="1"/>
      <c r="D2" s="1"/>
      <c r="E2" s="1"/>
      <c r="F2" s="1"/>
      <c r="G2" s="1"/>
    </row>
    <row r="3" spans="1:8" ht="14.1" customHeight="1">
      <c r="A3" s="80"/>
      <c r="B3" s="79"/>
      <c r="C3" s="10">
        <v>2018</v>
      </c>
      <c r="D3" s="10">
        <v>2019</v>
      </c>
      <c r="E3" s="10">
        <v>2020</v>
      </c>
      <c r="F3" s="10">
        <v>2021</v>
      </c>
      <c r="G3" s="10">
        <v>2022</v>
      </c>
    </row>
    <row r="4" spans="1:8" ht="14.25" customHeight="1">
      <c r="B4" s="117"/>
      <c r="C4" s="117"/>
      <c r="D4" s="117"/>
      <c r="E4" s="117"/>
      <c r="F4" s="117"/>
      <c r="G4" s="117"/>
    </row>
    <row r="5" spans="1:8" ht="15" customHeight="1">
      <c r="A5" s="84"/>
      <c r="B5" s="148" t="s">
        <v>115</v>
      </c>
      <c r="C5" s="83"/>
      <c r="D5" s="83"/>
      <c r="E5" s="83"/>
      <c r="F5" s="83"/>
      <c r="G5" s="83"/>
    </row>
    <row r="6" spans="1:8" ht="15.75" customHeight="1">
      <c r="A6" s="97"/>
      <c r="B6" s="85" t="s">
        <v>99</v>
      </c>
      <c r="C6" s="225">
        <f t="shared" ref="C6:G6" si="0">SUM(C7:C11)</f>
        <v>5789822</v>
      </c>
      <c r="D6" s="225">
        <f t="shared" si="0"/>
        <v>6501899</v>
      </c>
      <c r="E6" s="225">
        <f t="shared" si="0"/>
        <v>6311172</v>
      </c>
      <c r="F6" s="225">
        <f t="shared" si="0"/>
        <v>6866854</v>
      </c>
      <c r="G6" s="225">
        <f t="shared" si="0"/>
        <v>7318481</v>
      </c>
    </row>
    <row r="7" spans="1:8" ht="13.5" customHeight="1">
      <c r="A7" s="87"/>
      <c r="B7" s="90" t="s">
        <v>100</v>
      </c>
      <c r="C7" s="86">
        <v>2194072</v>
      </c>
      <c r="D7" s="86">
        <v>2217336</v>
      </c>
      <c r="E7" s="86">
        <v>2199150</v>
      </c>
      <c r="F7" s="86">
        <v>2199881</v>
      </c>
      <c r="G7" s="86">
        <v>2267908</v>
      </c>
    </row>
    <row r="8" spans="1:8" ht="13.5" customHeight="1">
      <c r="A8" s="87"/>
      <c r="B8" s="90" t="s">
        <v>101</v>
      </c>
      <c r="C8" s="86">
        <v>473615</v>
      </c>
      <c r="D8" s="86">
        <v>472728</v>
      </c>
      <c r="E8" s="86">
        <f>37799+9</f>
        <v>37808</v>
      </c>
      <c r="F8" s="86">
        <v>26317</v>
      </c>
      <c r="G8" s="86">
        <v>27543</v>
      </c>
    </row>
    <row r="9" spans="1:8" ht="14.25" customHeight="1">
      <c r="A9" s="87"/>
      <c r="B9" s="90" t="s">
        <v>102</v>
      </c>
      <c r="C9" s="86">
        <v>172049</v>
      </c>
      <c r="D9" s="86">
        <v>281747</v>
      </c>
      <c r="E9" s="86">
        <v>170771</v>
      </c>
      <c r="F9" s="86">
        <v>251429</v>
      </c>
      <c r="G9" s="86">
        <v>263114</v>
      </c>
    </row>
    <row r="10" spans="1:8" ht="12.75" customHeight="1">
      <c r="A10" s="87"/>
      <c r="B10" s="90" t="s">
        <v>103</v>
      </c>
      <c r="C10" s="86">
        <v>65061</v>
      </c>
      <c r="D10" s="86">
        <v>51571</v>
      </c>
      <c r="E10" s="86">
        <v>62935</v>
      </c>
      <c r="F10" s="86">
        <v>157321</v>
      </c>
      <c r="G10" s="86">
        <v>199723</v>
      </c>
    </row>
    <row r="11" spans="1:8" ht="13.5" customHeight="1">
      <c r="A11" s="97"/>
      <c r="B11" s="90" t="s">
        <v>104</v>
      </c>
      <c r="C11" s="86">
        <v>2885025</v>
      </c>
      <c r="D11" s="86">
        <v>3478517</v>
      </c>
      <c r="E11" s="86">
        <v>3840508</v>
      </c>
      <c r="F11" s="86">
        <v>4231906</v>
      </c>
      <c r="G11" s="86">
        <v>4560193</v>
      </c>
    </row>
    <row r="12" spans="1:8" ht="13.35" customHeight="1">
      <c r="A12" s="87"/>
      <c r="B12" s="90"/>
      <c r="C12" s="86"/>
      <c r="D12" s="86"/>
      <c r="E12" s="86"/>
      <c r="F12" s="86"/>
      <c r="G12" s="86"/>
    </row>
    <row r="13" spans="1:8" ht="13.35" customHeight="1">
      <c r="A13" s="97"/>
      <c r="B13" s="85" t="s">
        <v>105</v>
      </c>
      <c r="C13" s="225">
        <f t="shared" ref="C13:F13" si="1">SUM(C14:C18)</f>
        <v>39403013</v>
      </c>
      <c r="D13" s="225">
        <f t="shared" si="1"/>
        <v>45194095</v>
      </c>
      <c r="E13" s="225">
        <f t="shared" si="1"/>
        <v>44860469</v>
      </c>
      <c r="F13" s="225">
        <f t="shared" si="1"/>
        <v>47426347</v>
      </c>
      <c r="G13" s="225">
        <f t="shared" ref="G13" si="2">SUM(G14:G18)</f>
        <v>46621782</v>
      </c>
    </row>
    <row r="14" spans="1:8" ht="15.75" customHeight="1">
      <c r="A14" s="87"/>
      <c r="B14" s="90" t="s">
        <v>100</v>
      </c>
      <c r="C14" s="86">
        <v>2140363</v>
      </c>
      <c r="D14" s="86">
        <v>2162303</v>
      </c>
      <c r="E14" s="86">
        <v>2146729</v>
      </c>
      <c r="F14" s="86">
        <v>2145244</v>
      </c>
      <c r="G14" s="86">
        <v>2212389</v>
      </c>
      <c r="H14" s="226"/>
    </row>
    <row r="15" spans="1:8" ht="12.75" customHeight="1">
      <c r="A15" s="87"/>
      <c r="B15" s="90" t="s">
        <v>101</v>
      </c>
      <c r="C15" s="86">
        <v>32212062</v>
      </c>
      <c r="D15" s="86">
        <v>37048139</v>
      </c>
      <c r="E15" s="86">
        <v>36540865</v>
      </c>
      <c r="F15" s="86">
        <v>38232564</v>
      </c>
      <c r="G15" s="86">
        <v>36500476</v>
      </c>
      <c r="H15" s="226"/>
    </row>
    <row r="16" spans="1:8" ht="12" customHeight="1">
      <c r="A16" s="146"/>
      <c r="B16" s="90" t="s">
        <v>102</v>
      </c>
      <c r="C16" s="86">
        <v>1502483</v>
      </c>
      <c r="D16" s="86">
        <v>1699200</v>
      </c>
      <c r="E16" s="86">
        <v>1356744</v>
      </c>
      <c r="F16" s="86">
        <v>1257571</v>
      </c>
      <c r="G16" s="86">
        <v>1855483</v>
      </c>
      <c r="H16" s="226"/>
    </row>
    <row r="17" spans="1:8" ht="13.35" customHeight="1">
      <c r="A17" s="217"/>
      <c r="B17" s="90" t="s">
        <v>103</v>
      </c>
      <c r="C17" s="86">
        <v>824137</v>
      </c>
      <c r="D17" s="86">
        <v>989804</v>
      </c>
      <c r="E17" s="86">
        <v>1174907</v>
      </c>
      <c r="F17" s="86">
        <v>1782993</v>
      </c>
      <c r="G17" s="86">
        <v>1732979</v>
      </c>
      <c r="H17" s="226"/>
    </row>
    <row r="18" spans="1:8" ht="12" customHeight="1">
      <c r="A18" s="96"/>
      <c r="B18" s="90" t="s">
        <v>104</v>
      </c>
      <c r="C18" s="86">
        <v>2723968</v>
      </c>
      <c r="D18" s="86">
        <v>3294649</v>
      </c>
      <c r="E18" s="86">
        <v>3641224</v>
      </c>
      <c r="F18" s="86">
        <v>4007975</v>
      </c>
      <c r="G18" s="86">
        <v>4320455</v>
      </c>
      <c r="H18" s="226"/>
    </row>
    <row r="19" spans="1:8" ht="13.5" customHeight="1">
      <c r="A19" s="87"/>
      <c r="B19" s="227" t="s">
        <v>116</v>
      </c>
      <c r="C19" s="228"/>
      <c r="D19" s="228"/>
      <c r="E19" s="228"/>
      <c r="F19" s="86"/>
      <c r="G19" s="86"/>
    </row>
    <row r="20" spans="1:8" ht="13.35" customHeight="1">
      <c r="A20" s="92"/>
      <c r="B20" s="85" t="s">
        <v>117</v>
      </c>
      <c r="C20" s="229">
        <f t="shared" ref="C20:F20" si="3">SUM(C21:C25)</f>
        <v>7864401</v>
      </c>
      <c r="D20" s="229">
        <f t="shared" si="3"/>
        <v>9114546.5999999996</v>
      </c>
      <c r="E20" s="229">
        <f t="shared" si="3"/>
        <v>10566677.6</v>
      </c>
      <c r="F20" s="229">
        <f t="shared" si="3"/>
        <v>11333303.5</v>
      </c>
      <c r="G20" s="229">
        <f t="shared" ref="G20" si="4">SUM(G21:G25)</f>
        <v>12983534.5</v>
      </c>
    </row>
    <row r="21" spans="1:8" ht="12.75" customHeight="1">
      <c r="A21" s="210"/>
      <c r="B21" s="90" t="s">
        <v>100</v>
      </c>
      <c r="C21" s="89">
        <v>855212.5</v>
      </c>
      <c r="D21" s="89">
        <v>938610.5</v>
      </c>
      <c r="E21" s="89">
        <v>992332</v>
      </c>
      <c r="F21" s="89">
        <v>1061517</v>
      </c>
      <c r="G21" s="89">
        <v>1156242.8999999999</v>
      </c>
    </row>
    <row r="22" spans="1:8" ht="15" customHeight="1">
      <c r="A22" s="87"/>
      <c r="B22" s="90" t="s">
        <v>101</v>
      </c>
      <c r="C22" s="89">
        <v>4752707.4000000004</v>
      </c>
      <c r="D22" s="89">
        <v>4957157.3</v>
      </c>
      <c r="E22" s="89">
        <f>5406647.6+0.3</f>
        <v>5406647.8999999994</v>
      </c>
      <c r="F22" s="89">
        <v>5136576.7</v>
      </c>
      <c r="G22" s="89">
        <v>5992375.7999999998</v>
      </c>
    </row>
    <row r="23" spans="1:8" ht="13.35" customHeight="1">
      <c r="A23" s="87"/>
      <c r="B23" s="90" t="s">
        <v>102</v>
      </c>
      <c r="C23" s="89">
        <v>216098.5</v>
      </c>
      <c r="D23" s="89">
        <v>218154.2</v>
      </c>
      <c r="E23" s="89">
        <v>193752.9</v>
      </c>
      <c r="F23" s="89">
        <v>182665.8</v>
      </c>
      <c r="G23" s="89">
        <v>349538.3</v>
      </c>
    </row>
    <row r="24" spans="1:8" ht="13.35" customHeight="1">
      <c r="A24" s="92"/>
      <c r="B24" s="90" t="s">
        <v>103</v>
      </c>
      <c r="C24" s="89">
        <v>155813.1</v>
      </c>
      <c r="D24" s="89">
        <v>235233.1</v>
      </c>
      <c r="E24" s="89">
        <v>653605.80000000005</v>
      </c>
      <c r="F24" s="89">
        <v>1145036.1000000001</v>
      </c>
      <c r="G24" s="89">
        <v>1084447.2</v>
      </c>
    </row>
    <row r="25" spans="1:8" ht="14.25" customHeight="1">
      <c r="A25" s="210"/>
      <c r="B25" s="90" t="s">
        <v>104</v>
      </c>
      <c r="C25" s="89">
        <v>1884569.5</v>
      </c>
      <c r="D25" s="89">
        <v>2765391.5</v>
      </c>
      <c r="E25" s="89">
        <v>3320339</v>
      </c>
      <c r="F25" s="89">
        <v>3807507.9</v>
      </c>
      <c r="G25" s="89">
        <v>4400930.3</v>
      </c>
    </row>
    <row r="26" spans="1:8" ht="13.35" customHeight="1">
      <c r="A26" s="96"/>
      <c r="B26" s="192"/>
      <c r="C26" s="214"/>
      <c r="D26" s="214"/>
      <c r="E26" s="214"/>
      <c r="F26" s="214"/>
      <c r="G26" s="214"/>
    </row>
    <row r="27" spans="1:8" ht="13.35" customHeight="1">
      <c r="A27" s="96"/>
      <c r="B27" s="230"/>
      <c r="C27" s="231"/>
      <c r="D27" s="231"/>
      <c r="E27" s="231"/>
      <c r="F27" s="231"/>
      <c r="G27" s="231"/>
    </row>
    <row r="28" spans="1:8" ht="12.75" customHeight="1">
      <c r="A28" s="87"/>
      <c r="B28" s="148" t="s">
        <v>118</v>
      </c>
      <c r="C28" s="232">
        <f>SUM(C29:C30)</f>
        <v>0</v>
      </c>
      <c r="D28" s="232">
        <f>SUM(D29:D30)</f>
        <v>0</v>
      </c>
      <c r="E28" s="232">
        <f>SUM(E29:E30)</f>
        <v>0</v>
      </c>
      <c r="F28" s="233">
        <f>SUM(F29:F31)</f>
        <v>0</v>
      </c>
      <c r="G28" s="234">
        <f>SUM(G29:G31)</f>
        <v>42529283</v>
      </c>
    </row>
    <row r="29" spans="1:8" ht="12" customHeight="1">
      <c r="A29" s="92"/>
      <c r="B29" s="90" t="s">
        <v>119</v>
      </c>
      <c r="C29" s="89"/>
      <c r="D29" s="89"/>
      <c r="E29" s="89"/>
      <c r="F29" s="89"/>
      <c r="G29" s="235">
        <v>22468293</v>
      </c>
    </row>
    <row r="30" spans="1:8" ht="13.35" customHeight="1">
      <c r="A30" s="210"/>
      <c r="B30" s="90" t="s">
        <v>120</v>
      </c>
      <c r="C30" s="89"/>
      <c r="D30" s="89"/>
      <c r="E30" s="89"/>
      <c r="F30" s="89"/>
      <c r="G30" s="235">
        <v>20060990</v>
      </c>
    </row>
    <row r="31" spans="1:8" ht="12" customHeight="1">
      <c r="A31" s="87"/>
      <c r="B31" s="90"/>
      <c r="C31" s="211"/>
      <c r="D31" s="211"/>
      <c r="E31" s="211"/>
      <c r="F31" s="211"/>
      <c r="G31" s="211"/>
    </row>
    <row r="32" spans="1:8" ht="13.35" customHeight="1">
      <c r="A32" s="216"/>
      <c r="B32" s="217"/>
      <c r="C32" s="218"/>
      <c r="D32" s="218"/>
      <c r="E32" s="218"/>
      <c r="F32" s="218"/>
      <c r="G32" s="218"/>
    </row>
    <row r="33" spans="1:8" ht="12" customHeight="1">
      <c r="B33" s="3"/>
      <c r="C33" s="146"/>
      <c r="D33" s="203"/>
      <c r="E33" s="203"/>
      <c r="F33" s="203"/>
      <c r="G33" s="146"/>
    </row>
    <row r="34" spans="1:8" ht="14.1" customHeight="1">
      <c r="A34" s="80"/>
      <c r="B34" s="219" t="s">
        <v>111</v>
      </c>
      <c r="C34" s="10">
        <v>2018</v>
      </c>
      <c r="D34" s="10">
        <v>2019</v>
      </c>
      <c r="E34" s="10">
        <v>2020</v>
      </c>
      <c r="F34" s="10">
        <v>2021</v>
      </c>
      <c r="G34" s="10">
        <v>2022</v>
      </c>
    </row>
    <row r="35" spans="1:8" ht="14.25" customHeight="1">
      <c r="B35" s="117"/>
      <c r="C35" s="117"/>
      <c r="D35" s="117"/>
      <c r="E35" s="117"/>
      <c r="F35" s="117"/>
      <c r="G35" s="117"/>
    </row>
    <row r="36" spans="1:8" ht="15" customHeight="1">
      <c r="A36" s="84"/>
      <c r="B36" s="148" t="s">
        <v>115</v>
      </c>
      <c r="C36" s="83"/>
      <c r="D36" s="83"/>
      <c r="E36" s="83"/>
      <c r="F36" s="83"/>
      <c r="G36" s="83"/>
    </row>
    <row r="37" spans="1:8" ht="15.75" customHeight="1">
      <c r="A37" s="97"/>
      <c r="B37" s="85" t="s">
        <v>99</v>
      </c>
      <c r="C37" s="195">
        <f t="shared" ref="C37" si="5">SUM(C38:C42)</f>
        <v>100</v>
      </c>
      <c r="D37" s="195">
        <f t="shared" ref="D37:G37" si="6">SUM(D38:D42)</f>
        <v>99.990000000000009</v>
      </c>
      <c r="E37" s="195">
        <f t="shared" si="6"/>
        <v>100.01</v>
      </c>
      <c r="F37" s="195">
        <f t="shared" si="6"/>
        <v>100</v>
      </c>
      <c r="G37" s="196">
        <f t="shared" si="6"/>
        <v>100.00999999999999</v>
      </c>
    </row>
    <row r="38" spans="1:8" ht="13.5" customHeight="1">
      <c r="A38" s="87"/>
      <c r="B38" s="90" t="s">
        <v>100</v>
      </c>
      <c r="C38" s="220">
        <f t="shared" ref="C38:G42" si="7">ROUND(100*C7/C$6,2)</f>
        <v>37.9</v>
      </c>
      <c r="D38" s="220">
        <f t="shared" si="7"/>
        <v>34.1</v>
      </c>
      <c r="E38" s="220">
        <f t="shared" si="7"/>
        <v>34.85</v>
      </c>
      <c r="F38" s="220">
        <f t="shared" si="7"/>
        <v>32.04</v>
      </c>
      <c r="G38" s="221">
        <f t="shared" si="7"/>
        <v>30.99</v>
      </c>
    </row>
    <row r="39" spans="1:8" ht="13.5" customHeight="1">
      <c r="A39" s="87"/>
      <c r="B39" s="90" t="s">
        <v>101</v>
      </c>
      <c r="C39" s="220">
        <f t="shared" si="7"/>
        <v>8.18</v>
      </c>
      <c r="D39" s="220">
        <f t="shared" si="7"/>
        <v>7.27</v>
      </c>
      <c r="E39" s="220">
        <f t="shared" si="7"/>
        <v>0.6</v>
      </c>
      <c r="F39" s="220">
        <f t="shared" si="7"/>
        <v>0.38</v>
      </c>
      <c r="G39" s="221">
        <f t="shared" si="7"/>
        <v>0.38</v>
      </c>
    </row>
    <row r="40" spans="1:8" ht="14.25" customHeight="1">
      <c r="A40" s="87"/>
      <c r="B40" s="90" t="s">
        <v>102</v>
      </c>
      <c r="C40" s="220">
        <f t="shared" si="7"/>
        <v>2.97</v>
      </c>
      <c r="D40" s="220">
        <f t="shared" si="7"/>
        <v>4.33</v>
      </c>
      <c r="E40" s="220">
        <f t="shared" si="7"/>
        <v>2.71</v>
      </c>
      <c r="F40" s="220">
        <f t="shared" si="7"/>
        <v>3.66</v>
      </c>
      <c r="G40" s="221">
        <f t="shared" si="7"/>
        <v>3.6</v>
      </c>
    </row>
    <row r="41" spans="1:8" ht="12.75" customHeight="1">
      <c r="A41" s="87"/>
      <c r="B41" s="90" t="s">
        <v>103</v>
      </c>
      <c r="C41" s="220">
        <f t="shared" si="7"/>
        <v>1.1200000000000001</v>
      </c>
      <c r="D41" s="220">
        <f t="shared" si="7"/>
        <v>0.79</v>
      </c>
      <c r="E41" s="220">
        <f t="shared" si="7"/>
        <v>1</v>
      </c>
      <c r="F41" s="220">
        <f t="shared" si="7"/>
        <v>2.29</v>
      </c>
      <c r="G41" s="221">
        <f t="shared" si="7"/>
        <v>2.73</v>
      </c>
    </row>
    <row r="42" spans="1:8" ht="13.5" customHeight="1">
      <c r="A42" s="97"/>
      <c r="B42" s="90" t="s">
        <v>104</v>
      </c>
      <c r="C42" s="220">
        <f t="shared" si="7"/>
        <v>49.83</v>
      </c>
      <c r="D42" s="220">
        <f t="shared" si="7"/>
        <v>53.5</v>
      </c>
      <c r="E42" s="220">
        <f t="shared" si="7"/>
        <v>60.85</v>
      </c>
      <c r="F42" s="220">
        <f t="shared" si="7"/>
        <v>61.63</v>
      </c>
      <c r="G42" s="221">
        <f t="shared" si="7"/>
        <v>62.31</v>
      </c>
    </row>
    <row r="43" spans="1:8" ht="13.35" customHeight="1">
      <c r="A43" s="87"/>
      <c r="B43" s="90"/>
      <c r="C43" s="86"/>
      <c r="D43" s="86"/>
      <c r="E43" s="86"/>
      <c r="F43" s="86"/>
      <c r="G43" s="236"/>
    </row>
    <row r="44" spans="1:8" ht="13.35" customHeight="1">
      <c r="A44" s="97"/>
      <c r="B44" s="85" t="s">
        <v>105</v>
      </c>
      <c r="C44" s="195">
        <f t="shared" ref="C44" si="8">SUM(C45:C49)</f>
        <v>99.990000000000009</v>
      </c>
      <c r="D44" s="195">
        <f t="shared" ref="D44:G44" si="9">SUM(D45:D49)</f>
        <v>100.00000000000001</v>
      </c>
      <c r="E44" s="195">
        <f t="shared" si="9"/>
        <v>100.00000000000001</v>
      </c>
      <c r="F44" s="195">
        <f t="shared" si="9"/>
        <v>99.990000000000009</v>
      </c>
      <c r="G44" s="196">
        <f t="shared" si="9"/>
        <v>100.01</v>
      </c>
    </row>
    <row r="45" spans="1:8" ht="15.75" customHeight="1">
      <c r="A45" s="87"/>
      <c r="B45" s="90" t="s">
        <v>100</v>
      </c>
      <c r="C45" s="220">
        <f t="shared" ref="C45:G49" si="10">ROUND(100*C14/C$13,2)</f>
        <v>5.43</v>
      </c>
      <c r="D45" s="220">
        <f t="shared" si="10"/>
        <v>4.78</v>
      </c>
      <c r="E45" s="220">
        <f t="shared" si="10"/>
        <v>4.79</v>
      </c>
      <c r="F45" s="220">
        <f t="shared" si="10"/>
        <v>4.5199999999999996</v>
      </c>
      <c r="G45" s="221">
        <f t="shared" si="10"/>
        <v>4.75</v>
      </c>
      <c r="H45" s="226"/>
    </row>
    <row r="46" spans="1:8" ht="12.75" customHeight="1">
      <c r="A46" s="87"/>
      <c r="B46" s="90" t="s">
        <v>101</v>
      </c>
      <c r="C46" s="220">
        <f t="shared" si="10"/>
        <v>81.75</v>
      </c>
      <c r="D46" s="220">
        <f t="shared" si="10"/>
        <v>81.98</v>
      </c>
      <c r="E46" s="220">
        <f t="shared" si="10"/>
        <v>81.45</v>
      </c>
      <c r="F46" s="220">
        <f t="shared" si="10"/>
        <v>80.61</v>
      </c>
      <c r="G46" s="221">
        <f t="shared" si="10"/>
        <v>78.290000000000006</v>
      </c>
      <c r="H46" s="226"/>
    </row>
    <row r="47" spans="1:8" ht="12" customHeight="1">
      <c r="A47" s="146"/>
      <c r="B47" s="90" t="s">
        <v>102</v>
      </c>
      <c r="C47" s="220">
        <f t="shared" si="10"/>
        <v>3.81</v>
      </c>
      <c r="D47" s="220">
        <f t="shared" si="10"/>
        <v>3.76</v>
      </c>
      <c r="E47" s="220">
        <f t="shared" si="10"/>
        <v>3.02</v>
      </c>
      <c r="F47" s="220">
        <f t="shared" si="10"/>
        <v>2.65</v>
      </c>
      <c r="G47" s="221">
        <f t="shared" si="10"/>
        <v>3.98</v>
      </c>
      <c r="H47" s="226"/>
    </row>
    <row r="48" spans="1:8" ht="13.35" customHeight="1">
      <c r="A48" s="217"/>
      <c r="B48" s="90" t="s">
        <v>103</v>
      </c>
      <c r="C48" s="220">
        <f t="shared" si="10"/>
        <v>2.09</v>
      </c>
      <c r="D48" s="220">
        <f t="shared" si="10"/>
        <v>2.19</v>
      </c>
      <c r="E48" s="220">
        <f t="shared" si="10"/>
        <v>2.62</v>
      </c>
      <c r="F48" s="220">
        <f t="shared" si="10"/>
        <v>3.76</v>
      </c>
      <c r="G48" s="221">
        <f t="shared" si="10"/>
        <v>3.72</v>
      </c>
      <c r="H48" s="226"/>
    </row>
    <row r="49" spans="1:8" ht="12" customHeight="1">
      <c r="A49" s="96"/>
      <c r="B49" s="90" t="s">
        <v>104</v>
      </c>
      <c r="C49" s="220">
        <f t="shared" si="10"/>
        <v>6.91</v>
      </c>
      <c r="D49" s="220">
        <f t="shared" si="10"/>
        <v>7.29</v>
      </c>
      <c r="E49" s="220">
        <f t="shared" si="10"/>
        <v>8.1199999999999992</v>
      </c>
      <c r="F49" s="220">
        <f t="shared" si="10"/>
        <v>8.4499999999999993</v>
      </c>
      <c r="G49" s="221">
        <f t="shared" si="10"/>
        <v>9.27</v>
      </c>
      <c r="H49" s="226"/>
    </row>
    <row r="50" spans="1:8" ht="13.5" customHeight="1">
      <c r="A50" s="87"/>
      <c r="B50" s="227" t="s">
        <v>116</v>
      </c>
      <c r="C50" s="228"/>
      <c r="D50" s="228"/>
      <c r="E50" s="228"/>
      <c r="F50" s="86"/>
      <c r="G50" s="236"/>
    </row>
    <row r="51" spans="1:8" ht="13.35" customHeight="1">
      <c r="A51" s="92"/>
      <c r="B51" s="85" t="s">
        <v>121</v>
      </c>
      <c r="C51" s="237">
        <f t="shared" ref="C51" si="11">SUM(C52:C56)</f>
        <v>99.990000000000009</v>
      </c>
      <c r="D51" s="237">
        <f t="shared" ref="D51:G51" si="12">SUM(D52:D56)</f>
        <v>100</v>
      </c>
      <c r="E51" s="237">
        <f t="shared" si="12"/>
        <v>100</v>
      </c>
      <c r="F51" s="237">
        <f t="shared" si="12"/>
        <v>100</v>
      </c>
      <c r="G51" s="238">
        <f t="shared" si="12"/>
        <v>100</v>
      </c>
    </row>
    <row r="52" spans="1:8" ht="12.75" customHeight="1">
      <c r="A52" s="210"/>
      <c r="B52" s="90" t="s">
        <v>100</v>
      </c>
      <c r="C52" s="211">
        <f t="shared" ref="C52:G56" si="13">ROUND(100*C21/C$20,2)</f>
        <v>10.87</v>
      </c>
      <c r="D52" s="211">
        <f t="shared" si="13"/>
        <v>10.3</v>
      </c>
      <c r="E52" s="211">
        <f t="shared" si="13"/>
        <v>9.39</v>
      </c>
      <c r="F52" s="211">
        <f t="shared" si="13"/>
        <v>9.3699999999999992</v>
      </c>
      <c r="G52" s="222">
        <f t="shared" si="13"/>
        <v>8.91</v>
      </c>
    </row>
    <row r="53" spans="1:8" ht="15" customHeight="1">
      <c r="A53" s="87"/>
      <c r="B53" s="90" t="s">
        <v>101</v>
      </c>
      <c r="C53" s="211">
        <f t="shared" si="13"/>
        <v>60.43</v>
      </c>
      <c r="D53" s="211">
        <f t="shared" si="13"/>
        <v>54.39</v>
      </c>
      <c r="E53" s="211">
        <f t="shared" si="13"/>
        <v>51.17</v>
      </c>
      <c r="F53" s="211">
        <f t="shared" si="13"/>
        <v>45.32</v>
      </c>
      <c r="G53" s="222">
        <f t="shared" si="13"/>
        <v>46.15</v>
      </c>
    </row>
    <row r="54" spans="1:8" ht="13.35" customHeight="1">
      <c r="A54" s="87"/>
      <c r="B54" s="90" t="s">
        <v>102</v>
      </c>
      <c r="C54" s="211">
        <f t="shared" si="13"/>
        <v>2.75</v>
      </c>
      <c r="D54" s="211">
        <f t="shared" si="13"/>
        <v>2.39</v>
      </c>
      <c r="E54" s="211">
        <f t="shared" si="13"/>
        <v>1.83</v>
      </c>
      <c r="F54" s="211">
        <f t="shared" si="13"/>
        <v>1.61</v>
      </c>
      <c r="G54" s="222">
        <f t="shared" si="13"/>
        <v>2.69</v>
      </c>
    </row>
    <row r="55" spans="1:8" ht="13.35" customHeight="1">
      <c r="A55" s="92"/>
      <c r="B55" s="90" t="s">
        <v>103</v>
      </c>
      <c r="C55" s="211">
        <f t="shared" si="13"/>
        <v>1.98</v>
      </c>
      <c r="D55" s="211">
        <f t="shared" si="13"/>
        <v>2.58</v>
      </c>
      <c r="E55" s="211">
        <f t="shared" si="13"/>
        <v>6.19</v>
      </c>
      <c r="F55" s="211">
        <f t="shared" si="13"/>
        <v>10.1</v>
      </c>
      <c r="G55" s="222">
        <f t="shared" si="13"/>
        <v>8.35</v>
      </c>
    </row>
    <row r="56" spans="1:8" ht="14.25" customHeight="1">
      <c r="A56" s="210"/>
      <c r="B56" s="90" t="s">
        <v>104</v>
      </c>
      <c r="C56" s="211">
        <f t="shared" si="13"/>
        <v>23.96</v>
      </c>
      <c r="D56" s="211">
        <f t="shared" si="13"/>
        <v>30.34</v>
      </c>
      <c r="E56" s="211">
        <f t="shared" si="13"/>
        <v>31.42</v>
      </c>
      <c r="F56" s="211">
        <f t="shared" si="13"/>
        <v>33.6</v>
      </c>
      <c r="G56" s="222">
        <f t="shared" si="13"/>
        <v>33.9</v>
      </c>
    </row>
    <row r="57" spans="1:8" ht="13.35" customHeight="1">
      <c r="A57" s="96"/>
      <c r="B57" s="192"/>
      <c r="C57" s="214"/>
      <c r="D57" s="214"/>
      <c r="E57" s="214"/>
      <c r="F57" s="214"/>
      <c r="G57" s="223"/>
    </row>
    <row r="58" spans="1:8" ht="13.35" customHeight="1">
      <c r="B58" s="117"/>
      <c r="C58" s="224"/>
      <c r="D58" s="224"/>
      <c r="E58" s="224"/>
      <c r="F58" s="224"/>
      <c r="G58" s="224"/>
    </row>
    <row r="59" spans="1:8" ht="12.75" customHeight="1">
      <c r="A59" s="87"/>
      <c r="B59" s="148" t="s">
        <v>118</v>
      </c>
      <c r="C59" s="232">
        <f>SUM(C60:C61)</f>
        <v>0</v>
      </c>
      <c r="D59" s="232">
        <f>SUM(D60:D61)</f>
        <v>0</v>
      </c>
      <c r="E59" s="232">
        <f>SUM(E60:E61)</f>
        <v>0</v>
      </c>
      <c r="F59" s="233">
        <f>SUM(F60:F62)</f>
        <v>0</v>
      </c>
      <c r="G59" s="209">
        <f>SUM(G60:G62)</f>
        <v>100</v>
      </c>
    </row>
    <row r="60" spans="1:8" ht="12" customHeight="1">
      <c r="A60" s="92"/>
      <c r="B60" s="90" t="s">
        <v>119</v>
      </c>
      <c r="C60" s="89"/>
      <c r="D60" s="89"/>
      <c r="E60" s="89"/>
      <c r="F60" s="89"/>
      <c r="G60" s="89">
        <f>(G29/G28)*100</f>
        <v>52.830171155248493</v>
      </c>
    </row>
    <row r="61" spans="1:8" ht="13.35" customHeight="1">
      <c r="A61" s="210"/>
      <c r="B61" s="90" t="s">
        <v>120</v>
      </c>
      <c r="C61" s="89"/>
      <c r="D61" s="89"/>
      <c r="E61" s="89"/>
      <c r="F61" s="89"/>
      <c r="G61" s="89">
        <f>(G30/G28)*100</f>
        <v>47.169828844751507</v>
      </c>
    </row>
    <row r="62" spans="1:8" ht="12" customHeight="1">
      <c r="A62" s="87"/>
      <c r="B62" s="90"/>
      <c r="C62" s="211"/>
      <c r="D62" s="211"/>
      <c r="E62" s="211"/>
      <c r="F62" s="211"/>
      <c r="G62" s="211"/>
    </row>
    <row r="63" spans="1:8" ht="12" customHeight="1">
      <c r="A63" s="87"/>
      <c r="B63" s="217"/>
      <c r="C63" s="142"/>
      <c r="D63" s="142"/>
      <c r="E63" s="142"/>
      <c r="F63" s="142"/>
      <c r="G63" s="142"/>
    </row>
    <row r="64" spans="1:8" ht="13.5" customHeight="1">
      <c r="B64" s="199" t="s">
        <v>112</v>
      </c>
      <c r="C64" s="203"/>
      <c r="D64" s="203"/>
      <c r="E64" s="203"/>
      <c r="F64" s="203"/>
      <c r="G64" s="146"/>
    </row>
    <row r="65" spans="2:7" ht="33.75" customHeight="1">
      <c r="B65" s="458" t="s">
        <v>122</v>
      </c>
      <c r="C65" s="458"/>
      <c r="D65" s="458"/>
      <c r="E65" s="458"/>
      <c r="F65" s="458"/>
      <c r="G65" s="458"/>
    </row>
    <row r="66" spans="2:7">
      <c r="B66" s="458" t="s">
        <v>123</v>
      </c>
      <c r="C66" s="460"/>
      <c r="D66" s="460"/>
      <c r="E66" s="460"/>
      <c r="F66" s="460"/>
      <c r="G66" s="460"/>
    </row>
    <row r="67" spans="2:7">
      <c r="B67" s="460"/>
      <c r="C67" s="460"/>
      <c r="D67" s="460"/>
      <c r="E67" s="460"/>
      <c r="F67" s="460"/>
      <c r="G67" s="460"/>
    </row>
    <row r="68" spans="2:7" ht="14.25" customHeight="1">
      <c r="B68" s="200" t="s">
        <v>114</v>
      </c>
      <c r="C68" s="239"/>
      <c r="D68" s="239"/>
      <c r="E68" s="239"/>
      <c r="F68" s="239"/>
      <c r="G68" s="239"/>
    </row>
    <row r="69" spans="2:7" ht="13.5" customHeight="1">
      <c r="B69" s="239"/>
      <c r="C69" s="239"/>
      <c r="D69" s="239"/>
      <c r="E69" s="239"/>
      <c r="F69" s="239"/>
      <c r="G69" s="239"/>
    </row>
    <row r="70" spans="2:7" ht="12.75" customHeight="1"/>
    <row r="71" spans="2:7" ht="12.75" customHeight="1"/>
    <row r="72" spans="2:7" ht="12.75" customHeight="1"/>
    <row r="73" spans="2:7" ht="12.75" customHeight="1">
      <c r="B73" s="75"/>
      <c r="C73" s="459"/>
      <c r="D73" s="459"/>
      <c r="E73" s="459"/>
      <c r="F73" s="459"/>
    </row>
    <row r="74" spans="2:7" ht="12.75" customHeight="1">
      <c r="B74" s="75"/>
      <c r="C74" s="459"/>
      <c r="D74" s="459"/>
      <c r="E74" s="459"/>
      <c r="F74" s="459"/>
    </row>
    <row r="75" spans="2:7" ht="12.75" customHeight="1"/>
    <row r="76" spans="2:7" ht="12.75" customHeight="1"/>
    <row r="77" spans="2:7" ht="12.75" customHeight="1"/>
    <row r="78" spans="2:7" ht="12.75" customHeight="1"/>
    <row r="79" spans="2:7" ht="12.75" customHeight="1"/>
    <row r="80" spans="2: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7" ht="12.75" customHeight="1"/>
  </sheetData>
  <mergeCells count="4">
    <mergeCell ref="B65:G65"/>
    <mergeCell ref="C73:F73"/>
    <mergeCell ref="C74:F74"/>
    <mergeCell ref="B66:G67"/>
  </mergeCells>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85351115451523"/>
    <pageSetUpPr fitToPage="1"/>
  </sheetPr>
  <dimension ref="A1:G114"/>
  <sheetViews>
    <sheetView workbookViewId="0">
      <selection activeCell="E30" sqref="E30"/>
    </sheetView>
  </sheetViews>
  <sheetFormatPr defaultColWidth="9.140625" defaultRowHeight="11.25"/>
  <cols>
    <col min="1" max="1" width="4.85546875" style="2" customWidth="1"/>
    <col min="2" max="2" width="41" style="2" customWidth="1"/>
    <col min="3" max="7" width="13.85546875" style="2" customWidth="1"/>
    <col min="8" max="16384" width="9.140625" style="2"/>
  </cols>
  <sheetData>
    <row r="1" spans="1:7" s="1" customFormat="1" ht="30" customHeight="1">
      <c r="B1" s="115" t="s">
        <v>97</v>
      </c>
      <c r="C1" s="2"/>
      <c r="D1" s="2"/>
      <c r="E1" s="2"/>
      <c r="F1" s="2"/>
      <c r="G1" s="2"/>
    </row>
    <row r="2" spans="1:7" ht="14.1" customHeight="1">
      <c r="B2" s="78"/>
      <c r="C2" s="1"/>
      <c r="D2" s="1"/>
      <c r="E2" s="1"/>
      <c r="F2" s="1"/>
      <c r="G2" s="1"/>
    </row>
    <row r="3" spans="1:7" ht="14.1" customHeight="1">
      <c r="A3" s="80"/>
      <c r="B3" s="79"/>
      <c r="C3" s="10">
        <v>2018</v>
      </c>
      <c r="D3" s="10">
        <v>2019</v>
      </c>
      <c r="E3" s="10">
        <v>2020</v>
      </c>
      <c r="F3" s="10">
        <v>2021</v>
      </c>
      <c r="G3" s="10">
        <v>2022</v>
      </c>
    </row>
    <row r="4" spans="1:7" ht="14.25" customHeight="1">
      <c r="B4" s="117"/>
      <c r="C4" s="117"/>
      <c r="D4" s="117"/>
      <c r="E4" s="117"/>
      <c r="F4" s="117"/>
      <c r="G4" s="117"/>
    </row>
    <row r="5" spans="1:7" ht="12">
      <c r="A5" s="142"/>
      <c r="B5" s="148" t="s">
        <v>124</v>
      </c>
      <c r="C5" s="205"/>
      <c r="D5" s="205"/>
      <c r="E5" s="205"/>
      <c r="F5" s="205"/>
      <c r="G5" s="205"/>
    </row>
    <row r="6" spans="1:7" ht="12">
      <c r="A6" s="142"/>
      <c r="B6" s="150" t="s">
        <v>125</v>
      </c>
      <c r="C6" s="174">
        <v>209634.5</v>
      </c>
      <c r="D6" s="174">
        <v>211017.1</v>
      </c>
      <c r="E6" s="174">
        <v>218581.8</v>
      </c>
      <c r="F6" s="174">
        <v>270726.8</v>
      </c>
      <c r="G6" s="174">
        <v>264894.7</v>
      </c>
    </row>
    <row r="7" spans="1:7" ht="12">
      <c r="A7" s="194"/>
      <c r="B7" s="150" t="s">
        <v>126</v>
      </c>
      <c r="C7" s="174">
        <v>70903.399999999994</v>
      </c>
      <c r="D7" s="174">
        <v>82796</v>
      </c>
      <c r="E7" s="174">
        <v>74920.100000000006</v>
      </c>
      <c r="F7" s="174">
        <v>97200.7</v>
      </c>
      <c r="G7" s="174">
        <v>87825.2</v>
      </c>
    </row>
    <row r="8" spans="1:7" ht="12">
      <c r="A8" s="194"/>
      <c r="B8" s="150" t="s">
        <v>127</v>
      </c>
      <c r="C8" s="174">
        <v>-21816.1</v>
      </c>
      <c r="D8" s="174">
        <v>-24253.599999999999</v>
      </c>
      <c r="E8" s="174">
        <v>-22253.7</v>
      </c>
      <c r="F8" s="174">
        <v>-23877</v>
      </c>
      <c r="G8" s="174">
        <v>-25855.5</v>
      </c>
    </row>
    <row r="9" spans="1:7" ht="12">
      <c r="A9" s="206"/>
      <c r="B9" s="150" t="s">
        <v>128</v>
      </c>
      <c r="C9" s="174">
        <v>-88204.5</v>
      </c>
      <c r="D9" s="174">
        <v>-60034.400000000001</v>
      </c>
      <c r="E9" s="174">
        <v>-73476.3</v>
      </c>
      <c r="F9" s="174">
        <v>-112881.1</v>
      </c>
      <c r="G9" s="174">
        <v>-104183.1</v>
      </c>
    </row>
    <row r="10" spans="1:7" ht="12">
      <c r="A10" s="202"/>
      <c r="B10" s="150" t="s">
        <v>129</v>
      </c>
      <c r="C10" s="174">
        <f>C6-C7+C8+C9</f>
        <v>28710.5</v>
      </c>
      <c r="D10" s="174">
        <f>D6-D7+D8+D9</f>
        <v>43933.1</v>
      </c>
      <c r="E10" s="174">
        <f>E6-E7+E8+E9</f>
        <v>47931.699999999983</v>
      </c>
      <c r="F10" s="174">
        <f>F6-F7+F8+F9</f>
        <v>36767.999999999971</v>
      </c>
      <c r="G10" s="174">
        <f>G6-G7+G8+G9</f>
        <v>47030.899999999994</v>
      </c>
    </row>
    <row r="11" spans="1:7" ht="12">
      <c r="A11" s="142"/>
      <c r="B11" s="207" t="s">
        <v>130</v>
      </c>
      <c r="C11" s="208">
        <f>C10/C25*100</f>
        <v>12.476804672527606</v>
      </c>
      <c r="D11" s="208">
        <f>D10/D25*100</f>
        <v>18.757770711079839</v>
      </c>
      <c r="E11" s="208">
        <f>E10/E25*100</f>
        <v>19.37311423992627</v>
      </c>
      <c r="F11" s="208">
        <f>F10/F25*100</f>
        <v>11.843384383662769</v>
      </c>
      <c r="G11" s="208">
        <f>G10/G25*100</f>
        <v>15.178396807272579</v>
      </c>
    </row>
    <row r="12" spans="1:7" ht="12">
      <c r="A12" s="142"/>
      <c r="B12" s="207"/>
      <c r="C12" s="208"/>
      <c r="D12" s="208"/>
      <c r="E12" s="208"/>
      <c r="F12" s="208"/>
      <c r="G12" s="208"/>
    </row>
    <row r="13" spans="1:7" ht="12">
      <c r="A13" s="202"/>
      <c r="B13" s="148" t="s">
        <v>131</v>
      </c>
      <c r="C13" s="130"/>
      <c r="D13" s="130"/>
      <c r="E13" s="130"/>
      <c r="F13" s="130"/>
      <c r="G13" s="130"/>
    </row>
    <row r="14" spans="1:7" ht="12">
      <c r="A14" s="202"/>
      <c r="B14" s="150" t="s">
        <v>129</v>
      </c>
      <c r="C14" s="174">
        <f>C10</f>
        <v>28710.5</v>
      </c>
      <c r="D14" s="174">
        <f>D10</f>
        <v>43933.1</v>
      </c>
      <c r="E14" s="174">
        <f>E10</f>
        <v>47931.699999999983</v>
      </c>
      <c r="F14" s="174">
        <f>F10</f>
        <v>36767.999999999971</v>
      </c>
      <c r="G14" s="174">
        <f>G10</f>
        <v>47030.899999999994</v>
      </c>
    </row>
    <row r="15" spans="1:7" ht="12">
      <c r="A15" s="142"/>
      <c r="B15" s="150" t="s">
        <v>132</v>
      </c>
      <c r="C15" s="174">
        <v>36469.699999999997</v>
      </c>
      <c r="D15" s="174">
        <v>36859.1</v>
      </c>
      <c r="E15" s="174">
        <v>34171.699999999997</v>
      </c>
      <c r="F15" s="174">
        <v>35057.599999999999</v>
      </c>
      <c r="G15" s="174">
        <v>34894</v>
      </c>
    </row>
    <row r="16" spans="1:7" ht="12">
      <c r="A16" s="142"/>
      <c r="B16" s="150" t="s">
        <v>133</v>
      </c>
      <c r="C16" s="174">
        <v>36296.9</v>
      </c>
      <c r="D16" s="174">
        <v>41944.7</v>
      </c>
      <c r="E16" s="174">
        <v>47565.5</v>
      </c>
      <c r="F16" s="174">
        <v>28811.4</v>
      </c>
      <c r="G16" s="174">
        <v>40876.400000000001</v>
      </c>
    </row>
    <row r="17" spans="1:7" ht="12">
      <c r="A17" s="142"/>
      <c r="B17" s="150" t="s">
        <v>134</v>
      </c>
      <c r="C17" s="174">
        <f>C14+C15-C16</f>
        <v>28883.299999999996</v>
      </c>
      <c r="D17" s="174">
        <f>D14+D15-D16</f>
        <v>38847.5</v>
      </c>
      <c r="E17" s="174">
        <f>E14+E15-E16</f>
        <v>34537.89999999998</v>
      </c>
      <c r="F17" s="174">
        <f>F14+F15-F16</f>
        <v>43014.199999999975</v>
      </c>
      <c r="G17" s="174">
        <f>G14+G15-G16</f>
        <v>41048.499999999993</v>
      </c>
    </row>
    <row r="18" spans="1:7" ht="12">
      <c r="A18" s="142"/>
      <c r="B18" s="150" t="s">
        <v>135</v>
      </c>
      <c r="C18" s="174">
        <v>2590.8000000000002</v>
      </c>
      <c r="D18" s="174">
        <v>2209.8000000000002</v>
      </c>
      <c r="E18" s="174">
        <v>4905.6000000000004</v>
      </c>
      <c r="F18" s="174">
        <v>4474.5</v>
      </c>
      <c r="G18" s="174">
        <v>9590.6</v>
      </c>
    </row>
    <row r="19" spans="1:7" ht="12">
      <c r="A19" s="194"/>
      <c r="B19" s="150" t="s">
        <v>136</v>
      </c>
      <c r="C19" s="174">
        <f>C17-C18</f>
        <v>26292.499999999996</v>
      </c>
      <c r="D19" s="174">
        <f>D17-D18</f>
        <v>36637.699999999997</v>
      </c>
      <c r="E19" s="174">
        <f>E17-E18</f>
        <v>29632.299999999981</v>
      </c>
      <c r="F19" s="174">
        <f>F17-F18</f>
        <v>38539.699999999975</v>
      </c>
      <c r="G19" s="174">
        <f>G17-G18</f>
        <v>31457.899999999994</v>
      </c>
    </row>
    <row r="20" spans="1:7" ht="14.25" customHeight="1">
      <c r="B20" s="117"/>
      <c r="C20" s="117"/>
      <c r="D20" s="117"/>
      <c r="E20" s="117"/>
      <c r="F20" s="117"/>
      <c r="G20" s="117"/>
    </row>
    <row r="21" spans="1:7" ht="12.75" customHeight="1">
      <c r="A21" s="87"/>
      <c r="B21" s="148" t="s">
        <v>137</v>
      </c>
      <c r="C21" s="104">
        <f>SUM(C22:C23)</f>
        <v>310245.7</v>
      </c>
      <c r="D21" s="104">
        <f>SUM(D22:D23)</f>
        <v>344060</v>
      </c>
      <c r="E21" s="104">
        <f>SUM(E22:E23)</f>
        <v>417407.3</v>
      </c>
      <c r="F21" s="209">
        <f>SUM(F22:F24)</f>
        <v>360549.3</v>
      </c>
      <c r="G21" s="209">
        <f>SUM(G22:G24)</f>
        <v>296562.8</v>
      </c>
    </row>
    <row r="22" spans="1:7" ht="12" customHeight="1">
      <c r="A22" s="92"/>
      <c r="B22" s="90" t="s">
        <v>138</v>
      </c>
      <c r="C22" s="89">
        <v>116099.2</v>
      </c>
      <c r="D22" s="89">
        <v>133281.20000000001</v>
      </c>
      <c r="E22" s="89">
        <v>163071.29999999999</v>
      </c>
      <c r="F22" s="89">
        <v>144225.79999999999</v>
      </c>
      <c r="G22" s="89">
        <v>122098</v>
      </c>
    </row>
    <row r="23" spans="1:7" ht="13.35" customHeight="1">
      <c r="A23" s="210"/>
      <c r="B23" s="90" t="s">
        <v>139</v>
      </c>
      <c r="C23" s="89">
        <v>194146.5</v>
      </c>
      <c r="D23" s="89">
        <v>210778.8</v>
      </c>
      <c r="E23" s="89">
        <v>254336</v>
      </c>
      <c r="F23" s="89">
        <v>216323.5</v>
      </c>
      <c r="G23" s="89">
        <v>174464.8</v>
      </c>
    </row>
    <row r="24" spans="1:7" ht="12" customHeight="1">
      <c r="A24" s="87"/>
      <c r="B24" s="90"/>
      <c r="C24" s="211"/>
      <c r="D24" s="211"/>
      <c r="E24" s="211"/>
      <c r="F24" s="211"/>
      <c r="G24" s="211"/>
    </row>
    <row r="25" spans="1:7" ht="13.35" customHeight="1">
      <c r="A25" s="92"/>
      <c r="B25" s="148" t="s">
        <v>140</v>
      </c>
      <c r="C25" s="212">
        <f>SUM(C26:C30)</f>
        <v>230111</v>
      </c>
      <c r="D25" s="212">
        <f>SUM(D26:D30)</f>
        <v>234212.8</v>
      </c>
      <c r="E25" s="212">
        <f>SUM(E26:E30)</f>
        <v>247413.5</v>
      </c>
      <c r="F25" s="213">
        <f>SUM(F26:F30)</f>
        <v>310451.8</v>
      </c>
      <c r="G25" s="213">
        <f>SUM(G26:G30)</f>
        <v>309854.2</v>
      </c>
    </row>
    <row r="26" spans="1:7" ht="13.35" customHeight="1">
      <c r="A26" s="87"/>
      <c r="B26" s="90" t="s">
        <v>100</v>
      </c>
      <c r="C26" s="89">
        <v>30220.7</v>
      </c>
      <c r="D26" s="89">
        <v>31903.200000000001</v>
      </c>
      <c r="E26" s="89">
        <v>33752.800000000003</v>
      </c>
      <c r="F26" s="89">
        <v>37356.9</v>
      </c>
      <c r="G26" s="89">
        <v>53001.8</v>
      </c>
    </row>
    <row r="27" spans="1:7" ht="13.35" customHeight="1">
      <c r="A27" s="92"/>
      <c r="B27" s="90" t="s">
        <v>101</v>
      </c>
      <c r="C27" s="89">
        <v>18797.900000000001</v>
      </c>
      <c r="D27" s="89">
        <v>20714.5</v>
      </c>
      <c r="E27" s="89">
        <v>18807.599999999999</v>
      </c>
      <c r="F27" s="89">
        <v>20429.900000000001</v>
      </c>
      <c r="G27" s="89">
        <v>25985.7</v>
      </c>
    </row>
    <row r="28" spans="1:7" ht="11.25" customHeight="1">
      <c r="A28" s="96"/>
      <c r="B28" s="90" t="s">
        <v>102</v>
      </c>
      <c r="C28" s="89">
        <v>1706.6</v>
      </c>
      <c r="D28" s="89">
        <v>2000.8</v>
      </c>
      <c r="E28" s="89">
        <v>1914.1</v>
      </c>
      <c r="F28" s="89">
        <v>2621</v>
      </c>
      <c r="G28" s="89">
        <v>1800.2</v>
      </c>
    </row>
    <row r="29" spans="1:7" ht="13.5" customHeight="1">
      <c r="A29" s="96"/>
      <c r="B29" s="90" t="s">
        <v>103</v>
      </c>
      <c r="C29" s="89">
        <v>7576.3</v>
      </c>
      <c r="D29" s="89">
        <v>9500.7999999999993</v>
      </c>
      <c r="E29" s="89">
        <v>10208.200000000001</v>
      </c>
      <c r="F29" s="89">
        <v>10819.2</v>
      </c>
      <c r="G29" s="89">
        <v>13190.6</v>
      </c>
    </row>
    <row r="30" spans="1:7" ht="13.35" customHeight="1">
      <c r="A30" s="87"/>
      <c r="B30" s="90" t="s">
        <v>104</v>
      </c>
      <c r="C30" s="89">
        <v>171809.5</v>
      </c>
      <c r="D30" s="89">
        <v>170093.5</v>
      </c>
      <c r="E30" s="89">
        <v>182730.8</v>
      </c>
      <c r="F30" s="89">
        <v>239224.8</v>
      </c>
      <c r="G30" s="89">
        <v>215875.9</v>
      </c>
    </row>
    <row r="31" spans="1:7" ht="13.35" customHeight="1">
      <c r="A31" s="87"/>
      <c r="B31" s="90"/>
      <c r="C31" s="214"/>
      <c r="D31" s="214"/>
      <c r="E31" s="214"/>
      <c r="F31" s="214"/>
      <c r="G31" s="214"/>
    </row>
    <row r="32" spans="1:7" ht="13.35" customHeight="1">
      <c r="A32" s="210"/>
      <c r="B32" s="215" t="s">
        <v>141</v>
      </c>
      <c r="C32" s="162">
        <f t="shared" ref="C32:G32" si="0">SUM(C33:C34)</f>
        <v>230111</v>
      </c>
      <c r="D32" s="162">
        <f t="shared" si="0"/>
        <v>234212.8</v>
      </c>
      <c r="E32" s="162">
        <f t="shared" si="0"/>
        <v>247413.5</v>
      </c>
      <c r="F32" s="162">
        <f t="shared" si="0"/>
        <v>310451.8</v>
      </c>
      <c r="G32" s="162">
        <f t="shared" si="0"/>
        <v>309854.2</v>
      </c>
    </row>
    <row r="33" spans="1:7" ht="13.35" customHeight="1">
      <c r="A33" s="210"/>
      <c r="B33" s="90" t="s">
        <v>138</v>
      </c>
      <c r="C33" s="89">
        <v>83365.2</v>
      </c>
      <c r="D33" s="89">
        <v>83391.8</v>
      </c>
      <c r="E33" s="89">
        <v>83896.1</v>
      </c>
      <c r="F33" s="89">
        <v>103690</v>
      </c>
      <c r="G33" s="89">
        <v>96247.2</v>
      </c>
    </row>
    <row r="34" spans="1:7" ht="13.35" customHeight="1">
      <c r="A34" s="216"/>
      <c r="B34" s="90" t="s">
        <v>139</v>
      </c>
      <c r="C34" s="89">
        <v>146745.79999999999</v>
      </c>
      <c r="D34" s="89">
        <v>150821</v>
      </c>
      <c r="E34" s="89">
        <v>163517.4</v>
      </c>
      <c r="F34" s="89">
        <v>206761.8</v>
      </c>
      <c r="G34" s="89">
        <v>213607</v>
      </c>
    </row>
    <row r="35" spans="1:7" ht="13.35" customHeight="1">
      <c r="A35" s="216"/>
      <c r="B35" s="217"/>
      <c r="C35" s="218"/>
      <c r="D35" s="218"/>
      <c r="E35" s="218"/>
      <c r="F35" s="218"/>
      <c r="G35" s="218"/>
    </row>
    <row r="36" spans="1:7" ht="12" customHeight="1">
      <c r="B36" s="3"/>
      <c r="C36" s="146"/>
      <c r="D36" s="203"/>
      <c r="E36" s="203"/>
      <c r="F36" s="203"/>
      <c r="G36" s="146"/>
    </row>
    <row r="37" spans="1:7" ht="14.1" customHeight="1">
      <c r="A37" s="80"/>
      <c r="B37" s="219" t="s">
        <v>111</v>
      </c>
      <c r="C37" s="10">
        <v>2018</v>
      </c>
      <c r="D37" s="10">
        <v>2019</v>
      </c>
      <c r="E37" s="10">
        <v>2020</v>
      </c>
      <c r="F37" s="10">
        <v>2021</v>
      </c>
      <c r="G37" s="10">
        <v>2022</v>
      </c>
    </row>
    <row r="38" spans="1:7" ht="14.25" customHeight="1">
      <c r="B38" s="117"/>
      <c r="C38" s="117"/>
      <c r="D38" s="117"/>
      <c r="E38" s="117"/>
      <c r="F38" s="117"/>
      <c r="G38" s="117"/>
    </row>
    <row r="39" spans="1:7" ht="12.75" customHeight="1">
      <c r="A39" s="87"/>
      <c r="B39" s="148" t="s">
        <v>142</v>
      </c>
      <c r="C39" s="166">
        <f>SUM(C40:C41)</f>
        <v>100</v>
      </c>
      <c r="D39" s="166">
        <f t="shared" ref="D39:G39" si="1">SUM(D40:D41)</f>
        <v>100</v>
      </c>
      <c r="E39" s="166">
        <f t="shared" si="1"/>
        <v>100</v>
      </c>
      <c r="F39" s="166">
        <f t="shared" si="1"/>
        <v>100</v>
      </c>
      <c r="G39" s="166">
        <f t="shared" si="1"/>
        <v>100</v>
      </c>
    </row>
    <row r="40" spans="1:7" ht="12" customHeight="1">
      <c r="A40" s="92"/>
      <c r="B40" s="90" t="s">
        <v>138</v>
      </c>
      <c r="C40" s="220">
        <f t="shared" ref="C40:G41" si="2">ROUND(100*C22/C$21,2)</f>
        <v>37.42</v>
      </c>
      <c r="D40" s="220">
        <f t="shared" si="2"/>
        <v>38.74</v>
      </c>
      <c r="E40" s="220">
        <f t="shared" si="2"/>
        <v>39.07</v>
      </c>
      <c r="F40" s="220">
        <f t="shared" si="2"/>
        <v>40</v>
      </c>
      <c r="G40" s="221">
        <f t="shared" si="2"/>
        <v>41.17</v>
      </c>
    </row>
    <row r="41" spans="1:7" ht="13.35" customHeight="1">
      <c r="A41" s="210"/>
      <c r="B41" s="90" t="s">
        <v>139</v>
      </c>
      <c r="C41" s="220">
        <f t="shared" si="2"/>
        <v>62.58</v>
      </c>
      <c r="D41" s="220">
        <f t="shared" si="2"/>
        <v>61.26</v>
      </c>
      <c r="E41" s="220">
        <f t="shared" si="2"/>
        <v>60.93</v>
      </c>
      <c r="F41" s="220">
        <f t="shared" si="2"/>
        <v>60</v>
      </c>
      <c r="G41" s="221">
        <f t="shared" si="2"/>
        <v>58.83</v>
      </c>
    </row>
    <row r="42" spans="1:7" ht="12" customHeight="1">
      <c r="A42" s="87"/>
      <c r="B42" s="90"/>
      <c r="C42" s="211"/>
      <c r="D42" s="211"/>
      <c r="E42" s="211"/>
      <c r="F42" s="211"/>
      <c r="G42" s="222"/>
    </row>
    <row r="43" spans="1:7" ht="13.35" customHeight="1">
      <c r="A43" s="92"/>
      <c r="B43" s="148" t="s">
        <v>143</v>
      </c>
      <c r="C43" s="139">
        <f>SUM(C44:C48)</f>
        <v>99.99</v>
      </c>
      <c r="D43" s="139">
        <f t="shared" ref="D43:G43" si="3">SUM(D44:D48)</f>
        <v>99.990000000000009</v>
      </c>
      <c r="E43" s="139">
        <f t="shared" si="3"/>
        <v>100</v>
      </c>
      <c r="F43" s="139">
        <f t="shared" si="3"/>
        <v>99.990000000000009</v>
      </c>
      <c r="G43" s="139">
        <f t="shared" si="3"/>
        <v>100.00999999999999</v>
      </c>
    </row>
    <row r="44" spans="1:7" ht="13.35" customHeight="1">
      <c r="A44" s="87"/>
      <c r="B44" s="90" t="s">
        <v>100</v>
      </c>
      <c r="C44" s="211">
        <f t="shared" ref="C44:G48" si="4">ROUND(100*C26/C$25,2)</f>
        <v>13.13</v>
      </c>
      <c r="D44" s="211">
        <f t="shared" si="4"/>
        <v>13.62</v>
      </c>
      <c r="E44" s="211">
        <f t="shared" si="4"/>
        <v>13.64</v>
      </c>
      <c r="F44" s="211">
        <f t="shared" si="4"/>
        <v>12.03</v>
      </c>
      <c r="G44" s="222">
        <f t="shared" si="4"/>
        <v>17.11</v>
      </c>
    </row>
    <row r="45" spans="1:7" ht="13.35" customHeight="1">
      <c r="A45" s="92"/>
      <c r="B45" s="90" t="s">
        <v>101</v>
      </c>
      <c r="C45" s="211">
        <f t="shared" si="4"/>
        <v>8.17</v>
      </c>
      <c r="D45" s="211">
        <f t="shared" si="4"/>
        <v>8.84</v>
      </c>
      <c r="E45" s="211">
        <f t="shared" si="4"/>
        <v>7.6</v>
      </c>
      <c r="F45" s="211">
        <f t="shared" si="4"/>
        <v>6.58</v>
      </c>
      <c r="G45" s="222">
        <f t="shared" si="4"/>
        <v>8.39</v>
      </c>
    </row>
    <row r="46" spans="1:7" ht="12">
      <c r="A46" s="96"/>
      <c r="B46" s="90" t="s">
        <v>102</v>
      </c>
      <c r="C46" s="211">
        <f t="shared" si="4"/>
        <v>0.74</v>
      </c>
      <c r="D46" s="211">
        <f t="shared" si="4"/>
        <v>0.85</v>
      </c>
      <c r="E46" s="211">
        <f t="shared" si="4"/>
        <v>0.77</v>
      </c>
      <c r="F46" s="211">
        <f t="shared" si="4"/>
        <v>0.84</v>
      </c>
      <c r="G46" s="222">
        <f t="shared" si="4"/>
        <v>0.57999999999999996</v>
      </c>
    </row>
    <row r="47" spans="1:7" ht="13.5" customHeight="1">
      <c r="A47" s="96"/>
      <c r="B47" s="90" t="s">
        <v>103</v>
      </c>
      <c r="C47" s="211">
        <f t="shared" si="4"/>
        <v>3.29</v>
      </c>
      <c r="D47" s="211">
        <f t="shared" si="4"/>
        <v>4.0599999999999996</v>
      </c>
      <c r="E47" s="211">
        <f t="shared" si="4"/>
        <v>4.13</v>
      </c>
      <c r="F47" s="211">
        <f t="shared" si="4"/>
        <v>3.48</v>
      </c>
      <c r="G47" s="222">
        <f t="shared" si="4"/>
        <v>4.26</v>
      </c>
    </row>
    <row r="48" spans="1:7" ht="13.35" customHeight="1">
      <c r="A48" s="87"/>
      <c r="B48" s="90" t="s">
        <v>104</v>
      </c>
      <c r="C48" s="211">
        <f t="shared" si="4"/>
        <v>74.66</v>
      </c>
      <c r="D48" s="211">
        <f t="shared" si="4"/>
        <v>72.62</v>
      </c>
      <c r="E48" s="211">
        <f t="shared" si="4"/>
        <v>73.86</v>
      </c>
      <c r="F48" s="211">
        <f t="shared" si="4"/>
        <v>77.06</v>
      </c>
      <c r="G48" s="222">
        <f t="shared" si="4"/>
        <v>69.67</v>
      </c>
    </row>
    <row r="49" spans="1:7" ht="13.35" customHeight="1">
      <c r="A49" s="87"/>
      <c r="B49" s="90"/>
      <c r="C49" s="214"/>
      <c r="D49" s="214"/>
      <c r="E49" s="214"/>
      <c r="F49" s="214"/>
      <c r="G49" s="223"/>
    </row>
    <row r="50" spans="1:7" ht="13.35" customHeight="1">
      <c r="A50" s="210"/>
      <c r="B50" s="85" t="s">
        <v>144</v>
      </c>
      <c r="C50" s="195">
        <f t="shared" ref="C50" si="5">SUM(C51:C52)</f>
        <v>100</v>
      </c>
      <c r="D50" s="195">
        <f t="shared" ref="D50:G50" si="6">SUM(D51:D52)</f>
        <v>100</v>
      </c>
      <c r="E50" s="195">
        <f t="shared" si="6"/>
        <v>100</v>
      </c>
      <c r="F50" s="195">
        <f t="shared" si="6"/>
        <v>100</v>
      </c>
      <c r="G50" s="196">
        <f t="shared" si="6"/>
        <v>100</v>
      </c>
    </row>
    <row r="51" spans="1:7" ht="13.35" customHeight="1">
      <c r="A51" s="210"/>
      <c r="B51" s="90" t="s">
        <v>138</v>
      </c>
      <c r="C51" s="220">
        <f t="shared" ref="C51:G52" si="7">ROUND(100*C33/C$32,2)</f>
        <v>36.229999999999997</v>
      </c>
      <c r="D51" s="220">
        <f t="shared" si="7"/>
        <v>35.61</v>
      </c>
      <c r="E51" s="220">
        <f t="shared" si="7"/>
        <v>33.909999999999997</v>
      </c>
      <c r="F51" s="220">
        <f t="shared" si="7"/>
        <v>33.4</v>
      </c>
      <c r="G51" s="221">
        <f t="shared" si="7"/>
        <v>31.06</v>
      </c>
    </row>
    <row r="52" spans="1:7" ht="13.35" customHeight="1">
      <c r="A52" s="216"/>
      <c r="B52" s="90" t="s">
        <v>139</v>
      </c>
      <c r="C52" s="220">
        <f t="shared" si="7"/>
        <v>63.77</v>
      </c>
      <c r="D52" s="220">
        <f t="shared" si="7"/>
        <v>64.39</v>
      </c>
      <c r="E52" s="220">
        <f t="shared" si="7"/>
        <v>66.09</v>
      </c>
      <c r="F52" s="220">
        <f t="shared" si="7"/>
        <v>66.599999999999994</v>
      </c>
      <c r="G52" s="221">
        <f t="shared" si="7"/>
        <v>68.94</v>
      </c>
    </row>
    <row r="53" spans="1:7" ht="13.35" customHeight="1">
      <c r="B53" s="117"/>
      <c r="C53" s="224"/>
      <c r="D53" s="224"/>
      <c r="E53" s="224"/>
      <c r="F53" s="224"/>
      <c r="G53" s="224"/>
    </row>
    <row r="54" spans="1:7" ht="13.5" customHeight="1">
      <c r="B54" s="199" t="s">
        <v>112</v>
      </c>
      <c r="C54" s="203"/>
      <c r="D54" s="203"/>
      <c r="E54" s="203"/>
      <c r="F54" s="203"/>
      <c r="G54" s="146"/>
    </row>
    <row r="55" spans="1:7" ht="15" customHeight="1">
      <c r="B55" s="199" t="s">
        <v>114</v>
      </c>
      <c r="C55" s="199"/>
      <c r="D55" s="199"/>
      <c r="E55" s="199"/>
      <c r="F55" s="199"/>
      <c r="G55" s="199"/>
    </row>
    <row r="56" spans="1:7" ht="13.5" customHeight="1"/>
    <row r="57" spans="1:7" ht="12.75" customHeight="1"/>
    <row r="58" spans="1:7" ht="12.75" customHeight="1"/>
    <row r="59" spans="1:7" ht="12.75" customHeight="1"/>
    <row r="60" spans="1:7" ht="12.75" customHeight="1">
      <c r="B60" s="75"/>
      <c r="C60" s="459"/>
      <c r="D60" s="459"/>
      <c r="E60" s="459"/>
      <c r="F60" s="459"/>
    </row>
    <row r="61" spans="1:7" ht="12.75" customHeight="1">
      <c r="B61" s="75"/>
      <c r="C61" s="459"/>
      <c r="D61" s="459"/>
      <c r="E61" s="459"/>
      <c r="F61" s="459"/>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4" ht="12.75" customHeight="1"/>
  </sheetData>
  <mergeCells count="2">
    <mergeCell ref="C60:F60"/>
    <mergeCell ref="C61:F61"/>
  </mergeCells>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85351115451523"/>
    <pageSetUpPr fitToPage="1"/>
  </sheetPr>
  <dimension ref="A1:G83"/>
  <sheetViews>
    <sheetView workbookViewId="0">
      <pane xSplit="2" ySplit="4" topLeftCell="D13" activePane="bottomRight" state="frozen"/>
      <selection activeCell="E30" sqref="E30"/>
      <selection pane="topRight" activeCell="E30" sqref="E30"/>
      <selection pane="bottomLeft" activeCell="E30" sqref="E30"/>
      <selection pane="bottomRight" activeCell="E30" sqref="E30"/>
    </sheetView>
  </sheetViews>
  <sheetFormatPr defaultColWidth="9.140625" defaultRowHeight="11.25"/>
  <cols>
    <col min="1" max="1" width="4.85546875" style="2" customWidth="1"/>
    <col min="2" max="2" width="41" style="2" customWidth="1"/>
    <col min="3" max="7" width="13.85546875" style="2" customWidth="1"/>
    <col min="8" max="16384" width="9.140625" style="2"/>
  </cols>
  <sheetData>
    <row r="1" spans="1:7" s="1" customFormat="1" ht="30" customHeight="1">
      <c r="A1" s="2"/>
      <c r="B1" s="115" t="s">
        <v>97</v>
      </c>
      <c r="G1" s="81"/>
    </row>
    <row r="2" spans="1:7" ht="12.75">
      <c r="A2" s="1"/>
    </row>
    <row r="3" spans="1:7" ht="12.75">
      <c r="A3" s="80"/>
      <c r="B3" s="79" t="s">
        <v>145</v>
      </c>
      <c r="C3" s="10">
        <v>2018</v>
      </c>
      <c r="D3" s="10">
        <v>2019</v>
      </c>
      <c r="E3" s="10">
        <v>2020</v>
      </c>
      <c r="F3" s="10">
        <v>2021</v>
      </c>
      <c r="G3" s="10">
        <v>2022</v>
      </c>
    </row>
    <row r="4" spans="1:7">
      <c r="A4" s="117"/>
    </row>
    <row r="5" spans="1:7" ht="12">
      <c r="A5" s="147"/>
      <c r="B5" s="148" t="s">
        <v>146</v>
      </c>
      <c r="C5" s="189"/>
      <c r="D5" s="189"/>
      <c r="E5" s="189"/>
      <c r="F5" s="189"/>
      <c r="G5" s="189"/>
    </row>
    <row r="6" spans="1:7" ht="12">
      <c r="A6" s="153"/>
      <c r="B6" s="190" t="s">
        <v>147</v>
      </c>
      <c r="C6" s="191">
        <f>SUM(C7:C11)</f>
        <v>70903.399999999994</v>
      </c>
      <c r="D6" s="191">
        <f>SUM(D7:D11)</f>
        <v>82796</v>
      </c>
      <c r="E6" s="191">
        <f>SUM(E7:E11)</f>
        <v>74920.099999999991</v>
      </c>
      <c r="F6" s="191">
        <f>SUM(F7:F11)</f>
        <v>97200.7</v>
      </c>
      <c r="G6" s="191">
        <f>SUM(G7:G11)</f>
        <v>87825.2</v>
      </c>
    </row>
    <row r="7" spans="1:7" ht="12">
      <c r="A7" s="142"/>
      <c r="B7" s="150" t="s">
        <v>148</v>
      </c>
      <c r="C7" s="174">
        <v>32696</v>
      </c>
      <c r="D7" s="174">
        <v>36022</v>
      </c>
      <c r="E7" s="174">
        <v>38509.199999999997</v>
      </c>
      <c r="F7" s="174">
        <v>41254.6</v>
      </c>
      <c r="G7" s="174">
        <v>35079.599999999999</v>
      </c>
    </row>
    <row r="8" spans="1:7" ht="12">
      <c r="A8" s="142"/>
      <c r="B8" s="150" t="s">
        <v>149</v>
      </c>
      <c r="C8" s="174">
        <v>9277.7000000000007</v>
      </c>
      <c r="D8" s="174">
        <v>10575.6</v>
      </c>
      <c r="E8" s="174">
        <v>9406.4</v>
      </c>
      <c r="F8" s="174">
        <v>17681.5</v>
      </c>
      <c r="G8" s="174">
        <v>15014</v>
      </c>
    </row>
    <row r="9" spans="1:7" ht="12">
      <c r="A9" s="142"/>
      <c r="B9" s="150" t="s">
        <v>150</v>
      </c>
      <c r="C9" s="174">
        <v>350.6</v>
      </c>
      <c r="D9" s="174">
        <v>485.5</v>
      </c>
      <c r="E9" s="174">
        <v>510.7</v>
      </c>
      <c r="F9" s="174">
        <v>332.9</v>
      </c>
      <c r="G9" s="174">
        <v>1465.4</v>
      </c>
    </row>
    <row r="10" spans="1:7" ht="12">
      <c r="A10" s="142"/>
      <c r="B10" s="150" t="s">
        <v>151</v>
      </c>
      <c r="C10" s="174">
        <v>4443.5</v>
      </c>
      <c r="D10" s="174">
        <v>5239.8999999999996</v>
      </c>
      <c r="E10" s="174">
        <v>4581.2</v>
      </c>
      <c r="F10" s="174">
        <v>5112.1000000000004</v>
      </c>
      <c r="G10" s="174">
        <v>6495.7</v>
      </c>
    </row>
    <row r="11" spans="1:7" ht="12">
      <c r="A11" s="142"/>
      <c r="B11" s="150" t="s">
        <v>152</v>
      </c>
      <c r="C11" s="174">
        <v>24135.599999999999</v>
      </c>
      <c r="D11" s="174">
        <v>30473</v>
      </c>
      <c r="E11" s="174">
        <v>21912.6</v>
      </c>
      <c r="F11" s="174">
        <v>32819.599999999999</v>
      </c>
      <c r="G11" s="174">
        <v>29770.5</v>
      </c>
    </row>
    <row r="12" spans="1:7" ht="12">
      <c r="A12" s="153"/>
      <c r="B12" s="192"/>
      <c r="C12" s="193"/>
      <c r="D12" s="193"/>
      <c r="E12" s="193"/>
      <c r="F12" s="193"/>
      <c r="G12" s="193"/>
    </row>
    <row r="13" spans="1:7" ht="12">
      <c r="A13" s="142"/>
      <c r="B13" s="190" t="s">
        <v>153</v>
      </c>
      <c r="C13" s="191">
        <f>SUM(C14:C22)</f>
        <v>70903.399999999994</v>
      </c>
      <c r="D13" s="191">
        <f>SUM(D14:D22)</f>
        <v>82795.999999999985</v>
      </c>
      <c r="E13" s="191">
        <f>SUM(E14:E22)</f>
        <v>74920.099999999991</v>
      </c>
      <c r="F13" s="191">
        <f>SUM(F14:F22)</f>
        <v>97200.729999999981</v>
      </c>
      <c r="G13" s="191">
        <f>SUM(G14:G22)</f>
        <v>87825.2</v>
      </c>
    </row>
    <row r="14" spans="1:7" ht="12">
      <c r="A14" s="142"/>
      <c r="B14" s="150" t="s">
        <v>154</v>
      </c>
      <c r="C14" s="174">
        <v>13791.8</v>
      </c>
      <c r="D14" s="174">
        <v>15411.1</v>
      </c>
      <c r="E14" s="174">
        <v>16772.7</v>
      </c>
      <c r="F14" s="174">
        <v>29070.3</v>
      </c>
      <c r="G14" s="174">
        <v>22980.6</v>
      </c>
    </row>
    <row r="15" spans="1:7" ht="12">
      <c r="A15" s="142"/>
      <c r="B15" s="150" t="s">
        <v>155</v>
      </c>
      <c r="C15" s="174">
        <v>18935.900000000001</v>
      </c>
      <c r="D15" s="174">
        <v>17472.900000000001</v>
      </c>
      <c r="E15" s="174">
        <v>20430.7</v>
      </c>
      <c r="F15" s="174">
        <v>23051.1</v>
      </c>
      <c r="G15" s="174">
        <v>19080.7</v>
      </c>
    </row>
    <row r="16" spans="1:7" ht="12">
      <c r="A16" s="142"/>
      <c r="B16" s="150" t="s">
        <v>156</v>
      </c>
      <c r="C16" s="174">
        <v>1.9</v>
      </c>
      <c r="D16" s="174">
        <v>2.7</v>
      </c>
      <c r="E16" s="174">
        <v>4.3</v>
      </c>
      <c r="F16" s="174">
        <v>2.73</v>
      </c>
      <c r="G16" s="174">
        <v>0.4</v>
      </c>
    </row>
    <row r="17" spans="1:7" ht="12">
      <c r="A17" s="142"/>
      <c r="B17" s="150" t="s">
        <v>157</v>
      </c>
      <c r="C17" s="174">
        <v>707.9</v>
      </c>
      <c r="D17" s="174">
        <v>601</v>
      </c>
      <c r="E17" s="174">
        <v>489.1</v>
      </c>
      <c r="F17" s="174">
        <v>657.9</v>
      </c>
      <c r="G17" s="174">
        <v>936.4</v>
      </c>
    </row>
    <row r="18" spans="1:7" ht="12">
      <c r="A18" s="194"/>
      <c r="B18" s="150" t="s">
        <v>158</v>
      </c>
      <c r="C18" s="174">
        <v>24698.7</v>
      </c>
      <c r="D18" s="174">
        <v>32487.599999999999</v>
      </c>
      <c r="E18" s="174">
        <v>21758.1</v>
      </c>
      <c r="F18" s="174">
        <v>28700.5</v>
      </c>
      <c r="G18" s="174">
        <v>32809</v>
      </c>
    </row>
    <row r="19" spans="1:7" ht="12">
      <c r="A19" s="142"/>
      <c r="B19" s="150" t="s">
        <v>159</v>
      </c>
      <c r="C19" s="174">
        <v>5213.1000000000004</v>
      </c>
      <c r="D19" s="174">
        <v>6090.5</v>
      </c>
      <c r="E19" s="174">
        <v>5283.7</v>
      </c>
      <c r="F19" s="174">
        <v>5976.4</v>
      </c>
      <c r="G19" s="174">
        <v>7858.7</v>
      </c>
    </row>
    <row r="20" spans="1:7" ht="12">
      <c r="A20" s="142"/>
      <c r="B20" s="150" t="s">
        <v>160</v>
      </c>
      <c r="C20" s="174">
        <v>2509.1999999999998</v>
      </c>
      <c r="D20" s="174">
        <v>5483.2</v>
      </c>
      <c r="E20" s="174">
        <v>4927.1000000000004</v>
      </c>
      <c r="F20" s="174">
        <v>4412.3999999999996</v>
      </c>
      <c r="G20" s="174">
        <v>1188.7</v>
      </c>
    </row>
    <row r="21" spans="1:7" ht="12">
      <c r="A21" s="153"/>
      <c r="B21" s="150" t="s">
        <v>161</v>
      </c>
      <c r="C21" s="174">
        <v>3819.2</v>
      </c>
      <c r="D21" s="174">
        <v>4142.8999999999996</v>
      </c>
      <c r="E21" s="174">
        <v>4402.2</v>
      </c>
      <c r="F21" s="174">
        <v>4439.5</v>
      </c>
      <c r="G21" s="174">
        <v>4206.7</v>
      </c>
    </row>
    <row r="22" spans="1:7" ht="12">
      <c r="A22" s="142"/>
      <c r="B22" s="150" t="s">
        <v>162</v>
      </c>
      <c r="C22" s="174">
        <v>1225.7</v>
      </c>
      <c r="D22" s="174">
        <v>1104.0999999999999</v>
      </c>
      <c r="E22" s="174">
        <v>852.2</v>
      </c>
      <c r="F22" s="174">
        <v>889.9</v>
      </c>
      <c r="G22" s="174">
        <v>-1236</v>
      </c>
    </row>
    <row r="23" spans="1:7" ht="12">
      <c r="A23" s="142"/>
      <c r="B23" s="90"/>
      <c r="C23" s="174"/>
      <c r="D23" s="174"/>
      <c r="E23" s="174"/>
      <c r="F23" s="174"/>
      <c r="G23" s="174"/>
    </row>
    <row r="24" spans="1:7" ht="12">
      <c r="A24" s="194"/>
      <c r="B24" s="143"/>
      <c r="C24" s="146"/>
      <c r="D24" s="146"/>
      <c r="E24" s="146"/>
      <c r="F24" s="146"/>
      <c r="G24" s="146"/>
    </row>
    <row r="25" spans="1:7" ht="12.75">
      <c r="A25" s="80"/>
      <c r="B25" s="137" t="s">
        <v>111</v>
      </c>
      <c r="C25" s="10">
        <v>2018</v>
      </c>
      <c r="D25" s="10">
        <v>2019</v>
      </c>
      <c r="E25" s="10">
        <v>2020</v>
      </c>
      <c r="F25" s="10">
        <v>2021</v>
      </c>
      <c r="G25" s="10">
        <v>2022</v>
      </c>
    </row>
    <row r="26" spans="1:7">
      <c r="A26" s="117"/>
    </row>
    <row r="27" spans="1:7" ht="12">
      <c r="A27" s="147"/>
      <c r="B27" s="148" t="s">
        <v>146</v>
      </c>
      <c r="C27" s="189"/>
      <c r="D27" s="189"/>
      <c r="E27" s="189"/>
      <c r="F27" s="189"/>
      <c r="G27" s="189"/>
    </row>
    <row r="28" spans="1:7" ht="12">
      <c r="A28" s="153"/>
      <c r="B28" s="190" t="s">
        <v>147</v>
      </c>
      <c r="C28" s="195">
        <f>SUM(C29:C33)</f>
        <v>99.990000000000009</v>
      </c>
      <c r="D28" s="195">
        <f t="shared" ref="D28:G28" si="0">SUM(D29:D33)</f>
        <v>100</v>
      </c>
      <c r="E28" s="195">
        <f t="shared" si="0"/>
        <v>100</v>
      </c>
      <c r="F28" s="195">
        <f t="shared" si="0"/>
        <v>99.990000000000009</v>
      </c>
      <c r="G28" s="196">
        <f t="shared" si="0"/>
        <v>100.00999999999999</v>
      </c>
    </row>
    <row r="29" spans="1:7" ht="12">
      <c r="A29" s="142"/>
      <c r="B29" s="150" t="s">
        <v>148</v>
      </c>
      <c r="C29" s="151">
        <f t="shared" ref="C29:G33" si="1">ROUND(100*C7/C$6,2)</f>
        <v>46.11</v>
      </c>
      <c r="D29" s="151">
        <f t="shared" si="1"/>
        <v>43.51</v>
      </c>
      <c r="E29" s="151">
        <f t="shared" si="1"/>
        <v>51.4</v>
      </c>
      <c r="F29" s="151">
        <f t="shared" si="1"/>
        <v>42.44</v>
      </c>
      <c r="G29" s="154">
        <f t="shared" si="1"/>
        <v>39.94</v>
      </c>
    </row>
    <row r="30" spans="1:7" ht="12">
      <c r="A30" s="142"/>
      <c r="B30" s="150" t="s">
        <v>149</v>
      </c>
      <c r="C30" s="151">
        <f t="shared" si="1"/>
        <v>13.08</v>
      </c>
      <c r="D30" s="151">
        <f t="shared" si="1"/>
        <v>12.77</v>
      </c>
      <c r="E30" s="151">
        <f t="shared" si="1"/>
        <v>12.56</v>
      </c>
      <c r="F30" s="151">
        <f t="shared" si="1"/>
        <v>18.190000000000001</v>
      </c>
      <c r="G30" s="154">
        <f t="shared" si="1"/>
        <v>17.100000000000001</v>
      </c>
    </row>
    <row r="31" spans="1:7" ht="12">
      <c r="A31" s="142"/>
      <c r="B31" s="150" t="s">
        <v>150</v>
      </c>
      <c r="C31" s="151">
        <f t="shared" si="1"/>
        <v>0.49</v>
      </c>
      <c r="D31" s="151">
        <f t="shared" si="1"/>
        <v>0.59</v>
      </c>
      <c r="E31" s="151">
        <f t="shared" si="1"/>
        <v>0.68</v>
      </c>
      <c r="F31" s="151">
        <f t="shared" si="1"/>
        <v>0.34</v>
      </c>
      <c r="G31" s="154">
        <f t="shared" si="1"/>
        <v>1.67</v>
      </c>
    </row>
    <row r="32" spans="1:7" ht="12">
      <c r="A32" s="142"/>
      <c r="B32" s="150" t="s">
        <v>151</v>
      </c>
      <c r="C32" s="151">
        <f t="shared" si="1"/>
        <v>6.27</v>
      </c>
      <c r="D32" s="151">
        <f t="shared" si="1"/>
        <v>6.33</v>
      </c>
      <c r="E32" s="151">
        <f t="shared" si="1"/>
        <v>6.11</v>
      </c>
      <c r="F32" s="151">
        <f t="shared" si="1"/>
        <v>5.26</v>
      </c>
      <c r="G32" s="154">
        <f t="shared" si="1"/>
        <v>7.4</v>
      </c>
    </row>
    <row r="33" spans="1:7" ht="12">
      <c r="A33" s="142"/>
      <c r="B33" s="150" t="s">
        <v>152</v>
      </c>
      <c r="C33" s="151">
        <f t="shared" si="1"/>
        <v>34.04</v>
      </c>
      <c r="D33" s="151">
        <f t="shared" si="1"/>
        <v>36.799999999999997</v>
      </c>
      <c r="E33" s="151">
        <f t="shared" si="1"/>
        <v>29.25</v>
      </c>
      <c r="F33" s="151">
        <f t="shared" si="1"/>
        <v>33.76</v>
      </c>
      <c r="G33" s="154">
        <f t="shared" si="1"/>
        <v>33.9</v>
      </c>
    </row>
    <row r="34" spans="1:7" ht="12">
      <c r="A34" s="153"/>
      <c r="B34" s="192"/>
      <c r="C34" s="193"/>
      <c r="D34" s="193"/>
      <c r="E34" s="193"/>
      <c r="F34" s="193"/>
      <c r="G34" s="193"/>
    </row>
    <row r="35" spans="1:7" ht="12">
      <c r="A35" s="142"/>
      <c r="B35" s="190" t="s">
        <v>153</v>
      </c>
      <c r="C35" s="195">
        <f>SUM(C36:C44)</f>
        <v>100</v>
      </c>
      <c r="D35" s="195">
        <f t="shared" ref="D35:G35" si="2">SUM(D36:D44)</f>
        <v>99.990000000000009</v>
      </c>
      <c r="E35" s="195">
        <f t="shared" si="2"/>
        <v>100.00999999999998</v>
      </c>
      <c r="F35" s="195">
        <f t="shared" si="2"/>
        <v>100.01000000000003</v>
      </c>
      <c r="G35" s="196">
        <f t="shared" si="2"/>
        <v>100.01000000000002</v>
      </c>
    </row>
    <row r="36" spans="1:7" ht="12">
      <c r="A36" s="142"/>
      <c r="B36" s="150" t="s">
        <v>154</v>
      </c>
      <c r="C36" s="151">
        <f t="shared" ref="C36:G44" si="3">ROUND(100*C14/C$13,2)</f>
        <v>19.45</v>
      </c>
      <c r="D36" s="151">
        <f t="shared" si="3"/>
        <v>18.61</v>
      </c>
      <c r="E36" s="151">
        <f t="shared" si="3"/>
        <v>22.39</v>
      </c>
      <c r="F36" s="151">
        <f t="shared" si="3"/>
        <v>29.91</v>
      </c>
      <c r="G36" s="154">
        <f t="shared" si="3"/>
        <v>26.17</v>
      </c>
    </row>
    <row r="37" spans="1:7" ht="12">
      <c r="A37" s="142"/>
      <c r="B37" s="150" t="s">
        <v>155</v>
      </c>
      <c r="C37" s="151">
        <f t="shared" si="3"/>
        <v>26.71</v>
      </c>
      <c r="D37" s="151">
        <f t="shared" si="3"/>
        <v>21.1</v>
      </c>
      <c r="E37" s="151">
        <f t="shared" si="3"/>
        <v>27.27</v>
      </c>
      <c r="F37" s="151">
        <f t="shared" si="3"/>
        <v>23.71</v>
      </c>
      <c r="G37" s="154">
        <f t="shared" si="3"/>
        <v>21.73</v>
      </c>
    </row>
    <row r="38" spans="1:7" ht="12">
      <c r="A38" s="142"/>
      <c r="B38" s="150" t="s">
        <v>156</v>
      </c>
      <c r="C38" s="151">
        <f t="shared" si="3"/>
        <v>0</v>
      </c>
      <c r="D38" s="151">
        <f t="shared" si="3"/>
        <v>0</v>
      </c>
      <c r="E38" s="151">
        <f t="shared" si="3"/>
        <v>0.01</v>
      </c>
      <c r="F38" s="151">
        <f t="shared" si="3"/>
        <v>0</v>
      </c>
      <c r="G38" s="154">
        <f t="shared" si="3"/>
        <v>0</v>
      </c>
    </row>
    <row r="39" spans="1:7" ht="12">
      <c r="A39" s="142"/>
      <c r="B39" s="150" t="s">
        <v>157</v>
      </c>
      <c r="C39" s="151">
        <f t="shared" si="3"/>
        <v>1</v>
      </c>
      <c r="D39" s="151">
        <f t="shared" si="3"/>
        <v>0.73</v>
      </c>
      <c r="E39" s="151">
        <f t="shared" si="3"/>
        <v>0.65</v>
      </c>
      <c r="F39" s="151">
        <f t="shared" si="3"/>
        <v>0.68</v>
      </c>
      <c r="G39" s="154">
        <f t="shared" si="3"/>
        <v>1.07</v>
      </c>
    </row>
    <row r="40" spans="1:7" ht="12">
      <c r="A40" s="194"/>
      <c r="B40" s="150" t="s">
        <v>158</v>
      </c>
      <c r="C40" s="151">
        <f t="shared" si="3"/>
        <v>34.83</v>
      </c>
      <c r="D40" s="151">
        <f t="shared" si="3"/>
        <v>39.24</v>
      </c>
      <c r="E40" s="151">
        <f t="shared" si="3"/>
        <v>29.04</v>
      </c>
      <c r="F40" s="151">
        <f t="shared" si="3"/>
        <v>29.53</v>
      </c>
      <c r="G40" s="154">
        <f t="shared" si="3"/>
        <v>37.36</v>
      </c>
    </row>
    <row r="41" spans="1:7" ht="12">
      <c r="A41" s="142"/>
      <c r="B41" s="150" t="s">
        <v>159</v>
      </c>
      <c r="C41" s="151">
        <f t="shared" si="3"/>
        <v>7.35</v>
      </c>
      <c r="D41" s="151">
        <f t="shared" si="3"/>
        <v>7.36</v>
      </c>
      <c r="E41" s="151">
        <f t="shared" si="3"/>
        <v>7.05</v>
      </c>
      <c r="F41" s="151">
        <f t="shared" si="3"/>
        <v>6.15</v>
      </c>
      <c r="G41" s="154">
        <f t="shared" si="3"/>
        <v>8.9499999999999993</v>
      </c>
    </row>
    <row r="42" spans="1:7" ht="12">
      <c r="A42" s="142"/>
      <c r="B42" s="150" t="s">
        <v>160</v>
      </c>
      <c r="C42" s="151">
        <f t="shared" si="3"/>
        <v>3.54</v>
      </c>
      <c r="D42" s="151">
        <f t="shared" si="3"/>
        <v>6.62</v>
      </c>
      <c r="E42" s="151">
        <f t="shared" si="3"/>
        <v>6.58</v>
      </c>
      <c r="F42" s="151">
        <f t="shared" si="3"/>
        <v>4.54</v>
      </c>
      <c r="G42" s="154">
        <f t="shared" si="3"/>
        <v>1.35</v>
      </c>
    </row>
    <row r="43" spans="1:7" ht="12">
      <c r="A43" s="153"/>
      <c r="B43" s="150" t="s">
        <v>161</v>
      </c>
      <c r="C43" s="151">
        <f t="shared" si="3"/>
        <v>5.39</v>
      </c>
      <c r="D43" s="151">
        <f t="shared" si="3"/>
        <v>5</v>
      </c>
      <c r="E43" s="151">
        <f t="shared" si="3"/>
        <v>5.88</v>
      </c>
      <c r="F43" s="151">
        <f t="shared" si="3"/>
        <v>4.57</v>
      </c>
      <c r="G43" s="154">
        <f t="shared" si="3"/>
        <v>4.79</v>
      </c>
    </row>
    <row r="44" spans="1:7" ht="12">
      <c r="A44" s="142"/>
      <c r="B44" s="150" t="s">
        <v>162</v>
      </c>
      <c r="C44" s="151">
        <f t="shared" si="3"/>
        <v>1.73</v>
      </c>
      <c r="D44" s="151">
        <f t="shared" si="3"/>
        <v>1.33</v>
      </c>
      <c r="E44" s="151">
        <f t="shared" si="3"/>
        <v>1.1399999999999999</v>
      </c>
      <c r="F44" s="151">
        <f t="shared" si="3"/>
        <v>0.92</v>
      </c>
      <c r="G44" s="154">
        <f t="shared" si="3"/>
        <v>-1.41</v>
      </c>
    </row>
    <row r="45" spans="1:7" ht="12">
      <c r="A45" s="142"/>
      <c r="B45" s="143"/>
      <c r="C45" s="144"/>
      <c r="D45" s="144"/>
      <c r="E45" s="144"/>
      <c r="F45" s="144"/>
      <c r="G45" s="145"/>
    </row>
    <row r="46" spans="1:7" ht="12">
      <c r="A46" s="142"/>
      <c r="B46" s="143"/>
      <c r="C46" s="146"/>
      <c r="D46" s="146"/>
      <c r="E46" s="146"/>
      <c r="F46" s="146"/>
      <c r="G46" s="146"/>
    </row>
    <row r="47" spans="1:7" ht="12.75">
      <c r="A47" s="80"/>
      <c r="B47" s="137" t="s">
        <v>163</v>
      </c>
      <c r="C47" s="10">
        <v>2018</v>
      </c>
      <c r="D47" s="10">
        <v>2019</v>
      </c>
      <c r="E47" s="10">
        <v>2020</v>
      </c>
      <c r="F47" s="10">
        <v>2021</v>
      </c>
      <c r="G47" s="10">
        <v>2022</v>
      </c>
    </row>
    <row r="48" spans="1:7">
      <c r="A48" s="117"/>
    </row>
    <row r="49" spans="1:7" ht="12">
      <c r="A49" s="147"/>
      <c r="B49" s="148" t="s">
        <v>164</v>
      </c>
      <c r="C49" s="149">
        <v>0</v>
      </c>
      <c r="D49" s="149">
        <f>SUM(D50:D55)</f>
        <v>241092.13999999998</v>
      </c>
      <c r="E49" s="149">
        <f>SUM(E50:E55)</f>
        <v>252217.61</v>
      </c>
      <c r="F49" s="149">
        <f>SUM(F50:F55)</f>
        <v>316880.10085463605</v>
      </c>
      <c r="G49" s="149">
        <f>SUM(G50:G55)</f>
        <v>317853.58</v>
      </c>
    </row>
    <row r="50" spans="1:7" ht="12">
      <c r="A50" s="142"/>
      <c r="B50" s="150" t="s">
        <v>165</v>
      </c>
      <c r="C50" s="151"/>
      <c r="D50" s="151">
        <v>138715.72</v>
      </c>
      <c r="E50" s="151">
        <v>138797.79999999999</v>
      </c>
      <c r="F50" s="151">
        <v>161760.51</v>
      </c>
      <c r="G50" s="154">
        <v>166133.63</v>
      </c>
    </row>
    <row r="51" spans="1:7" ht="12">
      <c r="A51" s="142"/>
      <c r="B51" s="150" t="s">
        <v>166</v>
      </c>
      <c r="C51" s="151"/>
      <c r="D51" s="151">
        <v>18995.55</v>
      </c>
      <c r="E51" s="151">
        <v>15222</v>
      </c>
      <c r="F51" s="151">
        <v>31747.27</v>
      </c>
      <c r="G51" s="154">
        <v>30854.49</v>
      </c>
    </row>
    <row r="52" spans="1:7" ht="12">
      <c r="A52" s="142"/>
      <c r="B52" s="150" t="s">
        <v>167</v>
      </c>
      <c r="C52" s="151"/>
      <c r="D52" s="151">
        <v>76873.820000000007</v>
      </c>
      <c r="E52" s="151">
        <v>91590.99</v>
      </c>
      <c r="F52" s="151">
        <v>113590.697529785</v>
      </c>
      <c r="G52" s="154">
        <v>107952.25</v>
      </c>
    </row>
    <row r="53" spans="1:7" ht="12">
      <c r="A53" s="142"/>
      <c r="B53" s="150" t="s">
        <v>168</v>
      </c>
      <c r="C53" s="151"/>
      <c r="D53" s="151">
        <v>4870.82</v>
      </c>
      <c r="E53" s="151">
        <v>4608.45</v>
      </c>
      <c r="F53" s="151">
        <v>7147.3462997462602</v>
      </c>
      <c r="G53" s="154">
        <v>10467.94</v>
      </c>
    </row>
    <row r="54" spans="1:7" ht="12">
      <c r="A54" s="142"/>
      <c r="B54" s="150" t="s">
        <v>169</v>
      </c>
      <c r="C54" s="151"/>
      <c r="D54" s="151">
        <v>5.96</v>
      </c>
      <c r="E54" s="151">
        <v>24.63</v>
      </c>
      <c r="F54" s="151">
        <v>244.40702510480099</v>
      </c>
      <c r="G54" s="154">
        <v>231.27</v>
      </c>
    </row>
    <row r="55" spans="1:7" ht="12">
      <c r="A55" s="153"/>
      <c r="B55" s="150" t="s">
        <v>162</v>
      </c>
      <c r="C55" s="151"/>
      <c r="D55" s="151">
        <v>1630.27</v>
      </c>
      <c r="E55" s="151">
        <v>1973.74</v>
      </c>
      <c r="F55" s="151">
        <v>2389.87</v>
      </c>
      <c r="G55" s="154">
        <v>2214</v>
      </c>
    </row>
    <row r="56" spans="1:7" ht="12">
      <c r="A56" s="153"/>
      <c r="B56" s="150"/>
      <c r="C56" s="151"/>
      <c r="D56" s="151"/>
      <c r="E56" s="151"/>
      <c r="F56" s="151"/>
      <c r="G56" s="154"/>
    </row>
    <row r="57" spans="1:7" ht="12">
      <c r="A57" s="147"/>
      <c r="B57" s="148" t="s">
        <v>111</v>
      </c>
      <c r="C57" s="149"/>
      <c r="D57" s="149">
        <f>SUM(D58:D63)</f>
        <v>100.01</v>
      </c>
      <c r="E57" s="149">
        <f t="shared" ref="E57:G57" si="4">SUM(E58:E63)</f>
        <v>100</v>
      </c>
      <c r="F57" s="149">
        <f t="shared" si="4"/>
        <v>100.00999999999999</v>
      </c>
      <c r="G57" s="149">
        <f t="shared" si="4"/>
        <v>100</v>
      </c>
    </row>
    <row r="58" spans="1:7" ht="12">
      <c r="A58" s="142"/>
      <c r="B58" s="150" t="s">
        <v>165</v>
      </c>
      <c r="C58" s="151"/>
      <c r="D58" s="151">
        <f t="shared" ref="D58:G62" si="5">ROUND(100*D50/D$49,2)</f>
        <v>57.54</v>
      </c>
      <c r="E58" s="151">
        <f t="shared" si="5"/>
        <v>55.03</v>
      </c>
      <c r="F58" s="151">
        <f t="shared" si="5"/>
        <v>51.05</v>
      </c>
      <c r="G58" s="151">
        <f t="shared" si="5"/>
        <v>52.27</v>
      </c>
    </row>
    <row r="59" spans="1:7" ht="12">
      <c r="A59" s="142"/>
      <c r="B59" s="150" t="s">
        <v>166</v>
      </c>
      <c r="C59" s="151"/>
      <c r="D59" s="151">
        <f t="shared" si="5"/>
        <v>7.88</v>
      </c>
      <c r="E59" s="151">
        <f t="shared" si="5"/>
        <v>6.04</v>
      </c>
      <c r="F59" s="151">
        <f t="shared" si="5"/>
        <v>10.02</v>
      </c>
      <c r="G59" s="151">
        <f t="shared" si="5"/>
        <v>9.7100000000000009</v>
      </c>
    </row>
    <row r="60" spans="1:7" ht="12">
      <c r="A60" s="142"/>
      <c r="B60" s="150" t="s">
        <v>167</v>
      </c>
      <c r="C60" s="151"/>
      <c r="D60" s="151">
        <f t="shared" si="5"/>
        <v>31.89</v>
      </c>
      <c r="E60" s="151">
        <f t="shared" si="5"/>
        <v>36.31</v>
      </c>
      <c r="F60" s="151">
        <f t="shared" si="5"/>
        <v>35.85</v>
      </c>
      <c r="G60" s="151">
        <f t="shared" si="5"/>
        <v>33.96</v>
      </c>
    </row>
    <row r="61" spans="1:7" ht="12">
      <c r="A61" s="142"/>
      <c r="B61" s="150" t="s">
        <v>168</v>
      </c>
      <c r="C61" s="151"/>
      <c r="D61" s="151">
        <f t="shared" si="5"/>
        <v>2.02</v>
      </c>
      <c r="E61" s="151">
        <f t="shared" si="5"/>
        <v>1.83</v>
      </c>
      <c r="F61" s="151">
        <f t="shared" si="5"/>
        <v>2.2599999999999998</v>
      </c>
      <c r="G61" s="151">
        <f t="shared" si="5"/>
        <v>3.29</v>
      </c>
    </row>
    <row r="62" spans="1:7" ht="12">
      <c r="A62" s="142"/>
      <c r="B62" s="150" t="s">
        <v>169</v>
      </c>
      <c r="C62" s="151"/>
      <c r="D62" s="151">
        <f t="shared" si="5"/>
        <v>0</v>
      </c>
      <c r="E62" s="151">
        <f t="shared" si="5"/>
        <v>0.01</v>
      </c>
      <c r="F62" s="151">
        <f t="shared" si="5"/>
        <v>0.08</v>
      </c>
      <c r="G62" s="151">
        <f t="shared" si="5"/>
        <v>7.0000000000000007E-2</v>
      </c>
    </row>
    <row r="63" spans="1:7" ht="12">
      <c r="A63" s="153"/>
      <c r="B63" s="150" t="s">
        <v>162</v>
      </c>
      <c r="C63" s="151"/>
      <c r="D63" s="151">
        <f t="shared" ref="D63:G63" si="6">ROUND(100*D55/D$49,2)</f>
        <v>0.68</v>
      </c>
      <c r="E63" s="151">
        <f t="shared" si="6"/>
        <v>0.78</v>
      </c>
      <c r="F63" s="151">
        <f t="shared" si="6"/>
        <v>0.75</v>
      </c>
      <c r="G63" s="151">
        <f t="shared" si="6"/>
        <v>0.7</v>
      </c>
    </row>
    <row r="64" spans="1:7" ht="12">
      <c r="A64" s="153"/>
      <c r="B64" s="150"/>
      <c r="C64" s="151"/>
      <c r="D64" s="151"/>
      <c r="E64" s="151"/>
      <c r="F64" s="151"/>
      <c r="G64" s="154"/>
    </row>
    <row r="65" spans="1:7" ht="12">
      <c r="A65" s="153"/>
      <c r="B65" s="197"/>
      <c r="C65" s="198"/>
      <c r="D65" s="198"/>
      <c r="E65" s="198"/>
      <c r="F65" s="198"/>
      <c r="G65" s="198"/>
    </row>
    <row r="66" spans="1:7" ht="12">
      <c r="A66" s="153"/>
      <c r="B66" s="199" t="s">
        <v>112</v>
      </c>
    </row>
    <row r="67" spans="1:7" ht="12">
      <c r="A67" s="142"/>
      <c r="B67" s="200" t="s">
        <v>114</v>
      </c>
    </row>
    <row r="68" spans="1:7" ht="12">
      <c r="A68" s="142"/>
      <c r="B68" s="201"/>
    </row>
    <row r="69" spans="1:7" ht="12">
      <c r="A69" s="142"/>
      <c r="B69" s="201"/>
    </row>
    <row r="70" spans="1:7" ht="12">
      <c r="A70" s="144"/>
      <c r="B70" s="201"/>
    </row>
    <row r="71" spans="1:7" ht="12">
      <c r="A71" s="144"/>
    </row>
    <row r="72" spans="1:7" ht="15.75">
      <c r="A72" s="202"/>
      <c r="B72" s="461"/>
      <c r="C72" s="461"/>
      <c r="D72" s="461"/>
      <c r="E72" s="461"/>
      <c r="F72" s="461"/>
      <c r="G72" s="461"/>
    </row>
    <row r="73" spans="1:7" ht="12">
      <c r="A73" s="202"/>
    </row>
    <row r="74" spans="1:7" ht="12.75">
      <c r="A74" s="203"/>
      <c r="B74" s="7"/>
      <c r="E74" s="1"/>
    </row>
    <row r="75" spans="1:7" ht="12.75">
      <c r="A75" s="203"/>
    </row>
    <row r="79" spans="1:7">
      <c r="B79" s="3"/>
      <c r="C79" s="3"/>
      <c r="D79" s="3"/>
      <c r="E79" s="3"/>
      <c r="F79" s="3"/>
      <c r="G79" s="3"/>
    </row>
    <row r="80" spans="1:7" ht="12.75">
      <c r="A80" s="7"/>
    </row>
    <row r="82" spans="1:6" ht="14.25">
      <c r="A82" s="204"/>
    </row>
    <row r="83" spans="1:6" ht="15.75">
      <c r="A83" s="75"/>
      <c r="B83" s="75"/>
      <c r="C83" s="459"/>
      <c r="D83" s="459"/>
      <c r="E83" s="459"/>
      <c r="F83" s="459"/>
    </row>
  </sheetData>
  <mergeCells count="2">
    <mergeCell ref="B72:G72"/>
    <mergeCell ref="C83:F83"/>
  </mergeCells>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1454817346722"/>
    <pageSetUpPr fitToPage="1"/>
  </sheetPr>
  <dimension ref="A1:H121"/>
  <sheetViews>
    <sheetView showGridLines="0" view="pageBreakPreview" topLeftCell="A67" zoomScaleNormal="100" workbookViewId="0">
      <selection activeCell="E30" sqref="E30"/>
    </sheetView>
  </sheetViews>
  <sheetFormatPr defaultColWidth="9.140625" defaultRowHeight="11.25"/>
  <cols>
    <col min="1" max="1" width="4.85546875" style="2" customWidth="1"/>
    <col min="2" max="2" width="41" style="3" customWidth="1"/>
    <col min="3" max="7" width="13.85546875" style="3" customWidth="1"/>
    <col min="8" max="16384" width="9.140625" style="2"/>
  </cols>
  <sheetData>
    <row r="1" spans="2:7" s="1" customFormat="1" ht="30" customHeight="1">
      <c r="B1" s="115" t="s">
        <v>170</v>
      </c>
      <c r="C1" s="3"/>
      <c r="D1" s="3"/>
      <c r="E1" s="3"/>
      <c r="F1" s="3"/>
      <c r="G1" s="157"/>
    </row>
    <row r="3" spans="2:7" ht="12.75">
      <c r="B3" s="9" t="s">
        <v>145</v>
      </c>
      <c r="C3" s="10">
        <v>2018</v>
      </c>
      <c r="D3" s="10">
        <v>2019</v>
      </c>
      <c r="E3" s="10">
        <v>2020</v>
      </c>
      <c r="F3" s="10">
        <v>2021</v>
      </c>
      <c r="G3" s="10">
        <v>2022</v>
      </c>
    </row>
    <row r="4" spans="2:7">
      <c r="C4" s="2"/>
      <c r="D4" s="2"/>
      <c r="E4" s="2"/>
      <c r="F4" s="2"/>
      <c r="G4" s="2"/>
    </row>
    <row r="5" spans="2:7" ht="12">
      <c r="B5" s="158" t="s">
        <v>171</v>
      </c>
      <c r="C5" s="159"/>
      <c r="D5" s="159"/>
      <c r="E5" s="159"/>
      <c r="F5" s="159"/>
      <c r="G5" s="160"/>
    </row>
    <row r="6" spans="2:7" ht="12">
      <c r="B6" s="105" t="s">
        <v>172</v>
      </c>
      <c r="C6" s="105">
        <v>160552393.59999999</v>
      </c>
      <c r="D6" s="105">
        <v>161776857.90000001</v>
      </c>
      <c r="E6" s="105">
        <v>96985888.299999997</v>
      </c>
      <c r="F6" s="105">
        <v>108499012</v>
      </c>
      <c r="G6" s="105">
        <v>117591436.5</v>
      </c>
    </row>
    <row r="7" spans="2:7" ht="12">
      <c r="B7" s="105" t="s">
        <v>173</v>
      </c>
      <c r="C7" s="105">
        <v>100480277</v>
      </c>
      <c r="D7" s="105">
        <v>71701213.099999994</v>
      </c>
      <c r="E7" s="105">
        <v>60510577.899999999</v>
      </c>
      <c r="F7" s="105">
        <v>71297036.400000006</v>
      </c>
      <c r="G7" s="105">
        <v>70474433.700000003</v>
      </c>
    </row>
    <row r="8" spans="2:7" ht="12">
      <c r="B8" s="105" t="s">
        <v>174</v>
      </c>
      <c r="C8" s="105">
        <v>16921213.699999999</v>
      </c>
      <c r="D8" s="105">
        <v>9458369.9000000004</v>
      </c>
      <c r="E8" s="105">
        <v>9624861.5999999996</v>
      </c>
      <c r="F8" s="105">
        <v>8930871.9000000004</v>
      </c>
      <c r="G8" s="105">
        <v>9069019.5</v>
      </c>
    </row>
    <row r="9" spans="2:7" ht="12">
      <c r="B9" s="105" t="s">
        <v>175</v>
      </c>
      <c r="C9" s="105">
        <v>163442034.5</v>
      </c>
      <c r="D9" s="105">
        <v>162863614.69999999</v>
      </c>
      <c r="E9" s="105">
        <v>98818536.5</v>
      </c>
      <c r="F9" s="105">
        <v>110416756.3</v>
      </c>
      <c r="G9" s="105">
        <v>120562322.90000001</v>
      </c>
    </row>
    <row r="10" spans="2:7" ht="12">
      <c r="B10" s="105" t="s">
        <v>176</v>
      </c>
      <c r="C10" s="105">
        <v>7561645.0999999996</v>
      </c>
      <c r="D10" s="105">
        <v>4505361</v>
      </c>
      <c r="E10" s="105">
        <v>3867504</v>
      </c>
      <c r="F10" s="105">
        <v>3971381.6</v>
      </c>
      <c r="G10" s="105">
        <v>3841036</v>
      </c>
    </row>
    <row r="11" spans="2:7" ht="12">
      <c r="B11" s="105" t="s">
        <v>177</v>
      </c>
      <c r="C11" s="105">
        <f>C6-C7+C8-C10</f>
        <v>69431685.200000003</v>
      </c>
      <c r="D11" s="105">
        <f>D6-D7+D8-D10</f>
        <v>95028653.700000018</v>
      </c>
      <c r="E11" s="105">
        <f>E6-E7+E8-E10</f>
        <v>42232668</v>
      </c>
      <c r="F11" s="105">
        <v>42161465.899999999</v>
      </c>
      <c r="G11" s="105">
        <f>G6-G7+G8-G10</f>
        <v>52344986.299999997</v>
      </c>
    </row>
    <row r="12" spans="2:7" ht="12">
      <c r="B12" s="105"/>
      <c r="C12" s="105"/>
      <c r="D12" s="105"/>
      <c r="E12" s="105"/>
      <c r="F12" s="105"/>
      <c r="G12" s="105"/>
    </row>
    <row r="13" spans="2:7" ht="12">
      <c r="B13" s="158" t="s">
        <v>178</v>
      </c>
      <c r="C13" s="129"/>
      <c r="D13" s="129"/>
      <c r="E13" s="129"/>
      <c r="F13" s="129"/>
      <c r="G13" s="130"/>
    </row>
    <row r="14" spans="2:7" ht="12">
      <c r="B14" s="105" t="s">
        <v>172</v>
      </c>
      <c r="C14" s="105">
        <v>83203.399999999994</v>
      </c>
      <c r="D14" s="105">
        <v>90095.3</v>
      </c>
      <c r="E14" s="105">
        <v>84699</v>
      </c>
      <c r="F14" s="105">
        <v>94351.3</v>
      </c>
      <c r="G14" s="105">
        <v>105717.8</v>
      </c>
    </row>
    <row r="15" spans="2:7" ht="12">
      <c r="B15" s="105" t="s">
        <v>173</v>
      </c>
      <c r="C15" s="105">
        <v>36785.300000000003</v>
      </c>
      <c r="D15" s="105">
        <v>42427.6</v>
      </c>
      <c r="E15" s="105">
        <v>43455</v>
      </c>
      <c r="F15" s="105">
        <v>48429.4</v>
      </c>
      <c r="G15" s="105">
        <v>57209.5</v>
      </c>
    </row>
    <row r="16" spans="2:7" ht="12">
      <c r="B16" s="105" t="s">
        <v>179</v>
      </c>
      <c r="C16" s="105">
        <v>9123.9</v>
      </c>
      <c r="D16" s="105">
        <v>10868.5</v>
      </c>
      <c r="E16" s="105">
        <v>11569.8</v>
      </c>
      <c r="F16" s="105">
        <v>10939.3</v>
      </c>
      <c r="G16" s="105">
        <v>10930.9</v>
      </c>
    </row>
    <row r="17" spans="2:8" ht="12">
      <c r="B17" s="105" t="s">
        <v>180</v>
      </c>
      <c r="C17" s="105">
        <v>84423.6</v>
      </c>
      <c r="D17" s="105">
        <v>91035.6</v>
      </c>
      <c r="E17" s="105">
        <v>85706</v>
      </c>
      <c r="F17" s="105">
        <v>97484.1</v>
      </c>
      <c r="G17" s="105">
        <v>107029</v>
      </c>
    </row>
    <row r="18" spans="2:8" ht="12">
      <c r="B18" s="105" t="s">
        <v>176</v>
      </c>
      <c r="C18" s="105">
        <v>4460.2</v>
      </c>
      <c r="D18" s="105">
        <v>4675.8999999999996</v>
      </c>
      <c r="E18" s="105">
        <v>5255.6</v>
      </c>
      <c r="F18" s="105">
        <v>4718.6000000000004</v>
      </c>
      <c r="G18" s="105">
        <v>5785.4</v>
      </c>
    </row>
    <row r="19" spans="2:8" ht="12">
      <c r="B19" s="105" t="s">
        <v>181</v>
      </c>
      <c r="C19" s="105">
        <f>C14-C15+C16-C18</f>
        <v>51081.799999999996</v>
      </c>
      <c r="D19" s="105">
        <f>D14-D15+D16-D18</f>
        <v>53860.3</v>
      </c>
      <c r="E19" s="105">
        <f>E14-E15+E16-E18</f>
        <v>47558.200000000004</v>
      </c>
      <c r="F19" s="105">
        <v>52142.6</v>
      </c>
      <c r="G19" s="105">
        <f>G14-G15+G16-G18</f>
        <v>53653.8</v>
      </c>
      <c r="H19" s="171"/>
    </row>
    <row r="20" spans="2:8" ht="12">
      <c r="B20" s="105"/>
      <c r="C20" s="105"/>
      <c r="D20" s="105"/>
      <c r="E20" s="105"/>
      <c r="F20" s="105"/>
      <c r="G20" s="105"/>
    </row>
    <row r="21" spans="2:8" ht="12">
      <c r="B21" s="158" t="s">
        <v>182</v>
      </c>
      <c r="C21" s="104">
        <f>C22+C23+C24+C25+C26+C27</f>
        <v>84423.599999999991</v>
      </c>
      <c r="D21" s="104">
        <f>D22+D23+D24+D25+D26+D27</f>
        <v>91035.6</v>
      </c>
      <c r="E21" s="104">
        <f>E22+E23+E24+E25+E26+E27</f>
        <v>85706</v>
      </c>
      <c r="F21" s="104">
        <f>F22+F23+F24+F25+F26+F27</f>
        <v>97484.099999999991</v>
      </c>
      <c r="G21" s="104">
        <f>G22+G23+G24+G25+G26+G27</f>
        <v>107029.1</v>
      </c>
    </row>
    <row r="22" spans="2:8" ht="12">
      <c r="B22" s="105" t="s">
        <v>183</v>
      </c>
      <c r="C22" s="105">
        <v>27729.1</v>
      </c>
      <c r="D22" s="105">
        <f>29486.5+24</f>
        <v>29510.5</v>
      </c>
      <c r="E22" s="105">
        <v>32832.800000000003</v>
      </c>
      <c r="F22" s="105">
        <v>37882.800000000003</v>
      </c>
      <c r="G22" s="105">
        <v>41653.300000000003</v>
      </c>
    </row>
    <row r="23" spans="2:8" ht="12">
      <c r="B23" s="105" t="s">
        <v>184</v>
      </c>
      <c r="C23" s="105">
        <v>6389</v>
      </c>
      <c r="D23" s="105">
        <v>6755.8</v>
      </c>
      <c r="E23" s="105">
        <v>6251.7</v>
      </c>
      <c r="F23" s="105">
        <v>6198.2</v>
      </c>
      <c r="G23" s="105">
        <v>7170.3</v>
      </c>
    </row>
    <row r="24" spans="2:8" ht="12">
      <c r="B24" s="105" t="s">
        <v>185</v>
      </c>
      <c r="C24" s="105">
        <v>28415</v>
      </c>
      <c r="D24" s="105">
        <v>30336</v>
      </c>
      <c r="E24" s="105">
        <v>25976.400000000001</v>
      </c>
      <c r="F24" s="105">
        <v>26175.200000000001</v>
      </c>
      <c r="G24" s="105">
        <v>27086.2</v>
      </c>
    </row>
    <row r="25" spans="2:8" ht="12">
      <c r="B25" s="105" t="s">
        <v>186</v>
      </c>
      <c r="C25" s="105">
        <v>17396.3</v>
      </c>
      <c r="D25" s="105">
        <v>19471.7</v>
      </c>
      <c r="E25" s="105">
        <v>16975.3</v>
      </c>
      <c r="F25" s="105">
        <v>22761</v>
      </c>
      <c r="G25" s="105">
        <v>25946.5</v>
      </c>
    </row>
    <row r="26" spans="2:8" ht="12">
      <c r="B26" s="105" t="s">
        <v>187</v>
      </c>
      <c r="C26" s="105">
        <v>4494.2</v>
      </c>
      <c r="D26" s="105">
        <v>4961.6000000000004</v>
      </c>
      <c r="E26" s="105">
        <v>3669.8</v>
      </c>
      <c r="F26" s="105">
        <v>4466.8999999999996</v>
      </c>
      <c r="G26" s="105">
        <v>5172.8</v>
      </c>
    </row>
    <row r="27" spans="2:8" ht="12">
      <c r="B27" s="105" t="s">
        <v>188</v>
      </c>
      <c r="C27" s="106">
        <v>0</v>
      </c>
      <c r="D27" s="106"/>
      <c r="E27" s="106"/>
      <c r="F27" s="106">
        <v>0</v>
      </c>
      <c r="G27" s="106"/>
    </row>
    <row r="28" spans="2:8" ht="12">
      <c r="B28" s="105"/>
      <c r="C28" s="106"/>
      <c r="D28" s="106"/>
      <c r="E28" s="106"/>
      <c r="F28" s="106"/>
      <c r="G28" s="106"/>
    </row>
    <row r="29" spans="2:8" ht="12">
      <c r="B29" s="158" t="s">
        <v>189</v>
      </c>
      <c r="C29" s="104">
        <f>C30+C31+C32+C33+C34+C35</f>
        <v>51081.8</v>
      </c>
      <c r="D29" s="104">
        <f>D30+D31+D32+D33+D34+D35</f>
        <v>53860.3</v>
      </c>
      <c r="E29" s="104">
        <f>E30+E31+E32+E33+E34+E35</f>
        <v>47558.3</v>
      </c>
      <c r="F29" s="104">
        <f>F30+F31+F32+F33+F34+F35</f>
        <v>52142.600000000006</v>
      </c>
      <c r="G29" s="104">
        <f>G30+G31+G32+G33+G34+G35</f>
        <v>53653.8</v>
      </c>
    </row>
    <row r="30" spans="2:8" ht="12">
      <c r="B30" s="105" t="s">
        <v>183</v>
      </c>
      <c r="C30" s="105">
        <v>6635.5</v>
      </c>
      <c r="D30" s="105">
        <v>5812.5</v>
      </c>
      <c r="E30" s="105">
        <v>6135.5</v>
      </c>
      <c r="F30" s="105">
        <v>8104.7</v>
      </c>
      <c r="G30" s="105">
        <v>7866.3</v>
      </c>
    </row>
    <row r="31" spans="2:8" ht="12">
      <c r="B31" s="105" t="s">
        <v>184</v>
      </c>
      <c r="C31" s="105">
        <v>1975.9</v>
      </c>
      <c r="D31" s="105">
        <v>2135.6</v>
      </c>
      <c r="E31" s="105">
        <v>1939.8</v>
      </c>
      <c r="F31" s="105">
        <v>1569.5</v>
      </c>
      <c r="G31" s="105">
        <v>2279.1</v>
      </c>
    </row>
    <row r="32" spans="2:8" ht="12">
      <c r="B32" s="105" t="s">
        <v>185</v>
      </c>
      <c r="C32" s="105">
        <v>26539.1</v>
      </c>
      <c r="D32" s="105">
        <v>28193.5</v>
      </c>
      <c r="E32" s="105">
        <v>24105.5</v>
      </c>
      <c r="F32" s="105">
        <v>24200.9</v>
      </c>
      <c r="G32" s="105">
        <v>24873.9</v>
      </c>
    </row>
    <row r="33" spans="2:7" ht="12">
      <c r="B33" s="105" t="s">
        <v>186</v>
      </c>
      <c r="C33" s="105">
        <v>11804.4</v>
      </c>
      <c r="D33" s="105">
        <v>13228.4</v>
      </c>
      <c r="E33" s="105">
        <v>12023.6</v>
      </c>
      <c r="F33" s="105">
        <v>14116.4</v>
      </c>
      <c r="G33" s="105">
        <v>13828.7</v>
      </c>
    </row>
    <row r="34" spans="2:7" ht="12">
      <c r="B34" s="105" t="s">
        <v>187</v>
      </c>
      <c r="C34" s="105">
        <v>4126.8999999999996</v>
      </c>
      <c r="D34" s="105">
        <v>4490.3</v>
      </c>
      <c r="E34" s="105">
        <v>3353.9</v>
      </c>
      <c r="F34" s="105">
        <v>4151.1000000000004</v>
      </c>
      <c r="G34" s="105">
        <v>4805.8</v>
      </c>
    </row>
    <row r="35" spans="2:7" ht="12">
      <c r="B35" s="105" t="s">
        <v>188</v>
      </c>
      <c r="C35" s="106">
        <v>0</v>
      </c>
      <c r="D35" s="106">
        <v>0</v>
      </c>
      <c r="E35" s="106">
        <v>0</v>
      </c>
      <c r="F35" s="106">
        <v>0</v>
      </c>
      <c r="G35" s="106"/>
    </row>
    <row r="36" spans="2:7" ht="12">
      <c r="B36" s="105"/>
      <c r="C36" s="161"/>
      <c r="D36" s="161"/>
      <c r="E36" s="161"/>
      <c r="F36" s="161"/>
      <c r="G36" s="161"/>
    </row>
    <row r="37" spans="2:7" ht="12">
      <c r="B37" s="162" t="s">
        <v>190</v>
      </c>
      <c r="C37" s="163">
        <f>SUM(C38:C39)</f>
        <v>51081.8</v>
      </c>
      <c r="D37" s="163">
        <f>SUM(D38:D39)</f>
        <v>53860.3</v>
      </c>
      <c r="E37" s="163">
        <f>SUM(E38:E39)</f>
        <v>47558.299999999996</v>
      </c>
      <c r="F37" s="163">
        <f>SUM(F38:F39)</f>
        <v>52142.6</v>
      </c>
      <c r="G37" s="163">
        <f>SUM(G38:G39)</f>
        <v>53653.8</v>
      </c>
    </row>
    <row r="38" spans="2:7" ht="12">
      <c r="B38" s="105" t="s">
        <v>191</v>
      </c>
      <c r="C38" s="105">
        <v>40429.300000000003</v>
      </c>
      <c r="D38" s="105">
        <v>42922.400000000001</v>
      </c>
      <c r="E38" s="105">
        <v>38014.699999999997</v>
      </c>
      <c r="F38" s="105">
        <v>42683</v>
      </c>
      <c r="G38" s="105">
        <v>45226.400000000001</v>
      </c>
    </row>
    <row r="39" spans="2:7" ht="12">
      <c r="B39" s="105" t="s">
        <v>192</v>
      </c>
      <c r="C39" s="105">
        <v>10652.5</v>
      </c>
      <c r="D39" s="105">
        <v>10937.9</v>
      </c>
      <c r="E39" s="105">
        <v>9543.6</v>
      </c>
      <c r="F39" s="105">
        <v>9459.6</v>
      </c>
      <c r="G39" s="105">
        <v>8427.4</v>
      </c>
    </row>
    <row r="40" spans="2:7" ht="12">
      <c r="B40" s="114"/>
      <c r="C40" s="114"/>
      <c r="D40" s="114"/>
      <c r="E40" s="114"/>
      <c r="F40" s="114"/>
      <c r="G40" s="114"/>
    </row>
    <row r="41" spans="2:7">
      <c r="C41" s="164"/>
      <c r="D41" s="164"/>
      <c r="E41" s="164"/>
      <c r="F41" s="164"/>
      <c r="G41" s="164"/>
    </row>
    <row r="42" spans="2:7" ht="12.75">
      <c r="B42" s="165" t="s">
        <v>111</v>
      </c>
      <c r="C42" s="10">
        <v>2018</v>
      </c>
      <c r="D42" s="10">
        <v>2019</v>
      </c>
      <c r="E42" s="10">
        <v>2020</v>
      </c>
      <c r="F42" s="10">
        <v>2021</v>
      </c>
      <c r="G42" s="10">
        <v>2022</v>
      </c>
    </row>
    <row r="43" spans="2:7">
      <c r="C43" s="2"/>
      <c r="D43" s="2"/>
      <c r="E43" s="2"/>
      <c r="F43" s="2"/>
      <c r="G43" s="2"/>
    </row>
    <row r="44" spans="2:7" ht="12">
      <c r="B44" s="158" t="s">
        <v>182</v>
      </c>
      <c r="C44" s="166">
        <f>C45+C46+C47+C48+C49+C50</f>
        <v>100.00999999999999</v>
      </c>
      <c r="D44" s="166">
        <f t="shared" ref="D44:G44" si="0">D45+D46+D47+D48+D49+D50</f>
        <v>100</v>
      </c>
      <c r="E44" s="166">
        <f t="shared" si="0"/>
        <v>100</v>
      </c>
      <c r="F44" s="166">
        <f t="shared" si="0"/>
        <v>99.999999999999986</v>
      </c>
      <c r="G44" s="166">
        <f t="shared" si="0"/>
        <v>100</v>
      </c>
    </row>
    <row r="45" spans="2:7" ht="12">
      <c r="B45" s="105" t="s">
        <v>183</v>
      </c>
      <c r="C45" s="155">
        <f>ROUND(100*C22/C$21,2)</f>
        <v>32.85</v>
      </c>
      <c r="D45" s="155">
        <f t="shared" ref="D45:G45" si="1">ROUND(100*D22/D$21,2)</f>
        <v>32.42</v>
      </c>
      <c r="E45" s="155">
        <f t="shared" si="1"/>
        <v>38.31</v>
      </c>
      <c r="F45" s="155">
        <f t="shared" si="1"/>
        <v>38.86</v>
      </c>
      <c r="G45" s="167">
        <f t="shared" si="1"/>
        <v>38.92</v>
      </c>
    </row>
    <row r="46" spans="2:7" ht="12">
      <c r="B46" s="105" t="s">
        <v>193</v>
      </c>
      <c r="C46" s="155">
        <f t="shared" ref="C46:G50" si="2">ROUND(100*C23/C$21,2)</f>
        <v>7.57</v>
      </c>
      <c r="D46" s="155">
        <f t="shared" si="2"/>
        <v>7.42</v>
      </c>
      <c r="E46" s="155">
        <f t="shared" si="2"/>
        <v>7.29</v>
      </c>
      <c r="F46" s="155">
        <f t="shared" si="2"/>
        <v>6.36</v>
      </c>
      <c r="G46" s="167">
        <f t="shared" si="2"/>
        <v>6.7</v>
      </c>
    </row>
    <row r="47" spans="2:7" ht="12">
      <c r="B47" s="105" t="s">
        <v>185</v>
      </c>
      <c r="C47" s="155">
        <f t="shared" si="2"/>
        <v>33.659999999999997</v>
      </c>
      <c r="D47" s="155">
        <f t="shared" si="2"/>
        <v>33.32</v>
      </c>
      <c r="E47" s="155">
        <f t="shared" si="2"/>
        <v>30.31</v>
      </c>
      <c r="F47" s="155">
        <f t="shared" si="2"/>
        <v>26.85</v>
      </c>
      <c r="G47" s="167">
        <f t="shared" si="2"/>
        <v>25.31</v>
      </c>
    </row>
    <row r="48" spans="2:7" ht="12">
      <c r="B48" s="105" t="s">
        <v>186</v>
      </c>
      <c r="C48" s="155">
        <f t="shared" si="2"/>
        <v>20.61</v>
      </c>
      <c r="D48" s="155">
        <f t="shared" si="2"/>
        <v>21.39</v>
      </c>
      <c r="E48" s="155">
        <f t="shared" si="2"/>
        <v>19.809999999999999</v>
      </c>
      <c r="F48" s="155">
        <f t="shared" si="2"/>
        <v>23.35</v>
      </c>
      <c r="G48" s="167">
        <f t="shared" si="2"/>
        <v>24.24</v>
      </c>
    </row>
    <row r="49" spans="2:7" ht="12">
      <c r="B49" s="105" t="s">
        <v>187</v>
      </c>
      <c r="C49" s="155">
        <f t="shared" si="2"/>
        <v>5.32</v>
      </c>
      <c r="D49" s="155">
        <f t="shared" si="2"/>
        <v>5.45</v>
      </c>
      <c r="E49" s="155">
        <f t="shared" si="2"/>
        <v>4.28</v>
      </c>
      <c r="F49" s="155">
        <f t="shared" si="2"/>
        <v>4.58</v>
      </c>
      <c r="G49" s="167">
        <f t="shared" si="2"/>
        <v>4.83</v>
      </c>
    </row>
    <row r="50" spans="2:7" ht="12">
      <c r="B50" s="105" t="s">
        <v>188</v>
      </c>
      <c r="C50" s="155">
        <f t="shared" si="2"/>
        <v>0</v>
      </c>
      <c r="D50" s="155">
        <f t="shared" si="2"/>
        <v>0</v>
      </c>
      <c r="E50" s="155">
        <f t="shared" si="2"/>
        <v>0</v>
      </c>
      <c r="F50" s="155">
        <f t="shared" si="2"/>
        <v>0</v>
      </c>
      <c r="G50" s="167">
        <f t="shared" si="2"/>
        <v>0</v>
      </c>
    </row>
    <row r="51" spans="2:7" ht="12">
      <c r="B51" s="105"/>
      <c r="C51" s="106"/>
      <c r="D51" s="106"/>
      <c r="E51" s="106"/>
      <c r="F51" s="106"/>
      <c r="G51" s="106"/>
    </row>
    <row r="52" spans="2:7" ht="12">
      <c r="B52" s="158" t="s">
        <v>189</v>
      </c>
      <c r="C52" s="166">
        <f>C53+C54+C55+C56+C57+C58</f>
        <v>100</v>
      </c>
      <c r="D52" s="166">
        <f t="shared" ref="D52:G52" si="3">D53+D54+D55+D56+D57+D58</f>
        <v>100.01</v>
      </c>
      <c r="E52" s="166">
        <f t="shared" si="3"/>
        <v>100</v>
      </c>
      <c r="F52" s="166">
        <f t="shared" si="3"/>
        <v>99.99</v>
      </c>
      <c r="G52" s="166">
        <f t="shared" si="3"/>
        <v>100</v>
      </c>
    </row>
    <row r="53" spans="2:7" ht="12">
      <c r="B53" s="105" t="s">
        <v>183</v>
      </c>
      <c r="C53" s="155">
        <f>ROUND(100*C30/C$29,2)</f>
        <v>12.99</v>
      </c>
      <c r="D53" s="155">
        <f t="shared" ref="D53:G53" si="4">ROUND(100*D30/D$29,2)</f>
        <v>10.79</v>
      </c>
      <c r="E53" s="155">
        <f t="shared" si="4"/>
        <v>12.9</v>
      </c>
      <c r="F53" s="155">
        <f t="shared" si="4"/>
        <v>15.54</v>
      </c>
      <c r="G53" s="167">
        <f t="shared" si="4"/>
        <v>14.66</v>
      </c>
    </row>
    <row r="54" spans="2:7" ht="12">
      <c r="B54" s="105" t="s">
        <v>193</v>
      </c>
      <c r="C54" s="155">
        <f t="shared" ref="C54:G58" si="5">ROUND(100*C31/C$29,2)</f>
        <v>3.87</v>
      </c>
      <c r="D54" s="155">
        <f t="shared" si="5"/>
        <v>3.97</v>
      </c>
      <c r="E54" s="155">
        <f t="shared" si="5"/>
        <v>4.08</v>
      </c>
      <c r="F54" s="155">
        <f t="shared" si="5"/>
        <v>3.01</v>
      </c>
      <c r="G54" s="167">
        <f t="shared" si="5"/>
        <v>4.25</v>
      </c>
    </row>
    <row r="55" spans="2:7" ht="12">
      <c r="B55" s="105" t="s">
        <v>185</v>
      </c>
      <c r="C55" s="155">
        <f t="shared" si="5"/>
        <v>51.95</v>
      </c>
      <c r="D55" s="155">
        <f t="shared" si="5"/>
        <v>52.35</v>
      </c>
      <c r="E55" s="155">
        <f t="shared" si="5"/>
        <v>50.69</v>
      </c>
      <c r="F55" s="155">
        <f t="shared" si="5"/>
        <v>46.41</v>
      </c>
      <c r="G55" s="167">
        <f t="shared" si="5"/>
        <v>46.36</v>
      </c>
    </row>
    <row r="56" spans="2:7" ht="12">
      <c r="B56" s="105" t="s">
        <v>186</v>
      </c>
      <c r="C56" s="155">
        <f t="shared" si="5"/>
        <v>23.11</v>
      </c>
      <c r="D56" s="155">
        <f t="shared" si="5"/>
        <v>24.56</v>
      </c>
      <c r="E56" s="155">
        <f t="shared" si="5"/>
        <v>25.28</v>
      </c>
      <c r="F56" s="155">
        <f t="shared" si="5"/>
        <v>27.07</v>
      </c>
      <c r="G56" s="167">
        <f t="shared" si="5"/>
        <v>25.77</v>
      </c>
    </row>
    <row r="57" spans="2:7" ht="12">
      <c r="B57" s="105" t="s">
        <v>187</v>
      </c>
      <c r="C57" s="155">
        <f t="shared" si="5"/>
        <v>8.08</v>
      </c>
      <c r="D57" s="155">
        <f t="shared" si="5"/>
        <v>8.34</v>
      </c>
      <c r="E57" s="155">
        <f t="shared" si="5"/>
        <v>7.05</v>
      </c>
      <c r="F57" s="155">
        <f t="shared" si="5"/>
        <v>7.96</v>
      </c>
      <c r="G57" s="167">
        <f t="shared" si="5"/>
        <v>8.9600000000000009</v>
      </c>
    </row>
    <row r="58" spans="2:7" ht="12">
      <c r="B58" s="105" t="s">
        <v>188</v>
      </c>
      <c r="C58" s="155">
        <f t="shared" si="5"/>
        <v>0</v>
      </c>
      <c r="D58" s="155">
        <f t="shared" si="5"/>
        <v>0</v>
      </c>
      <c r="E58" s="155">
        <f t="shared" si="5"/>
        <v>0</v>
      </c>
      <c r="F58" s="155">
        <f t="shared" si="5"/>
        <v>0</v>
      </c>
      <c r="G58" s="167">
        <f t="shared" si="5"/>
        <v>0</v>
      </c>
    </row>
    <row r="59" spans="2:7" ht="12">
      <c r="B59" s="105"/>
      <c r="C59" s="161"/>
      <c r="D59" s="161"/>
      <c r="E59" s="161"/>
      <c r="F59" s="161"/>
      <c r="G59" s="161"/>
    </row>
    <row r="60" spans="2:7" ht="12">
      <c r="B60" s="162" t="s">
        <v>190</v>
      </c>
      <c r="C60" s="168">
        <f>SUM(C61:C62)</f>
        <v>100</v>
      </c>
      <c r="D60" s="168">
        <f t="shared" ref="D60:G60" si="6">SUM(D61:D62)</f>
        <v>100</v>
      </c>
      <c r="E60" s="168">
        <f t="shared" si="6"/>
        <v>100</v>
      </c>
      <c r="F60" s="168">
        <f t="shared" si="6"/>
        <v>100</v>
      </c>
      <c r="G60" s="168">
        <f t="shared" si="6"/>
        <v>100</v>
      </c>
    </row>
    <row r="61" spans="2:7" ht="12">
      <c r="B61" s="105" t="s">
        <v>191</v>
      </c>
      <c r="C61" s="155">
        <f>ROUND(100*C38/C$37,2)</f>
        <v>79.150000000000006</v>
      </c>
      <c r="D61" s="155">
        <f t="shared" ref="D61:G61" si="7">ROUND(100*D38/D$37,2)</f>
        <v>79.69</v>
      </c>
      <c r="E61" s="155">
        <f t="shared" si="7"/>
        <v>79.930000000000007</v>
      </c>
      <c r="F61" s="155">
        <f t="shared" si="7"/>
        <v>81.86</v>
      </c>
      <c r="G61" s="167">
        <f t="shared" si="7"/>
        <v>84.29</v>
      </c>
    </row>
    <row r="62" spans="2:7" ht="12">
      <c r="B62" s="105" t="s">
        <v>192</v>
      </c>
      <c r="C62" s="155">
        <f>ROUND(100*C39/C$37,2)</f>
        <v>20.85</v>
      </c>
      <c r="D62" s="155">
        <f t="shared" ref="D62:G62" si="8">ROUND(100*D39/D$37,2)</f>
        <v>20.309999999999999</v>
      </c>
      <c r="E62" s="155">
        <f t="shared" si="8"/>
        <v>20.07</v>
      </c>
      <c r="F62" s="155">
        <f t="shared" si="8"/>
        <v>18.14</v>
      </c>
      <c r="G62" s="167">
        <f t="shared" si="8"/>
        <v>15.71</v>
      </c>
    </row>
    <row r="63" spans="2:7">
      <c r="C63" s="2"/>
      <c r="D63" s="2"/>
      <c r="E63" s="2"/>
      <c r="F63" s="2"/>
      <c r="G63" s="2"/>
    </row>
    <row r="64" spans="2:7">
      <c r="C64" s="2"/>
      <c r="D64" s="2"/>
      <c r="E64" s="2"/>
      <c r="F64" s="2"/>
      <c r="G64" s="2"/>
    </row>
    <row r="65" spans="2:7" s="1" customFormat="1" ht="30" customHeight="1">
      <c r="B65" s="115" t="s">
        <v>194</v>
      </c>
      <c r="C65" s="3"/>
      <c r="D65" s="3"/>
      <c r="E65" s="3"/>
      <c r="F65" s="3"/>
      <c r="G65" s="157"/>
    </row>
    <row r="67" spans="2:7" ht="12.75">
      <c r="B67" s="9" t="s">
        <v>145</v>
      </c>
      <c r="C67" s="10">
        <v>2018</v>
      </c>
      <c r="D67" s="10">
        <v>2019</v>
      </c>
      <c r="E67" s="10">
        <v>2020</v>
      </c>
      <c r="F67" s="10">
        <v>2021</v>
      </c>
      <c r="G67" s="10">
        <v>2022</v>
      </c>
    </row>
    <row r="68" spans="2:7">
      <c r="C68" s="2"/>
      <c r="D68" s="2"/>
      <c r="E68" s="2"/>
      <c r="F68" s="2"/>
      <c r="G68" s="2"/>
    </row>
    <row r="69" spans="2:7" ht="12">
      <c r="B69" s="179" t="s">
        <v>171</v>
      </c>
      <c r="C69" s="180"/>
      <c r="D69" s="180"/>
      <c r="E69" s="180"/>
      <c r="F69" s="180"/>
      <c r="G69" s="180"/>
    </row>
    <row r="70" spans="2:7" ht="12">
      <c r="B70" s="105" t="s">
        <v>172</v>
      </c>
      <c r="C70" s="106">
        <v>0</v>
      </c>
      <c r="D70" s="106">
        <v>0</v>
      </c>
      <c r="E70" s="106">
        <v>0</v>
      </c>
      <c r="F70" s="106">
        <v>0</v>
      </c>
      <c r="G70" s="106"/>
    </row>
    <row r="71" spans="2:7" ht="12">
      <c r="B71" s="105" t="s">
        <v>173</v>
      </c>
      <c r="C71" s="106">
        <v>0</v>
      </c>
      <c r="D71" s="106">
        <v>0</v>
      </c>
      <c r="E71" s="106">
        <v>0</v>
      </c>
      <c r="F71" s="106">
        <v>0</v>
      </c>
      <c r="G71" s="106"/>
    </row>
    <row r="72" spans="2:7" ht="12">
      <c r="B72" s="105" t="s">
        <v>174</v>
      </c>
      <c r="C72" s="105">
        <v>2515404.2000000002</v>
      </c>
      <c r="D72" s="105">
        <v>2029314.4</v>
      </c>
      <c r="E72" s="105">
        <v>1832098.3</v>
      </c>
      <c r="F72" s="105">
        <v>2702751</v>
      </c>
      <c r="G72" s="105">
        <v>3022232</v>
      </c>
    </row>
    <row r="73" spans="2:7" ht="12">
      <c r="B73" s="105" t="s">
        <v>175</v>
      </c>
      <c r="C73" s="105">
        <v>-1522.4</v>
      </c>
      <c r="D73" s="105">
        <v>6583.8</v>
      </c>
      <c r="E73" s="105">
        <v>19548</v>
      </c>
      <c r="F73" s="105">
        <v>10082.700000000001</v>
      </c>
      <c r="G73" s="105">
        <v>901798.8</v>
      </c>
    </row>
    <row r="74" spans="2:7" ht="12">
      <c r="B74" s="105" t="s">
        <v>195</v>
      </c>
      <c r="C74" s="105">
        <v>1009492.4</v>
      </c>
      <c r="D74" s="105">
        <v>750959</v>
      </c>
      <c r="E74" s="105">
        <v>528546.1</v>
      </c>
      <c r="F74" s="105">
        <v>1068566.3</v>
      </c>
      <c r="G74" s="105">
        <v>1329590.6000000001</v>
      </c>
    </row>
    <row r="75" spans="2:7" ht="12">
      <c r="B75" s="105" t="s">
        <v>177</v>
      </c>
      <c r="C75" s="105">
        <v>1505911.9</v>
      </c>
      <c r="D75" s="105">
        <v>1278355.3999999999</v>
      </c>
      <c r="E75" s="105">
        <f>E72-E74</f>
        <v>1303552.2000000002</v>
      </c>
      <c r="F75" s="105">
        <f>F72-F74</f>
        <v>1634184.7</v>
      </c>
      <c r="G75" s="105">
        <f>G72-G74</f>
        <v>1692641.4</v>
      </c>
    </row>
    <row r="76" spans="2:7" ht="12">
      <c r="B76" s="105"/>
      <c r="C76" s="105"/>
      <c r="D76" s="105"/>
      <c r="E76" s="105"/>
      <c r="F76" s="105"/>
      <c r="G76" s="105"/>
    </row>
    <row r="77" spans="2:7" ht="12">
      <c r="B77" s="179" t="s">
        <v>178</v>
      </c>
      <c r="C77" s="161"/>
      <c r="D77" s="161"/>
      <c r="E77" s="161"/>
      <c r="F77" s="161"/>
      <c r="G77" s="161"/>
    </row>
    <row r="78" spans="2:7" ht="12">
      <c r="B78" s="105" t="s">
        <v>172</v>
      </c>
      <c r="C78" s="120">
        <v>0</v>
      </c>
      <c r="D78" s="120">
        <v>0</v>
      </c>
      <c r="E78" s="120">
        <v>0</v>
      </c>
      <c r="F78" s="120">
        <v>0</v>
      </c>
      <c r="G78" s="120"/>
    </row>
    <row r="79" spans="2:7" ht="12">
      <c r="B79" s="105" t="s">
        <v>173</v>
      </c>
      <c r="C79" s="120">
        <v>0</v>
      </c>
      <c r="D79" s="120">
        <v>0</v>
      </c>
      <c r="E79" s="120">
        <v>0</v>
      </c>
      <c r="F79" s="120">
        <v>0</v>
      </c>
      <c r="G79" s="120"/>
    </row>
    <row r="80" spans="2:7" ht="12">
      <c r="B80" s="105" t="s">
        <v>179</v>
      </c>
      <c r="C80" s="105">
        <v>3682.9</v>
      </c>
      <c r="D80" s="105">
        <v>4338.5</v>
      </c>
      <c r="E80" s="105">
        <v>4473.7</v>
      </c>
      <c r="F80" s="105">
        <v>4195.1000000000004</v>
      </c>
      <c r="G80" s="105">
        <v>4708.7</v>
      </c>
    </row>
    <row r="81" spans="2:7" ht="12">
      <c r="B81" s="105" t="s">
        <v>180</v>
      </c>
      <c r="C81" s="105">
        <v>-0.3</v>
      </c>
      <c r="D81" s="105">
        <v>11.3</v>
      </c>
      <c r="E81" s="105">
        <v>40.6</v>
      </c>
      <c r="F81" s="105">
        <v>11.7</v>
      </c>
      <c r="G81" s="105">
        <v>939.6</v>
      </c>
    </row>
    <row r="82" spans="2:7" ht="12">
      <c r="B82" s="105" t="s">
        <v>195</v>
      </c>
      <c r="C82" s="105">
        <v>1106.7</v>
      </c>
      <c r="D82" s="105">
        <v>1064.2</v>
      </c>
      <c r="E82" s="105">
        <v>1276.7</v>
      </c>
      <c r="F82" s="105">
        <v>1357.3</v>
      </c>
      <c r="G82" s="105">
        <v>1721.5</v>
      </c>
    </row>
    <row r="83" spans="2:7" ht="12">
      <c r="B83" s="105" t="s">
        <v>181</v>
      </c>
      <c r="C83" s="105">
        <v>2576.1999999999998</v>
      </c>
      <c r="D83" s="105">
        <v>3274.3</v>
      </c>
      <c r="E83" s="105">
        <f>E80-E82</f>
        <v>3197</v>
      </c>
      <c r="F83" s="105">
        <f>F80-F82</f>
        <v>2837.8</v>
      </c>
      <c r="G83" s="105">
        <f>G80-G82</f>
        <v>2987.2</v>
      </c>
    </row>
    <row r="84" spans="2:7" ht="12">
      <c r="B84" s="105"/>
      <c r="C84" s="105"/>
      <c r="D84" s="105"/>
      <c r="E84" s="105"/>
      <c r="F84" s="105"/>
      <c r="G84" s="105"/>
    </row>
    <row r="85" spans="2:7" ht="12">
      <c r="B85" s="179" t="s">
        <v>182</v>
      </c>
      <c r="C85" s="163">
        <f>C86+C87+C88+C89+C90+C91</f>
        <v>-0.29999999999999982</v>
      </c>
      <c r="D85" s="163">
        <f>D86+D87+D88+D89+D90+D91</f>
        <v>11.2</v>
      </c>
      <c r="E85" s="163">
        <f>E86+E87+E88+E89+E90+E91</f>
        <v>40.6</v>
      </c>
      <c r="F85" s="163">
        <f>F86+F87+F88+F89+F90+F91</f>
        <v>11.739999999999998</v>
      </c>
      <c r="G85" s="163">
        <f>G86+G87+G88+G89+G90+G91</f>
        <v>939.6</v>
      </c>
    </row>
    <row r="86" spans="2:7" ht="12">
      <c r="B86" s="105" t="s">
        <v>183</v>
      </c>
      <c r="C86" s="105">
        <v>1.1000000000000001</v>
      </c>
      <c r="D86" s="105">
        <v>6.6</v>
      </c>
      <c r="E86" s="105">
        <v>20.8</v>
      </c>
      <c r="F86" s="105">
        <v>1.37</v>
      </c>
      <c r="G86" s="105">
        <v>466.6</v>
      </c>
    </row>
    <row r="87" spans="2:7" ht="12">
      <c r="B87" s="105" t="s">
        <v>193</v>
      </c>
      <c r="C87" s="105">
        <v>0.4</v>
      </c>
      <c r="D87" s="105">
        <v>0.3</v>
      </c>
      <c r="E87" s="105">
        <v>2.2000000000000002</v>
      </c>
      <c r="F87" s="105">
        <v>3.51</v>
      </c>
      <c r="G87" s="105">
        <v>4.7</v>
      </c>
    </row>
    <row r="88" spans="2:7" ht="12">
      <c r="B88" s="105" t="s">
        <v>185</v>
      </c>
      <c r="C88" s="105">
        <v>0.3</v>
      </c>
      <c r="D88" s="105">
        <v>1.6</v>
      </c>
      <c r="E88" s="105">
        <v>8.4</v>
      </c>
      <c r="F88" s="105">
        <v>5.56</v>
      </c>
      <c r="G88" s="105">
        <v>209.3</v>
      </c>
    </row>
    <row r="89" spans="2:7" ht="12">
      <c r="B89" s="105" t="s">
        <v>186</v>
      </c>
      <c r="C89" s="105">
        <v>-0.6</v>
      </c>
      <c r="D89" s="105">
        <v>2.7</v>
      </c>
      <c r="E89" s="105">
        <v>9</v>
      </c>
      <c r="F89" s="105">
        <v>1.6</v>
      </c>
      <c r="G89" s="105">
        <v>290</v>
      </c>
    </row>
    <row r="90" spans="2:7" ht="12">
      <c r="B90" s="105" t="s">
        <v>187</v>
      </c>
      <c r="C90" s="105">
        <v>1</v>
      </c>
      <c r="D90" s="105">
        <v>0</v>
      </c>
      <c r="E90" s="125">
        <v>0</v>
      </c>
      <c r="F90" s="125">
        <v>0</v>
      </c>
      <c r="G90" s="125">
        <v>0</v>
      </c>
    </row>
    <row r="91" spans="2:7" ht="12">
      <c r="B91" s="105" t="s">
        <v>188</v>
      </c>
      <c r="C91" s="105">
        <v>-2.5</v>
      </c>
      <c r="D91" s="105">
        <v>0</v>
      </c>
      <c r="E91" s="105">
        <v>0.2</v>
      </c>
      <c r="F91" s="105">
        <v>-0.3</v>
      </c>
      <c r="G91" s="105">
        <v>-31</v>
      </c>
    </row>
    <row r="92" spans="2:7" ht="12">
      <c r="B92" s="105"/>
      <c r="C92" s="105"/>
      <c r="D92" s="105"/>
      <c r="E92" s="105"/>
      <c r="F92" s="105"/>
      <c r="G92" s="105"/>
    </row>
    <row r="93" spans="2:7" ht="12">
      <c r="B93" s="179" t="s">
        <v>189</v>
      </c>
      <c r="C93" s="163">
        <f>C94+C95+C96+C97+C98+C99</f>
        <v>2576.1999999999998</v>
      </c>
      <c r="D93" s="163">
        <f>D94+D95+D96+D97+D98+D99</f>
        <v>3274.3</v>
      </c>
      <c r="E93" s="163">
        <f>E94+E95+E96+E97+E98+E99</f>
        <v>3197</v>
      </c>
      <c r="F93" s="163">
        <f>F94+F95+F96+F97+F98+F99</f>
        <v>2837.8</v>
      </c>
      <c r="G93" s="163">
        <f>G94+G95+G96+G97+G98+G99</f>
        <v>2987.2</v>
      </c>
    </row>
    <row r="94" spans="2:7" ht="12">
      <c r="B94" s="105" t="s">
        <v>183</v>
      </c>
      <c r="C94" s="105">
        <v>901.7</v>
      </c>
      <c r="D94" s="105">
        <v>1396.5</v>
      </c>
      <c r="E94" s="105">
        <v>1212.5999999999999</v>
      </c>
      <c r="F94" s="105">
        <v>1050.8</v>
      </c>
      <c r="G94" s="105">
        <v>711.3</v>
      </c>
    </row>
    <row r="95" spans="2:7" ht="12">
      <c r="B95" s="105" t="s">
        <v>193</v>
      </c>
      <c r="C95" s="105">
        <v>36.1</v>
      </c>
      <c r="D95" s="105">
        <v>38.200000000000003</v>
      </c>
      <c r="E95" s="105">
        <v>34.4</v>
      </c>
      <c r="F95" s="105">
        <v>51.2</v>
      </c>
      <c r="G95" s="105">
        <v>65.3</v>
      </c>
    </row>
    <row r="96" spans="2:7" ht="12">
      <c r="B96" s="105" t="s">
        <v>185</v>
      </c>
      <c r="C96" s="105">
        <v>523.5</v>
      </c>
      <c r="D96" s="105">
        <v>356.7</v>
      </c>
      <c r="E96" s="105">
        <v>482.7</v>
      </c>
      <c r="F96" s="105">
        <v>328.1</v>
      </c>
      <c r="G96" s="105">
        <v>265.7</v>
      </c>
    </row>
    <row r="97" spans="1:7" ht="12">
      <c r="B97" s="105" t="s">
        <v>186</v>
      </c>
      <c r="C97" s="105">
        <v>559.79999999999995</v>
      </c>
      <c r="D97" s="105">
        <v>435</v>
      </c>
      <c r="E97" s="105">
        <v>290</v>
      </c>
      <c r="F97" s="105">
        <v>277.39999999999998</v>
      </c>
      <c r="G97" s="105">
        <v>458.4</v>
      </c>
    </row>
    <row r="98" spans="1:7" ht="12">
      <c r="B98" s="105" t="s">
        <v>187</v>
      </c>
      <c r="C98" s="105">
        <v>46.9</v>
      </c>
      <c r="D98" s="105">
        <v>54.6</v>
      </c>
      <c r="E98" s="105">
        <v>16.399999999999999</v>
      </c>
      <c r="F98" s="105">
        <v>20.7</v>
      </c>
      <c r="G98" s="105">
        <v>18.2</v>
      </c>
    </row>
    <row r="99" spans="1:7" ht="12">
      <c r="B99" s="105" t="s">
        <v>188</v>
      </c>
      <c r="C99" s="105">
        <v>508.2</v>
      </c>
      <c r="D99" s="105">
        <v>993.3</v>
      </c>
      <c r="E99" s="105">
        <v>1160.9000000000001</v>
      </c>
      <c r="F99" s="105">
        <v>1109.5999999999999</v>
      </c>
      <c r="G99" s="105">
        <v>1468.3</v>
      </c>
    </row>
    <row r="100" spans="1:7" ht="12">
      <c r="B100" s="105"/>
      <c r="C100" s="161"/>
      <c r="D100" s="161"/>
      <c r="E100" s="161"/>
      <c r="F100" s="161"/>
      <c r="G100" s="161"/>
    </row>
    <row r="101" spans="1:7" ht="12">
      <c r="B101" s="162" t="s">
        <v>190</v>
      </c>
      <c r="C101" s="163">
        <f>SUM(C102:C103)</f>
        <v>2576.1999999999998</v>
      </c>
      <c r="D101" s="163">
        <f>SUM(D102:D103)</f>
        <v>3274.3</v>
      </c>
      <c r="E101" s="163">
        <f>SUM(E102:E103)</f>
        <v>3197</v>
      </c>
      <c r="F101" s="163">
        <f>SUM(F102:F103)</f>
        <v>2837.8</v>
      </c>
      <c r="G101" s="163">
        <f>SUM(G102:G103)</f>
        <v>2987.2</v>
      </c>
    </row>
    <row r="102" spans="1:7" ht="12">
      <c r="B102" s="105" t="s">
        <v>191</v>
      </c>
      <c r="C102" s="105">
        <v>2576.1999999999998</v>
      </c>
      <c r="D102" s="105">
        <v>3274.3</v>
      </c>
      <c r="E102" s="105">
        <f>E93</f>
        <v>3197</v>
      </c>
      <c r="F102" s="105">
        <f>F93</f>
        <v>2837.8</v>
      </c>
      <c r="G102" s="105">
        <f>G93</f>
        <v>2987.2</v>
      </c>
    </row>
    <row r="103" spans="1:7" ht="12">
      <c r="B103" s="105" t="s">
        <v>192</v>
      </c>
      <c r="C103" s="120">
        <v>0</v>
      </c>
      <c r="D103" s="120"/>
      <c r="E103" s="120"/>
      <c r="F103" s="120">
        <v>0</v>
      </c>
      <c r="G103" s="181"/>
    </row>
    <row r="104" spans="1:7" ht="12">
      <c r="B104" s="114"/>
      <c r="C104" s="182"/>
      <c r="D104" s="182"/>
      <c r="E104" s="182"/>
      <c r="F104" s="182"/>
      <c r="G104" s="182"/>
    </row>
    <row r="105" spans="1:7" ht="12">
      <c r="B105" s="169" t="s">
        <v>196</v>
      </c>
      <c r="C105" s="183"/>
      <c r="D105" s="183"/>
      <c r="E105" s="183"/>
      <c r="F105" s="183"/>
      <c r="G105" s="183"/>
    </row>
    <row r="106" spans="1:7" ht="12">
      <c r="B106" s="60" t="s">
        <v>197</v>
      </c>
    </row>
    <row r="108" spans="1:7" ht="15.75">
      <c r="A108" s="184"/>
      <c r="B108" s="184"/>
      <c r="C108" s="184"/>
      <c r="D108" s="184"/>
      <c r="E108" s="184"/>
      <c r="F108" s="184"/>
      <c r="G108" s="184"/>
    </row>
    <row r="109" spans="1:7" ht="12.75">
      <c r="B109" s="185"/>
      <c r="C109" s="186"/>
    </row>
    <row r="110" spans="1:7" ht="12.75">
      <c r="D110" s="73"/>
      <c r="E110" s="462"/>
      <c r="F110" s="462"/>
      <c r="G110" s="2"/>
    </row>
    <row r="111" spans="1:7">
      <c r="G111" s="73"/>
    </row>
    <row r="113" spans="2:7">
      <c r="C113" s="73"/>
      <c r="D113" s="187"/>
      <c r="F113" s="187"/>
      <c r="G113" s="73"/>
    </row>
    <row r="114" spans="2:7">
      <c r="G114" s="188"/>
    </row>
    <row r="115" spans="2:7" ht="12.75">
      <c r="E115" s="7"/>
    </row>
    <row r="121" spans="2:7" ht="15.75">
      <c r="B121" s="71"/>
      <c r="C121" s="463"/>
      <c r="D121" s="463"/>
      <c r="E121" s="463"/>
      <c r="F121" s="463"/>
      <c r="G121" s="2"/>
    </row>
  </sheetData>
  <mergeCells count="2">
    <mergeCell ref="E110:F110"/>
    <mergeCell ref="C121:F121"/>
  </mergeCells>
  <printOptions horizontalCentered="1"/>
  <pageMargins left="0.70866141732283472" right="0.70866141732283472" top="0.74803149606299213" bottom="0.74803149606299213" header="0.31496062992125984" footer="0.31496062992125984"/>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1454817346722"/>
    <pageSetUpPr fitToPage="1"/>
  </sheetPr>
  <dimension ref="A1:H102"/>
  <sheetViews>
    <sheetView showGridLines="0" topLeftCell="A31" zoomScale="106" zoomScaleNormal="106" zoomScaleSheetLayoutView="85" workbookViewId="0">
      <selection activeCell="E30" sqref="E30"/>
    </sheetView>
  </sheetViews>
  <sheetFormatPr defaultColWidth="9.140625" defaultRowHeight="11.25"/>
  <cols>
    <col min="1" max="1" width="4.85546875" style="2" customWidth="1"/>
    <col min="2" max="2" width="41" style="3" customWidth="1"/>
    <col min="3" max="7" width="13.85546875" style="3" customWidth="1"/>
    <col min="8" max="8" width="14.85546875" style="2" customWidth="1"/>
    <col min="9" max="16384" width="9.140625" style="2"/>
  </cols>
  <sheetData>
    <row r="1" spans="2:7" s="1" customFormat="1" ht="30" customHeight="1">
      <c r="B1" s="115" t="s">
        <v>170</v>
      </c>
      <c r="C1" s="7"/>
      <c r="D1" s="7"/>
      <c r="E1" s="7"/>
      <c r="F1" s="7"/>
      <c r="G1" s="25"/>
    </row>
    <row r="2" spans="2:7" ht="15.75">
      <c r="B2" s="25"/>
      <c r="C2" s="73"/>
      <c r="D2" s="73"/>
      <c r="E2" s="73"/>
      <c r="F2" s="73"/>
      <c r="G2" s="25"/>
    </row>
    <row r="3" spans="2:7" ht="12.75">
      <c r="B3" s="116" t="s">
        <v>145</v>
      </c>
      <c r="C3" s="10">
        <v>2018</v>
      </c>
      <c r="D3" s="10">
        <v>2019</v>
      </c>
      <c r="E3" s="10">
        <v>2020</v>
      </c>
      <c r="F3" s="10">
        <v>2021</v>
      </c>
      <c r="G3" s="10">
        <v>2022</v>
      </c>
    </row>
    <row r="4" spans="2:7">
      <c r="B4" s="117"/>
      <c r="C4" s="117"/>
      <c r="D4" s="117"/>
      <c r="E4" s="117"/>
      <c r="F4" s="117"/>
      <c r="G4" s="117"/>
    </row>
    <row r="5" spans="2:7" ht="12.75">
      <c r="B5" s="118" t="s">
        <v>198</v>
      </c>
      <c r="C5" s="119">
        <v>39176.5</v>
      </c>
      <c r="D5" s="119">
        <v>43443.5</v>
      </c>
      <c r="E5" s="119">
        <v>42444.4</v>
      </c>
      <c r="F5" s="119">
        <v>46885.7</v>
      </c>
      <c r="G5" s="119">
        <v>51182</v>
      </c>
    </row>
    <row r="6" spans="2:7" ht="12.75">
      <c r="B6" s="118" t="s">
        <v>199</v>
      </c>
      <c r="C6" s="119">
        <v>61060.9</v>
      </c>
      <c r="D6" s="119">
        <v>67561.899999999994</v>
      </c>
      <c r="E6" s="119">
        <v>69559.7</v>
      </c>
      <c r="F6" s="119">
        <v>88411.4</v>
      </c>
      <c r="G6" s="452">
        <v>111967.7</v>
      </c>
    </row>
    <row r="7" spans="2:7" ht="12.75">
      <c r="B7" s="118"/>
      <c r="C7" s="119"/>
      <c r="D7" s="119"/>
      <c r="E7" s="119"/>
      <c r="F7" s="119"/>
      <c r="G7" s="119"/>
    </row>
    <row r="8" spans="2:7" ht="12.75">
      <c r="B8" s="103" t="s">
        <v>200</v>
      </c>
      <c r="C8" s="108">
        <f>C9+C10+C11+C12+C13+C14</f>
        <v>49370.200000000004</v>
      </c>
      <c r="D8" s="108">
        <f>D9+D10+D11+D12+D13+D14</f>
        <v>53323.5</v>
      </c>
      <c r="E8" s="108">
        <f>E9+E10+E11+E12+E13+E14</f>
        <v>50622</v>
      </c>
      <c r="F8" s="108">
        <f>F9+F10+F11+F12+F13+F14</f>
        <v>50528</v>
      </c>
      <c r="G8" s="108">
        <f>G9+G10+G11+G12+G13+G14</f>
        <v>52339.600000000006</v>
      </c>
    </row>
    <row r="9" spans="2:7" ht="12">
      <c r="B9" s="105" t="s">
        <v>201</v>
      </c>
      <c r="C9" s="105">
        <v>6104.5</v>
      </c>
      <c r="D9" s="105">
        <v>7197.9</v>
      </c>
      <c r="E9" s="105">
        <v>6231.7</v>
      </c>
      <c r="F9" s="105">
        <v>6896.7</v>
      </c>
      <c r="G9" s="105">
        <v>7254.2</v>
      </c>
    </row>
    <row r="10" spans="2:7" ht="12">
      <c r="B10" s="105" t="s">
        <v>184</v>
      </c>
      <c r="C10" s="131">
        <v>1975.4</v>
      </c>
      <c r="D10" s="131">
        <v>2175</v>
      </c>
      <c r="E10" s="131">
        <v>1811.5</v>
      </c>
      <c r="F10" s="131">
        <v>1621.1</v>
      </c>
      <c r="G10" s="131">
        <v>2252.3000000000002</v>
      </c>
    </row>
    <row r="11" spans="2:7" ht="12">
      <c r="B11" s="105" t="s">
        <v>185</v>
      </c>
      <c r="C11" s="131">
        <v>25645.9</v>
      </c>
      <c r="D11" s="131">
        <v>27216.5</v>
      </c>
      <c r="E11" s="131">
        <v>25656.9</v>
      </c>
      <c r="F11" s="131">
        <v>24551.9</v>
      </c>
      <c r="G11" s="131">
        <v>24184.5</v>
      </c>
    </row>
    <row r="12" spans="2:7" ht="12">
      <c r="B12" s="105" t="s">
        <v>186</v>
      </c>
      <c r="C12" s="105">
        <v>11644.8</v>
      </c>
      <c r="D12" s="105">
        <v>12601.5</v>
      </c>
      <c r="E12" s="105">
        <v>12906.4</v>
      </c>
      <c r="F12" s="105">
        <v>13578.5</v>
      </c>
      <c r="G12" s="105">
        <v>14427.3</v>
      </c>
    </row>
    <row r="13" spans="2:7" ht="12">
      <c r="B13" s="105" t="s">
        <v>187</v>
      </c>
      <c r="C13" s="105">
        <v>3999.6</v>
      </c>
      <c r="D13" s="105">
        <v>4132.6000000000004</v>
      </c>
      <c r="E13" s="105">
        <v>4015.5</v>
      </c>
      <c r="F13" s="105">
        <v>3879.8</v>
      </c>
      <c r="G13" s="105">
        <v>4221.3</v>
      </c>
    </row>
    <row r="14" spans="2:7" ht="12">
      <c r="B14" s="105" t="s">
        <v>202</v>
      </c>
      <c r="C14" s="120">
        <v>0</v>
      </c>
      <c r="D14" s="120">
        <v>0</v>
      </c>
      <c r="E14" s="16">
        <v>0</v>
      </c>
      <c r="F14" s="16">
        <v>0</v>
      </c>
      <c r="G14" s="16">
        <v>0</v>
      </c>
    </row>
    <row r="15" spans="2:7" ht="12">
      <c r="B15" s="105"/>
      <c r="C15" s="120"/>
      <c r="D15" s="120"/>
      <c r="E15" s="16"/>
      <c r="F15" s="16"/>
      <c r="G15" s="16"/>
    </row>
    <row r="16" spans="2:7" ht="12.75">
      <c r="B16" s="109" t="s">
        <v>203</v>
      </c>
      <c r="C16" s="108">
        <f>C17+C18+C19+C20+C21+C22</f>
        <v>21495.599999999999</v>
      </c>
      <c r="D16" s="108">
        <f>D17+D18+D19+D20+D21+D22</f>
        <v>25141.200000000001</v>
      </c>
      <c r="E16" s="108">
        <f>E17+E18+E19+E20+E21+E22</f>
        <v>19888.400000000001</v>
      </c>
      <c r="F16" s="108">
        <f>F17+F18+F19+F20+F21+F22</f>
        <v>19397.2</v>
      </c>
      <c r="G16" s="108">
        <f>G17+G18+G19+G20+G21+G22</f>
        <v>20164</v>
      </c>
    </row>
    <row r="17" spans="1:8" ht="12">
      <c r="B17" s="105" t="s">
        <v>201</v>
      </c>
      <c r="C17" s="105">
        <v>4381.3</v>
      </c>
      <c r="D17" s="105">
        <v>5145.7</v>
      </c>
      <c r="E17" s="105">
        <v>4207</v>
      </c>
      <c r="F17" s="105">
        <v>4730</v>
      </c>
      <c r="G17" s="105">
        <v>4644.2</v>
      </c>
    </row>
    <row r="18" spans="1:8" ht="12">
      <c r="B18" s="105" t="s">
        <v>184</v>
      </c>
      <c r="C18" s="131">
        <v>618</v>
      </c>
      <c r="D18" s="170">
        <v>469.4</v>
      </c>
      <c r="E18" s="170">
        <v>732.3</v>
      </c>
      <c r="F18" s="170">
        <v>607.20000000000005</v>
      </c>
      <c r="G18" s="170">
        <v>835.9</v>
      </c>
    </row>
    <row r="19" spans="1:8" ht="12">
      <c r="B19" s="105" t="s">
        <v>185</v>
      </c>
      <c r="C19" s="131">
        <v>12496.8</v>
      </c>
      <c r="D19" s="170">
        <v>14982</v>
      </c>
      <c r="E19" s="170">
        <v>10783.6</v>
      </c>
      <c r="F19" s="170">
        <v>9986.7000000000007</v>
      </c>
      <c r="G19" s="170">
        <v>10855.9</v>
      </c>
    </row>
    <row r="20" spans="1:8" ht="12">
      <c r="B20" s="105" t="s">
        <v>186</v>
      </c>
      <c r="C20" s="105">
        <v>3833.7</v>
      </c>
      <c r="D20" s="105">
        <v>4299.7</v>
      </c>
      <c r="E20" s="105">
        <v>3962.3</v>
      </c>
      <c r="F20" s="105">
        <v>3667.8</v>
      </c>
      <c r="G20" s="105">
        <v>3559</v>
      </c>
    </row>
    <row r="21" spans="1:8" ht="12">
      <c r="A21" s="121"/>
      <c r="B21" s="105" t="s">
        <v>187</v>
      </c>
      <c r="C21" s="105">
        <v>165.8</v>
      </c>
      <c r="D21" s="105">
        <v>244.4</v>
      </c>
      <c r="E21" s="105">
        <v>203.2</v>
      </c>
      <c r="F21" s="105">
        <v>405.5</v>
      </c>
      <c r="G21" s="105">
        <v>269</v>
      </c>
    </row>
    <row r="22" spans="1:8" ht="12">
      <c r="A22" s="121"/>
      <c r="B22" s="105" t="s">
        <v>202</v>
      </c>
      <c r="C22" s="120">
        <v>0</v>
      </c>
      <c r="D22" s="106">
        <v>0</v>
      </c>
      <c r="E22" s="122"/>
      <c r="F22" s="122">
        <v>0</v>
      </c>
      <c r="G22" s="122">
        <v>0</v>
      </c>
    </row>
    <row r="23" spans="1:8" ht="12">
      <c r="A23" s="121"/>
      <c r="B23" s="105"/>
      <c r="C23" s="120"/>
      <c r="D23" s="106"/>
      <c r="E23" s="122"/>
      <c r="F23" s="122"/>
      <c r="G23" s="122"/>
    </row>
    <row r="24" spans="1:8" ht="12.75">
      <c r="A24" s="121"/>
      <c r="B24" s="103" t="s">
        <v>124</v>
      </c>
      <c r="C24" s="123"/>
      <c r="D24" s="123"/>
      <c r="E24" s="123"/>
      <c r="F24" s="124"/>
      <c r="G24" s="124"/>
    </row>
    <row r="25" spans="1:8" ht="12">
      <c r="A25" s="121"/>
      <c r="B25" s="105" t="s">
        <v>204</v>
      </c>
      <c r="C25" s="105">
        <v>49370.2</v>
      </c>
      <c r="D25" s="105">
        <v>53323.5</v>
      </c>
      <c r="E25" s="105">
        <f>E8</f>
        <v>50622</v>
      </c>
      <c r="F25" s="105">
        <f>F8</f>
        <v>50528</v>
      </c>
      <c r="G25" s="105">
        <f>G8</f>
        <v>52339.600000000006</v>
      </c>
    </row>
    <row r="26" spans="1:8" ht="12">
      <c r="A26" s="121"/>
      <c r="B26" s="105" t="s">
        <v>205</v>
      </c>
      <c r="C26" s="131">
        <v>21495.599999999999</v>
      </c>
      <c r="D26" s="131">
        <v>25141.200000000001</v>
      </c>
      <c r="E26" s="131">
        <f>E16</f>
        <v>19888.400000000001</v>
      </c>
      <c r="F26" s="131">
        <f>F16</f>
        <v>19397.2</v>
      </c>
      <c r="G26" s="170">
        <f>G16</f>
        <v>20164</v>
      </c>
    </row>
    <row r="27" spans="1:8" ht="12">
      <c r="A27" s="121"/>
      <c r="B27" s="105" t="s">
        <v>206</v>
      </c>
      <c r="C27" s="131">
        <v>297.5</v>
      </c>
      <c r="D27" s="131">
        <v>361.6</v>
      </c>
      <c r="E27" s="131">
        <v>254.5</v>
      </c>
      <c r="F27" s="131">
        <v>333.3</v>
      </c>
      <c r="G27" s="170">
        <v>-142.1</v>
      </c>
    </row>
    <row r="28" spans="1:8" ht="12">
      <c r="A28" s="121"/>
      <c r="B28" s="105" t="s">
        <v>207</v>
      </c>
      <c r="C28" s="131">
        <v>-9209.7999999999993</v>
      </c>
      <c r="D28" s="131">
        <v>-10059.9</v>
      </c>
      <c r="E28" s="131">
        <v>-9819</v>
      </c>
      <c r="F28" s="131">
        <v>-9977</v>
      </c>
      <c r="G28" s="170">
        <v>-9134.5</v>
      </c>
    </row>
    <row r="29" spans="1:8" ht="12">
      <c r="A29" s="121"/>
      <c r="B29" s="105" t="s">
        <v>208</v>
      </c>
      <c r="C29" s="105">
        <v>-3901.8</v>
      </c>
      <c r="D29" s="105">
        <v>-4266</v>
      </c>
      <c r="E29" s="105">
        <v>-3734</v>
      </c>
      <c r="F29" s="105">
        <v>-3694.1</v>
      </c>
      <c r="G29" s="105">
        <v>-3652.1</v>
      </c>
    </row>
    <row r="30" spans="1:8" ht="12">
      <c r="B30" s="105" t="s">
        <v>209</v>
      </c>
      <c r="C30" s="105">
        <f>+C25-C26-C27+C28+C29</f>
        <v>14465.5</v>
      </c>
      <c r="D30" s="105">
        <f>D25-D26-D27+D28+D29</f>
        <v>13494.800000000003</v>
      </c>
      <c r="E30" s="105">
        <f>E25-E26-E27+E28+E29</f>
        <v>16926.099999999999</v>
      </c>
      <c r="F30" s="105">
        <v>17126.400000000001</v>
      </c>
      <c r="G30" s="105">
        <f>G25-G26-G27+G28+G29</f>
        <v>19531.100000000006</v>
      </c>
      <c r="H30" s="171"/>
    </row>
    <row r="31" spans="1:8" ht="12">
      <c r="B31" s="125" t="s">
        <v>210</v>
      </c>
      <c r="C31" s="126">
        <f>C30*100/C25</f>
        <v>29.300063601119707</v>
      </c>
      <c r="D31" s="126">
        <f>D30*100/D25</f>
        <v>25.307416054835116</v>
      </c>
      <c r="E31" s="126">
        <f>E30*100/E25</f>
        <v>33.436253012524197</v>
      </c>
      <c r="F31" s="126">
        <f>F30*100/F25</f>
        <v>33.894870170994302</v>
      </c>
      <c r="G31" s="127">
        <f>G30*100/G25</f>
        <v>37.316104823116724</v>
      </c>
    </row>
    <row r="32" spans="1:8" ht="12">
      <c r="B32" s="125"/>
      <c r="C32" s="126"/>
      <c r="D32" s="126"/>
      <c r="E32" s="126"/>
      <c r="F32" s="126"/>
      <c r="G32" s="126"/>
    </row>
    <row r="33" spans="2:8" ht="12.75">
      <c r="B33" s="128" t="s">
        <v>131</v>
      </c>
      <c r="C33" s="129"/>
      <c r="D33" s="129"/>
      <c r="E33" s="129"/>
      <c r="F33" s="130"/>
      <c r="G33" s="130"/>
    </row>
    <row r="34" spans="2:8" ht="12">
      <c r="B34" s="105" t="s">
        <v>209</v>
      </c>
      <c r="C34" s="131">
        <v>14465.6</v>
      </c>
      <c r="D34" s="131">
        <f>D30</f>
        <v>13494.800000000003</v>
      </c>
      <c r="E34" s="131">
        <f>E30</f>
        <v>16926.099999999999</v>
      </c>
      <c r="F34" s="131">
        <f>F30</f>
        <v>17126.400000000001</v>
      </c>
      <c r="G34" s="170">
        <f>G30</f>
        <v>19531.100000000006</v>
      </c>
    </row>
    <row r="35" spans="2:8" ht="12">
      <c r="B35" s="105" t="s">
        <v>211</v>
      </c>
      <c r="C35" s="131">
        <v>2715</v>
      </c>
      <c r="D35" s="131">
        <v>3616</v>
      </c>
      <c r="E35" s="131">
        <v>3287.3</v>
      </c>
      <c r="F35" s="131">
        <v>3037.9</v>
      </c>
      <c r="G35" s="170">
        <v>3561.4</v>
      </c>
    </row>
    <row r="36" spans="2:8" ht="12">
      <c r="B36" s="105" t="s">
        <v>212</v>
      </c>
      <c r="C36" s="105">
        <v>12728</v>
      </c>
      <c r="D36" s="105">
        <v>12774.6</v>
      </c>
      <c r="E36" s="105">
        <v>14793.2</v>
      </c>
      <c r="F36" s="105">
        <v>13342.1</v>
      </c>
      <c r="G36" s="105">
        <v>15112.8</v>
      </c>
    </row>
    <row r="37" spans="2:8" ht="12">
      <c r="B37" s="105" t="s">
        <v>213</v>
      </c>
      <c r="C37" s="105">
        <v>4452.6000000000104</v>
      </c>
      <c r="D37" s="105">
        <f>D34+D35-D36</f>
        <v>4336.2000000000025</v>
      </c>
      <c r="E37" s="105">
        <f>E34+E35-E36</f>
        <v>5420.1999999999971</v>
      </c>
      <c r="F37" s="105">
        <f>F34+F35-F36</f>
        <v>6822.2000000000025</v>
      </c>
      <c r="G37" s="105">
        <f>G34+G35-G36</f>
        <v>7979.700000000008</v>
      </c>
      <c r="H37" s="172"/>
    </row>
    <row r="38" spans="2:8" ht="12">
      <c r="B38" s="105" t="s">
        <v>214</v>
      </c>
      <c r="C38" s="105">
        <v>898.8</v>
      </c>
      <c r="D38" s="105">
        <v>1042.7</v>
      </c>
      <c r="E38" s="105">
        <v>914.7</v>
      </c>
      <c r="F38" s="105">
        <v>1192.8</v>
      </c>
      <c r="G38" s="105">
        <v>1736.6</v>
      </c>
    </row>
    <row r="39" spans="2:8" ht="12">
      <c r="B39" s="105" t="s">
        <v>215</v>
      </c>
      <c r="C39" s="105">
        <v>3553.8000000000102</v>
      </c>
      <c r="D39" s="105">
        <f>D37-D38</f>
        <v>3293.5000000000027</v>
      </c>
      <c r="E39" s="105">
        <f>E37-E38</f>
        <v>4505.4999999999973</v>
      </c>
      <c r="F39" s="105">
        <f>F37-F38</f>
        <v>5629.4000000000024</v>
      </c>
      <c r="G39" s="105">
        <f>G37-G38</f>
        <v>6243.1000000000076</v>
      </c>
    </row>
    <row r="40" spans="2:8" ht="12.75">
      <c r="B40" s="132"/>
      <c r="C40" s="133"/>
      <c r="D40" s="133"/>
      <c r="E40" s="134"/>
      <c r="F40" s="133"/>
      <c r="G40" s="133"/>
    </row>
    <row r="41" spans="2:8" ht="12">
      <c r="B41" s="114"/>
      <c r="C41" s="135"/>
      <c r="D41" s="135"/>
      <c r="E41" s="136"/>
      <c r="F41" s="135"/>
      <c r="G41" s="135"/>
    </row>
    <row r="42" spans="2:8" ht="12.75">
      <c r="B42" s="137" t="s">
        <v>216</v>
      </c>
      <c r="C42" s="10">
        <v>2018</v>
      </c>
      <c r="D42" s="10">
        <v>2019</v>
      </c>
      <c r="E42" s="10">
        <v>2020</v>
      </c>
      <c r="F42" s="10">
        <v>2021</v>
      </c>
      <c r="G42" s="10">
        <v>2022</v>
      </c>
    </row>
    <row r="43" spans="2:8">
      <c r="B43" s="117"/>
      <c r="C43" s="117"/>
      <c r="D43" s="117"/>
      <c r="E43" s="117"/>
      <c r="F43" s="117"/>
      <c r="G43" s="117"/>
    </row>
    <row r="44" spans="2:8" ht="12.75">
      <c r="B44" s="103" t="s">
        <v>200</v>
      </c>
      <c r="C44" s="138">
        <f>C45+C46+C47+C48+C49+C50</f>
        <v>100</v>
      </c>
      <c r="D44" s="138">
        <f t="shared" ref="D44:G44" si="0">D45+D46+D47+D48+D49+D50</f>
        <v>100</v>
      </c>
      <c r="E44" s="138">
        <f t="shared" si="0"/>
        <v>100</v>
      </c>
      <c r="F44" s="138">
        <f t="shared" si="0"/>
        <v>100</v>
      </c>
      <c r="G44" s="139">
        <f t="shared" si="0"/>
        <v>100</v>
      </c>
    </row>
    <row r="45" spans="2:8" ht="12">
      <c r="B45" s="105" t="s">
        <v>201</v>
      </c>
      <c r="C45" s="140">
        <f>ROUND(100*C9/C$8,2)</f>
        <v>12.36</v>
      </c>
      <c r="D45" s="140">
        <f t="shared" ref="D45:G45" si="1">ROUND(100*D9/D$8,2)</f>
        <v>13.5</v>
      </c>
      <c r="E45" s="140">
        <f t="shared" si="1"/>
        <v>12.31</v>
      </c>
      <c r="F45" s="140">
        <f t="shared" si="1"/>
        <v>13.65</v>
      </c>
      <c r="G45" s="141">
        <f t="shared" si="1"/>
        <v>13.86</v>
      </c>
    </row>
    <row r="46" spans="2:8" ht="12">
      <c r="B46" s="105" t="s">
        <v>184</v>
      </c>
      <c r="C46" s="140">
        <f t="shared" ref="C46:G50" si="2">ROUND(100*C10/C$8,2)</f>
        <v>4</v>
      </c>
      <c r="D46" s="140">
        <f t="shared" si="2"/>
        <v>4.08</v>
      </c>
      <c r="E46" s="140">
        <f t="shared" si="2"/>
        <v>3.58</v>
      </c>
      <c r="F46" s="140">
        <f t="shared" si="2"/>
        <v>3.21</v>
      </c>
      <c r="G46" s="141">
        <f t="shared" si="2"/>
        <v>4.3</v>
      </c>
    </row>
    <row r="47" spans="2:8" ht="12">
      <c r="B47" s="105" t="s">
        <v>185</v>
      </c>
      <c r="C47" s="140">
        <f t="shared" si="2"/>
        <v>51.95</v>
      </c>
      <c r="D47" s="140">
        <f t="shared" si="2"/>
        <v>51.04</v>
      </c>
      <c r="E47" s="140">
        <f t="shared" si="2"/>
        <v>50.68</v>
      </c>
      <c r="F47" s="140">
        <f t="shared" si="2"/>
        <v>48.59</v>
      </c>
      <c r="G47" s="141">
        <f t="shared" si="2"/>
        <v>46.21</v>
      </c>
    </row>
    <row r="48" spans="2:8" ht="12">
      <c r="B48" s="105" t="s">
        <v>186</v>
      </c>
      <c r="C48" s="140">
        <f t="shared" si="2"/>
        <v>23.59</v>
      </c>
      <c r="D48" s="140">
        <f t="shared" si="2"/>
        <v>23.63</v>
      </c>
      <c r="E48" s="140">
        <f t="shared" si="2"/>
        <v>25.5</v>
      </c>
      <c r="F48" s="140">
        <f t="shared" si="2"/>
        <v>26.87</v>
      </c>
      <c r="G48" s="141">
        <f t="shared" si="2"/>
        <v>27.56</v>
      </c>
    </row>
    <row r="49" spans="2:7" ht="12">
      <c r="B49" s="105" t="s">
        <v>187</v>
      </c>
      <c r="C49" s="140">
        <f t="shared" si="2"/>
        <v>8.1</v>
      </c>
      <c r="D49" s="140">
        <f t="shared" si="2"/>
        <v>7.75</v>
      </c>
      <c r="E49" s="140">
        <f t="shared" si="2"/>
        <v>7.93</v>
      </c>
      <c r="F49" s="140">
        <f t="shared" si="2"/>
        <v>7.68</v>
      </c>
      <c r="G49" s="141">
        <f t="shared" si="2"/>
        <v>8.07</v>
      </c>
    </row>
    <row r="50" spans="2:7" ht="12">
      <c r="B50" s="105" t="s">
        <v>202</v>
      </c>
      <c r="C50" s="140">
        <f t="shared" si="2"/>
        <v>0</v>
      </c>
      <c r="D50" s="140">
        <f t="shared" si="2"/>
        <v>0</v>
      </c>
      <c r="E50" s="140">
        <f t="shared" si="2"/>
        <v>0</v>
      </c>
      <c r="F50" s="140">
        <f t="shared" si="2"/>
        <v>0</v>
      </c>
      <c r="G50" s="141">
        <f t="shared" si="2"/>
        <v>0</v>
      </c>
    </row>
    <row r="51" spans="2:7" ht="12">
      <c r="B51" s="105"/>
      <c r="C51" s="120"/>
      <c r="D51" s="120"/>
      <c r="E51" s="16"/>
      <c r="F51" s="16"/>
      <c r="G51" s="16"/>
    </row>
    <row r="52" spans="2:7" ht="12.75">
      <c r="B52" s="109" t="s">
        <v>217</v>
      </c>
      <c r="C52" s="138">
        <f t="shared" ref="C52:G52" si="3">ROUND(100*C16/C8,2)</f>
        <v>43.54</v>
      </c>
      <c r="D52" s="138">
        <f t="shared" si="3"/>
        <v>47.15</v>
      </c>
      <c r="E52" s="138">
        <f t="shared" si="3"/>
        <v>39.29</v>
      </c>
      <c r="F52" s="138">
        <f t="shared" si="3"/>
        <v>38.39</v>
      </c>
      <c r="G52" s="139">
        <f t="shared" si="3"/>
        <v>38.53</v>
      </c>
    </row>
    <row r="53" spans="2:7" ht="12">
      <c r="B53" s="105" t="s">
        <v>201</v>
      </c>
      <c r="C53" s="140">
        <f>ROUND(100*C17/C9,2)</f>
        <v>71.77</v>
      </c>
      <c r="D53" s="140">
        <f t="shared" ref="D53:G53" si="4">ROUND(100*D17/D9,2)</f>
        <v>71.489999999999995</v>
      </c>
      <c r="E53" s="140">
        <f t="shared" si="4"/>
        <v>67.510000000000005</v>
      </c>
      <c r="F53" s="140">
        <f t="shared" si="4"/>
        <v>68.58</v>
      </c>
      <c r="G53" s="141">
        <f t="shared" si="4"/>
        <v>64.02</v>
      </c>
    </row>
    <row r="54" spans="2:7" ht="12">
      <c r="B54" s="105" t="s">
        <v>184</v>
      </c>
      <c r="C54" s="140">
        <f t="shared" ref="C54:G57" si="5">ROUND(100*C18/C10,2)</f>
        <v>31.28</v>
      </c>
      <c r="D54" s="140">
        <f t="shared" si="5"/>
        <v>21.58</v>
      </c>
      <c r="E54" s="140">
        <f t="shared" si="5"/>
        <v>40.43</v>
      </c>
      <c r="F54" s="140">
        <f t="shared" si="5"/>
        <v>37.46</v>
      </c>
      <c r="G54" s="141">
        <f t="shared" si="5"/>
        <v>37.11</v>
      </c>
    </row>
    <row r="55" spans="2:7" ht="12">
      <c r="B55" s="105" t="s">
        <v>185</v>
      </c>
      <c r="C55" s="140">
        <f t="shared" si="5"/>
        <v>48.73</v>
      </c>
      <c r="D55" s="140">
        <f t="shared" si="5"/>
        <v>55.05</v>
      </c>
      <c r="E55" s="140">
        <f t="shared" si="5"/>
        <v>42.03</v>
      </c>
      <c r="F55" s="140">
        <f t="shared" si="5"/>
        <v>40.68</v>
      </c>
      <c r="G55" s="141">
        <f t="shared" si="5"/>
        <v>44.89</v>
      </c>
    </row>
    <row r="56" spans="2:7" ht="12">
      <c r="B56" s="105" t="s">
        <v>186</v>
      </c>
      <c r="C56" s="140">
        <f t="shared" si="5"/>
        <v>32.92</v>
      </c>
      <c r="D56" s="140">
        <f t="shared" si="5"/>
        <v>34.119999999999997</v>
      </c>
      <c r="E56" s="140">
        <f t="shared" si="5"/>
        <v>30.7</v>
      </c>
      <c r="F56" s="140">
        <f t="shared" si="5"/>
        <v>27.01</v>
      </c>
      <c r="G56" s="141">
        <f t="shared" si="5"/>
        <v>24.67</v>
      </c>
    </row>
    <row r="57" spans="2:7" ht="12">
      <c r="B57" s="105" t="s">
        <v>187</v>
      </c>
      <c r="C57" s="140">
        <f t="shared" si="5"/>
        <v>4.1500000000000004</v>
      </c>
      <c r="D57" s="140">
        <f t="shared" si="5"/>
        <v>5.91</v>
      </c>
      <c r="E57" s="140">
        <f t="shared" si="5"/>
        <v>5.0599999999999996</v>
      </c>
      <c r="F57" s="140">
        <f t="shared" si="5"/>
        <v>10.45</v>
      </c>
      <c r="G57" s="141">
        <f t="shared" si="5"/>
        <v>6.37</v>
      </c>
    </row>
    <row r="58" spans="2:7" ht="12">
      <c r="B58" s="105" t="s">
        <v>202</v>
      </c>
      <c r="C58" s="140">
        <f t="shared" ref="C58:G58" si="6">ROUND(100*C22/C$16,2)</f>
        <v>0</v>
      </c>
      <c r="D58" s="140">
        <f t="shared" si="6"/>
        <v>0</v>
      </c>
      <c r="E58" s="140">
        <f t="shared" si="6"/>
        <v>0</v>
      </c>
      <c r="F58" s="140">
        <f t="shared" si="6"/>
        <v>0</v>
      </c>
      <c r="G58" s="141">
        <f t="shared" si="6"/>
        <v>0</v>
      </c>
    </row>
    <row r="61" spans="2:7" s="1" customFormat="1" ht="30" customHeight="1">
      <c r="B61" s="115" t="s">
        <v>194</v>
      </c>
      <c r="C61" s="7"/>
      <c r="D61" s="7"/>
      <c r="E61" s="7"/>
      <c r="F61" s="7"/>
      <c r="G61" s="25"/>
    </row>
    <row r="62" spans="2:7" ht="15.75">
      <c r="B62" s="25"/>
      <c r="C62" s="73"/>
      <c r="D62" s="73"/>
      <c r="E62" s="73"/>
      <c r="F62" s="73"/>
      <c r="G62" s="25"/>
    </row>
    <row r="63" spans="2:7" ht="12.75">
      <c r="B63" s="116" t="s">
        <v>145</v>
      </c>
      <c r="C63" s="10">
        <v>2018</v>
      </c>
      <c r="D63" s="10">
        <v>2019</v>
      </c>
      <c r="E63" s="10">
        <v>2020</v>
      </c>
      <c r="F63" s="10">
        <v>2021</v>
      </c>
      <c r="G63" s="10">
        <v>2022</v>
      </c>
    </row>
    <row r="64" spans="2:7">
      <c r="B64" s="117"/>
      <c r="C64" s="117"/>
      <c r="D64" s="117"/>
      <c r="E64" s="117"/>
      <c r="F64" s="117"/>
      <c r="G64" s="117"/>
    </row>
    <row r="65" spans="2:7" ht="12">
      <c r="B65" s="173" t="s">
        <v>198</v>
      </c>
      <c r="C65" s="119">
        <v>1564.6</v>
      </c>
      <c r="D65" s="119">
        <v>1768.2</v>
      </c>
      <c r="E65" s="119">
        <v>1539.3</v>
      </c>
      <c r="F65" s="119">
        <v>1533.3</v>
      </c>
      <c r="G65" s="119">
        <v>1692.3</v>
      </c>
    </row>
    <row r="66" spans="2:7" ht="12">
      <c r="B66" s="173" t="s">
        <v>199</v>
      </c>
      <c r="C66" s="119">
        <v>6234.7</v>
      </c>
      <c r="D66" s="119">
        <v>6552</v>
      </c>
      <c r="E66" s="119">
        <v>7080.6</v>
      </c>
      <c r="F66" s="119">
        <v>7595.4</v>
      </c>
      <c r="G66" s="119">
        <v>8543.2000000000007</v>
      </c>
    </row>
    <row r="67" spans="2:7" ht="12">
      <c r="B67" s="173"/>
      <c r="C67" s="119"/>
      <c r="D67" s="119"/>
      <c r="E67" s="119"/>
      <c r="F67" s="119"/>
      <c r="G67" s="119"/>
    </row>
    <row r="68" spans="2:7" ht="12">
      <c r="B68" s="158" t="s">
        <v>200</v>
      </c>
      <c r="C68" s="108">
        <f>C69+C70+C71+C72+C73+C74</f>
        <v>2566.3000000000002</v>
      </c>
      <c r="D68" s="108">
        <f>D69+D70+D71+D72+D73+D74</f>
        <v>3193.2</v>
      </c>
      <c r="E68" s="108">
        <f>E69+E70+E71+E72+E73+E74</f>
        <v>3379.2</v>
      </c>
      <c r="F68" s="108">
        <f>F69+F70+F71+F72+F73+F74</f>
        <v>2871</v>
      </c>
      <c r="G68" s="108">
        <f>G69+G70+G71+G72+G73+G74</f>
        <v>2999.7</v>
      </c>
    </row>
    <row r="69" spans="2:7" ht="12">
      <c r="B69" s="105" t="s">
        <v>201</v>
      </c>
      <c r="C69" s="89">
        <v>924.6</v>
      </c>
      <c r="D69" s="174">
        <v>1306</v>
      </c>
      <c r="E69" s="174">
        <v>1324.3</v>
      </c>
      <c r="F69" s="174">
        <v>1100.8</v>
      </c>
      <c r="G69" s="174">
        <v>865.7</v>
      </c>
    </row>
    <row r="70" spans="2:7" ht="12">
      <c r="B70" s="105" t="s">
        <v>184</v>
      </c>
      <c r="C70" s="89">
        <v>37.9</v>
      </c>
      <c r="D70" s="175">
        <v>41.8</v>
      </c>
      <c r="E70" s="175">
        <v>34.9</v>
      </c>
      <c r="F70" s="175">
        <v>49.8</v>
      </c>
      <c r="G70" s="175">
        <v>65.3</v>
      </c>
    </row>
    <row r="71" spans="2:7" ht="12">
      <c r="B71" s="105" t="s">
        <v>185</v>
      </c>
      <c r="C71" s="89">
        <v>471</v>
      </c>
      <c r="D71" s="175">
        <v>368.8</v>
      </c>
      <c r="E71" s="175">
        <v>470.1</v>
      </c>
      <c r="F71" s="175">
        <v>349.1</v>
      </c>
      <c r="G71" s="175">
        <v>284.60000000000002</v>
      </c>
    </row>
    <row r="72" spans="2:7" ht="12">
      <c r="B72" s="105" t="s">
        <v>186</v>
      </c>
      <c r="C72" s="89">
        <v>603.70000000000005</v>
      </c>
      <c r="D72" s="174">
        <v>484.6</v>
      </c>
      <c r="E72" s="174">
        <v>371.7</v>
      </c>
      <c r="F72" s="174">
        <v>266.8</v>
      </c>
      <c r="G72" s="174">
        <v>361.4</v>
      </c>
    </row>
    <row r="73" spans="2:7" ht="12">
      <c r="B73" s="105" t="s">
        <v>187</v>
      </c>
      <c r="C73" s="89">
        <v>47.8</v>
      </c>
      <c r="D73" s="174">
        <v>52.8</v>
      </c>
      <c r="E73" s="174">
        <v>31.1</v>
      </c>
      <c r="F73" s="174">
        <v>19.2</v>
      </c>
      <c r="G73" s="174">
        <v>16.899999999999999</v>
      </c>
    </row>
    <row r="74" spans="2:7" ht="12">
      <c r="B74" s="105" t="s">
        <v>202</v>
      </c>
      <c r="C74" s="89">
        <v>481.3</v>
      </c>
      <c r="D74" s="174">
        <v>939.2</v>
      </c>
      <c r="E74" s="174">
        <v>1147.0999999999999</v>
      </c>
      <c r="F74" s="174">
        <v>1085.3</v>
      </c>
      <c r="G74" s="174">
        <v>1405.8</v>
      </c>
    </row>
    <row r="75" spans="2:7" ht="12">
      <c r="B75" s="105"/>
      <c r="C75" s="89"/>
      <c r="D75" s="174"/>
      <c r="E75" s="174"/>
      <c r="F75" s="174"/>
      <c r="G75" s="174"/>
    </row>
    <row r="76" spans="2:7" ht="12">
      <c r="B76" s="176" t="s">
        <v>203</v>
      </c>
      <c r="C76" s="108">
        <f>C77+C78+C79+C80+C81+C82</f>
        <v>1118.7</v>
      </c>
      <c r="D76" s="108">
        <f>D77+D78+D79+D80+D81+D82</f>
        <v>2088.2000000000003</v>
      </c>
      <c r="E76" s="108">
        <f>E77+E78+E79+E80+E81+E82</f>
        <v>2005.9</v>
      </c>
      <c r="F76" s="108">
        <f>F77+F78+F79+F80+F81+F82</f>
        <v>1958.3</v>
      </c>
      <c r="G76" s="108">
        <f>G77+G78+G79+G80+G81+G82</f>
        <v>1929.6000000000004</v>
      </c>
    </row>
    <row r="77" spans="2:7" ht="12">
      <c r="B77" s="105" t="s">
        <v>201</v>
      </c>
      <c r="C77" s="105">
        <v>446.7</v>
      </c>
      <c r="D77" s="105">
        <v>1136.2</v>
      </c>
      <c r="E77" s="105">
        <v>1008</v>
      </c>
      <c r="F77" s="105">
        <v>1190.5</v>
      </c>
      <c r="G77" s="105">
        <v>780.7</v>
      </c>
    </row>
    <row r="78" spans="2:7" ht="12">
      <c r="B78" s="105" t="s">
        <v>184</v>
      </c>
      <c r="C78" s="131">
        <v>-9.6</v>
      </c>
      <c r="D78" s="170">
        <v>14.7</v>
      </c>
      <c r="E78" s="170">
        <v>6.9</v>
      </c>
      <c r="F78" s="170">
        <v>13.6</v>
      </c>
      <c r="G78" s="170">
        <v>-6.4</v>
      </c>
    </row>
    <row r="79" spans="2:7" ht="12">
      <c r="B79" s="105" t="s">
        <v>185</v>
      </c>
      <c r="C79" s="131">
        <v>180.3</v>
      </c>
      <c r="D79" s="170">
        <v>223.7</v>
      </c>
      <c r="E79" s="170">
        <v>283.60000000000002</v>
      </c>
      <c r="F79" s="170">
        <v>238.5</v>
      </c>
      <c r="G79" s="170">
        <v>167</v>
      </c>
    </row>
    <row r="80" spans="2:7" ht="12">
      <c r="B80" s="105" t="s">
        <v>186</v>
      </c>
      <c r="C80" s="105">
        <v>495.1</v>
      </c>
      <c r="D80" s="105">
        <v>691.1</v>
      </c>
      <c r="E80" s="105">
        <v>689.9</v>
      </c>
      <c r="F80" s="105">
        <v>104.4</v>
      </c>
      <c r="G80" s="105">
        <v>237</v>
      </c>
    </row>
    <row r="81" spans="1:7" ht="12">
      <c r="A81" s="121"/>
      <c r="B81" s="105" t="s">
        <v>187</v>
      </c>
      <c r="C81" s="105">
        <v>6.2</v>
      </c>
      <c r="D81" s="105">
        <v>22.5</v>
      </c>
      <c r="E81" s="105">
        <v>17.5</v>
      </c>
      <c r="F81" s="105">
        <v>-3.2</v>
      </c>
      <c r="G81" s="105">
        <v>-31.1</v>
      </c>
    </row>
    <row r="82" spans="1:7" ht="12">
      <c r="A82" s="121"/>
      <c r="B82" s="105" t="s">
        <v>202</v>
      </c>
      <c r="C82" s="120">
        <v>0</v>
      </c>
      <c r="D82" s="106">
        <v>0</v>
      </c>
      <c r="E82" s="122">
        <v>0</v>
      </c>
      <c r="F82" s="17">
        <v>414.5</v>
      </c>
      <c r="G82" s="17">
        <v>782.4</v>
      </c>
    </row>
    <row r="83" spans="1:7" ht="12">
      <c r="A83" s="121"/>
      <c r="B83" s="105"/>
      <c r="C83" s="120"/>
      <c r="D83" s="106"/>
      <c r="E83" s="122"/>
      <c r="F83" s="106"/>
      <c r="G83" s="106"/>
    </row>
    <row r="84" spans="1:7" ht="12">
      <c r="A84" s="121"/>
      <c r="B84" s="158" t="s">
        <v>124</v>
      </c>
      <c r="C84" s="123"/>
      <c r="D84" s="123"/>
      <c r="E84" s="123"/>
      <c r="F84" s="123"/>
      <c r="G84" s="123"/>
    </row>
    <row r="85" spans="1:7" ht="12">
      <c r="A85" s="121"/>
      <c r="B85" s="105" t="s">
        <v>204</v>
      </c>
      <c r="C85" s="105">
        <v>2566.3000000000002</v>
      </c>
      <c r="D85" s="105">
        <v>3193.2</v>
      </c>
      <c r="E85" s="105">
        <v>3379.3</v>
      </c>
      <c r="F85" s="105">
        <f>F68</f>
        <v>2871</v>
      </c>
      <c r="G85" s="105">
        <f>G68</f>
        <v>2999.7</v>
      </c>
    </row>
    <row r="86" spans="1:7" ht="12">
      <c r="A86" s="121"/>
      <c r="B86" s="105" t="s">
        <v>205</v>
      </c>
      <c r="C86" s="131">
        <v>1118.7</v>
      </c>
      <c r="D86" s="131">
        <v>2088.1999999999998</v>
      </c>
      <c r="E86" s="131">
        <v>2005.9</v>
      </c>
      <c r="F86" s="131">
        <f>F76</f>
        <v>1958.3</v>
      </c>
      <c r="G86" s="131">
        <f>G76</f>
        <v>1929.6000000000004</v>
      </c>
    </row>
    <row r="87" spans="1:7" ht="12">
      <c r="A87" s="121"/>
      <c r="B87" s="105" t="s">
        <v>206</v>
      </c>
      <c r="C87" s="131">
        <v>-1</v>
      </c>
      <c r="D87" s="131">
        <v>0</v>
      </c>
      <c r="E87" s="131">
        <v>0</v>
      </c>
      <c r="F87" s="131">
        <v>4.2</v>
      </c>
      <c r="G87" s="131">
        <v>7.19</v>
      </c>
    </row>
    <row r="88" spans="1:7" ht="12">
      <c r="A88" s="121"/>
      <c r="B88" s="105" t="s">
        <v>207</v>
      </c>
      <c r="C88" s="131">
        <v>-735.8</v>
      </c>
      <c r="D88" s="131">
        <v>-962.7</v>
      </c>
      <c r="E88" s="131">
        <v>-1029.4000000000001</v>
      </c>
      <c r="F88" s="131">
        <v>-857.2</v>
      </c>
      <c r="G88" s="131">
        <v>-821.7</v>
      </c>
    </row>
    <row r="89" spans="1:7" ht="12">
      <c r="A89" s="121"/>
      <c r="B89" s="105" t="s">
        <v>208</v>
      </c>
      <c r="C89" s="105">
        <v>-563.4</v>
      </c>
      <c r="D89" s="105">
        <v>-5.9</v>
      </c>
      <c r="E89" s="105">
        <v>-3</v>
      </c>
      <c r="F89" s="105">
        <v>-5.6</v>
      </c>
      <c r="G89" s="105">
        <v>-7.93</v>
      </c>
    </row>
    <row r="90" spans="1:7" ht="12">
      <c r="B90" s="105" t="s">
        <v>209</v>
      </c>
      <c r="C90" s="105">
        <f>+C85-C86-C87+C88+C89</f>
        <v>149.4000000000002</v>
      </c>
      <c r="D90" s="105">
        <f>D85-D86-D87+D88+D89</f>
        <v>136.39999999999995</v>
      </c>
      <c r="E90" s="105">
        <f>E85-E86-E87+E88+E89</f>
        <v>341</v>
      </c>
      <c r="F90" s="105">
        <f>F85-F86-F87+F88+F89</f>
        <v>45.699999999999953</v>
      </c>
      <c r="G90" s="105">
        <f>G85-G86-G87+G88+G89</f>
        <v>233.27999999999935</v>
      </c>
    </row>
    <row r="91" spans="1:7" ht="12">
      <c r="B91" s="125" t="s">
        <v>210</v>
      </c>
      <c r="C91" s="126">
        <f>C90*100/C85</f>
        <v>5.821610879476296</v>
      </c>
      <c r="D91" s="126">
        <f>D90*100/D85</f>
        <v>4.2715771013403465</v>
      </c>
      <c r="E91" s="126">
        <f>E90*100/E85</f>
        <v>10.090847216879235</v>
      </c>
      <c r="F91" s="126">
        <f>F90*100/F85</f>
        <v>1.591779867641935</v>
      </c>
      <c r="G91" s="126">
        <f>G90*100/G85</f>
        <v>7.7767776777677557</v>
      </c>
    </row>
    <row r="92" spans="1:7" ht="12">
      <c r="B92" s="125"/>
      <c r="C92" s="105"/>
      <c r="D92" s="105"/>
      <c r="E92" s="105"/>
      <c r="F92" s="105"/>
      <c r="G92" s="105"/>
    </row>
    <row r="93" spans="1:7" ht="12">
      <c r="B93" s="177" t="s">
        <v>131</v>
      </c>
      <c r="C93" s="129"/>
      <c r="D93" s="129"/>
      <c r="E93" s="129"/>
      <c r="F93" s="129"/>
      <c r="G93" s="129"/>
    </row>
    <row r="94" spans="1:7" ht="12">
      <c r="B94" s="105" t="s">
        <v>209</v>
      </c>
      <c r="C94" s="131">
        <f>C90</f>
        <v>149.4000000000002</v>
      </c>
      <c r="D94" s="131">
        <f>D90</f>
        <v>136.39999999999995</v>
      </c>
      <c r="E94" s="131">
        <f>E90</f>
        <v>341</v>
      </c>
      <c r="F94" s="131">
        <f>F90</f>
        <v>45.699999999999953</v>
      </c>
      <c r="G94" s="131">
        <f>G90</f>
        <v>233.27999999999935</v>
      </c>
    </row>
    <row r="95" spans="1:7" ht="12">
      <c r="B95" s="105" t="s">
        <v>211</v>
      </c>
      <c r="C95" s="131">
        <v>268.3</v>
      </c>
      <c r="D95" s="131">
        <v>358.5</v>
      </c>
      <c r="E95" s="131">
        <v>340.3</v>
      </c>
      <c r="F95" s="131">
        <v>299.89999999999998</v>
      </c>
      <c r="G95" s="131">
        <v>328.1</v>
      </c>
    </row>
    <row r="96" spans="1:7" ht="12">
      <c r="B96" s="105" t="s">
        <v>212</v>
      </c>
      <c r="C96" s="105">
        <v>268.5</v>
      </c>
      <c r="D96" s="105">
        <v>277.7</v>
      </c>
      <c r="E96" s="105">
        <v>546.9</v>
      </c>
      <c r="F96" s="105">
        <v>212.2</v>
      </c>
      <c r="G96" s="105">
        <v>440.1</v>
      </c>
    </row>
    <row r="97" spans="2:7" ht="12">
      <c r="B97" s="105" t="s">
        <v>213</v>
      </c>
      <c r="C97" s="105">
        <f>C94+C95-C96</f>
        <v>149.20000000000022</v>
      </c>
      <c r="D97" s="105">
        <f>D94+D95-D96</f>
        <v>217.2</v>
      </c>
      <c r="E97" s="105">
        <f>E94+E95-E96</f>
        <v>134.39999999999998</v>
      </c>
      <c r="F97" s="105">
        <f>F94+F95-F96</f>
        <v>133.39999999999992</v>
      </c>
      <c r="G97" s="105">
        <f>G94+G95-G96</f>
        <v>121.2799999999994</v>
      </c>
    </row>
    <row r="98" spans="2:7" ht="12">
      <c r="B98" s="105" t="s">
        <v>214</v>
      </c>
      <c r="C98" s="120">
        <v>0</v>
      </c>
      <c r="D98" s="105">
        <v>60.5</v>
      </c>
      <c r="E98" s="105">
        <v>14.5</v>
      </c>
      <c r="F98" s="105">
        <v>-8.3000000000000007</v>
      </c>
      <c r="G98" s="105">
        <v>65.599999999999994</v>
      </c>
    </row>
    <row r="99" spans="2:7" ht="12">
      <c r="B99" s="105" t="s">
        <v>215</v>
      </c>
      <c r="C99" s="105">
        <f>+C97-C98</f>
        <v>149.20000000000022</v>
      </c>
      <c r="D99" s="105">
        <f>D97-D98</f>
        <v>156.69999999999999</v>
      </c>
      <c r="E99" s="105">
        <f>E97-E98</f>
        <v>119.89999999999998</v>
      </c>
      <c r="F99" s="105">
        <f>F97-F98</f>
        <v>141.69999999999993</v>
      </c>
      <c r="G99" s="105">
        <f>G97-G98</f>
        <v>55.67999999999941</v>
      </c>
    </row>
    <row r="101" spans="2:7" ht="12">
      <c r="B101" s="60" t="s">
        <v>197</v>
      </c>
    </row>
    <row r="102" spans="2:7">
      <c r="D102" s="178"/>
    </row>
  </sheetData>
  <printOptions horizontalCentered="1"/>
  <pageMargins left="0.70866141732283472" right="0.70866141732283472"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b3b12c9-073d-4500-a873-84dc3defab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67A9BE03200249973BB36B3624A09C" ma:contentTypeVersion="18" ma:contentTypeDescription="Create a new document." ma:contentTypeScope="" ma:versionID="99930e3b63494c5eb839997985d7d7ec">
  <xsd:schema xmlns:xsd="http://www.w3.org/2001/XMLSchema" xmlns:xs="http://www.w3.org/2001/XMLSchema" xmlns:p="http://schemas.microsoft.com/office/2006/metadata/properties" xmlns:ns3="1b3b12c9-073d-4500-a873-84dc3defab03" xmlns:ns4="648edc19-0b0d-4b1b-97f6-067f3d638d37" targetNamespace="http://schemas.microsoft.com/office/2006/metadata/properties" ma:root="true" ma:fieldsID="dbb577fc6579d71fb75d3797c1fb3a94" ns3:_="" ns4:_="">
    <xsd:import namespace="1b3b12c9-073d-4500-a873-84dc3defab03"/>
    <xsd:import namespace="648edc19-0b0d-4b1b-97f6-067f3d638d3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bjectDetectorVersions" minOccurs="0"/>
                <xsd:element ref="ns3:_activity" minOccurs="0"/>
                <xsd:element ref="ns4:SharedWithUsers" minOccurs="0"/>
                <xsd:element ref="ns4:SharedWithDetails" minOccurs="0"/>
                <xsd:element ref="ns4:SharingHintHash" minOccurs="0"/>
                <xsd:element ref="ns3:MediaLengthInSeconds" minOccurs="0"/>
                <xsd:element ref="ns3:MediaServiceLocation"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b12c9-073d-4500-a873-84dc3defab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description="" ma:indexed="true" ma:internalName="MediaServiceLocatio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8edc19-0b0d-4b1b-97f6-067f3d638d3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6D28A-95FF-4746-982E-9BFCDFD2BDE8}">
  <ds:schemaRefs>
    <ds:schemaRef ds:uri="http://purl.org/dc/dcmitype/"/>
    <ds:schemaRef ds:uri="http://schemas.microsoft.com/office/2006/documentManagement/types"/>
    <ds:schemaRef ds:uri="648edc19-0b0d-4b1b-97f6-067f3d638d37"/>
    <ds:schemaRef ds:uri="http://purl.org/dc/elements/1.1/"/>
    <ds:schemaRef ds:uri="1b3b12c9-073d-4500-a873-84dc3defab03"/>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160F607-9F60-494C-9B18-A2ACF12F3E93}">
  <ds:schemaRefs/>
</ds:datastoreItem>
</file>

<file path=customXml/itemProps3.xml><?xml version="1.0" encoding="utf-8"?>
<ds:datastoreItem xmlns:ds="http://schemas.openxmlformats.org/officeDocument/2006/customXml" ds:itemID="{FDD31952-CE59-4A16-B804-5A8E642959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Economic Indicator </vt:lpstr>
      <vt:lpstr>Ins. Market Structure</vt:lpstr>
      <vt:lpstr>Life 1</vt:lpstr>
      <vt:lpstr>Life 2</vt:lpstr>
      <vt:lpstr>Life 3</vt:lpstr>
      <vt:lpstr>Life 4</vt:lpstr>
      <vt:lpstr>Non-Life 1</vt:lpstr>
      <vt:lpstr>Non-Life 2</vt:lpstr>
      <vt:lpstr>NonLife &amp; PR 1</vt:lpstr>
      <vt:lpstr>NonLife &amp; PR 2</vt:lpstr>
      <vt:lpstr>Micro &amp; Migrant</vt:lpstr>
      <vt:lpstr>GSIS_MBA_PN_HMO</vt:lpstr>
      <vt:lpstr>Cover!Print_Area</vt:lpstr>
      <vt:lpstr>'Economic Indicator '!Print_Area</vt:lpstr>
      <vt:lpstr>GSIS_MBA_PN_HMO!Print_Area</vt:lpstr>
      <vt:lpstr>'Ins. Market Structure'!Print_Area</vt:lpstr>
      <vt:lpstr>'Life 1'!Print_Area</vt:lpstr>
      <vt:lpstr>'Life 2'!Print_Area</vt:lpstr>
      <vt:lpstr>'Life 3'!Print_Area</vt:lpstr>
      <vt:lpstr>'Life 4'!Print_Area</vt:lpstr>
      <vt:lpstr>'Micro &amp; Migrant'!Print_Area</vt:lpstr>
      <vt:lpstr>'NonLife &amp; PR 1'!Print_Area</vt:lpstr>
      <vt:lpstr>'Non-Life 1'!Print_Area</vt:lpstr>
      <vt:lpstr>'Non-Life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LABRADOR</dc:creator>
  <cp:lastModifiedBy>Jul Lieza Anne B. Serquina</cp:lastModifiedBy>
  <cp:lastPrinted>2024-04-18T06:21:16Z</cp:lastPrinted>
  <dcterms:created xsi:type="dcterms:W3CDTF">2020-12-01T01:44:00Z</dcterms:created>
  <dcterms:modified xsi:type="dcterms:W3CDTF">2024-04-18T06:22:01Z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1033-12.2.0.13489</vt:lpwstr>
  </property>
  <property fmtid="{D5CDD505-2E9C-101B-9397-08002B2CF9AE}" pid="3" name="ICV">
    <vt:lpwstr>CDB7B808A5494264B8EEFB9D545E72DD</vt:lpwstr>
  </property>
  <property fmtid="{D5CDD505-2E9C-101B-9397-08002B2CF9AE}" pid="4" name="ContentTypeId">
    <vt:lpwstr>0x0101000F67A9BE03200249973BB36B3624A09C</vt:lpwstr>
  </property>
</Properties>
</file>