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insurancegovph-my.sharepoint.com/personal/jlab_serquina_insurance_gov_ph/Documents/For Records Section/Industry Performance 3rd Quarter 2023/"/>
    </mc:Choice>
  </mc:AlternateContent>
  <xr:revisionPtr revIDLastSave="7" documentId="8_{A74890C8-101D-455F-82A3-22CBA1482C95}" xr6:coauthVersionLast="47" xr6:coauthVersionMax="47" xr10:uidLastSave="{4F03CDE0-F9CE-4C0D-BC1A-1C80AD76543E}"/>
  <bookViews>
    <workbookView xWindow="-120" yWindow="-120" windowWidth="29040" windowHeight="15720" xr2:uid="{941122EF-76AB-4613-B7C6-65485515287C}"/>
  </bookViews>
  <sheets>
    <sheet name="PN Industry Performance" sheetId="1" r:id="rId1"/>
    <sheet name="PN SDtab1" sheetId="2" r:id="rId2"/>
    <sheet name="PN SDtab2" sheetId="3" r:id="rId3"/>
  </sheets>
  <externalReferences>
    <externalReference r:id="rId4"/>
  </externalReferences>
  <definedNames>
    <definedName name="_xlnm.Print_Area" localSheetId="0">'PN Industry Performance'!$A$1:$K$48</definedName>
    <definedName name="_xlnm.Print_Area" localSheetId="1">'PN SDtab1'!$C$1:$Q$44</definedName>
    <definedName name="_xlnm.Print_Area" localSheetId="2">'PN SDtab2'!$C$1:$N$44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3" l="1"/>
  <c r="R38" i="3"/>
  <c r="Q25" i="3"/>
  <c r="Q29" i="3"/>
  <c r="Q35" i="3"/>
  <c r="Q38" i="3"/>
  <c r="P25" i="3"/>
  <c r="P29" i="3"/>
  <c r="P35" i="3"/>
  <c r="P38" i="3"/>
  <c r="N13" i="3"/>
  <c r="N14" i="3"/>
  <c r="N15" i="3"/>
  <c r="N16" i="3"/>
  <c r="N17" i="3"/>
  <c r="N18" i="3"/>
  <c r="N19" i="3"/>
  <c r="N20" i="3"/>
  <c r="N21" i="3"/>
  <c r="N22" i="3"/>
  <c r="N23" i="3"/>
  <c r="N24" i="3"/>
  <c r="N25" i="3"/>
  <c r="N27" i="3"/>
  <c r="N28" i="3"/>
  <c r="N29" i="3"/>
  <c r="N31" i="3"/>
  <c r="N32" i="3"/>
  <c r="N33" i="3"/>
  <c r="N34" i="3"/>
  <c r="N35" i="3"/>
  <c r="N38" i="3"/>
  <c r="M13" i="3"/>
  <c r="M14" i="3"/>
  <c r="M15" i="3"/>
  <c r="M16" i="3"/>
  <c r="M17" i="3"/>
  <c r="M18" i="3"/>
  <c r="M19" i="3"/>
  <c r="M20" i="3"/>
  <c r="M21" i="3"/>
  <c r="M22" i="3"/>
  <c r="M23" i="3"/>
  <c r="M24" i="3"/>
  <c r="M25" i="3"/>
  <c r="M27" i="3"/>
  <c r="M28" i="3"/>
  <c r="M29" i="3"/>
  <c r="M31" i="3"/>
  <c r="M32" i="3"/>
  <c r="M33" i="3"/>
  <c r="M34" i="3"/>
  <c r="M35" i="3"/>
  <c r="M38" i="3"/>
  <c r="L13" i="3"/>
  <c r="L14" i="3"/>
  <c r="L15" i="3"/>
  <c r="L16" i="3"/>
  <c r="L17" i="3"/>
  <c r="L18" i="3"/>
  <c r="L19" i="3"/>
  <c r="L20" i="3"/>
  <c r="L21" i="3"/>
  <c r="L22" i="3"/>
  <c r="L23" i="3"/>
  <c r="L24" i="3"/>
  <c r="L25" i="3"/>
  <c r="L27" i="3"/>
  <c r="L28" i="3"/>
  <c r="L29" i="3"/>
  <c r="L31" i="3"/>
  <c r="L32" i="3"/>
  <c r="L33" i="3"/>
  <c r="L34" i="3"/>
  <c r="L35" i="3"/>
  <c r="L38" i="3"/>
  <c r="K13" i="3"/>
  <c r="K14" i="3"/>
  <c r="K15" i="3"/>
  <c r="K16" i="3"/>
  <c r="K17" i="3"/>
  <c r="K18" i="3"/>
  <c r="K19" i="3"/>
  <c r="K20" i="3"/>
  <c r="K21" i="3"/>
  <c r="K22" i="3"/>
  <c r="K23" i="3"/>
  <c r="K24" i="3"/>
  <c r="K25" i="3"/>
  <c r="K27" i="3"/>
  <c r="K28" i="3"/>
  <c r="K29" i="3"/>
  <c r="K31" i="3"/>
  <c r="K32" i="3"/>
  <c r="K33" i="3"/>
  <c r="K34" i="3"/>
  <c r="K35" i="3"/>
  <c r="K38" i="3"/>
  <c r="J13" i="3"/>
  <c r="J14" i="3"/>
  <c r="J15" i="3"/>
  <c r="J16" i="3"/>
  <c r="J17" i="3"/>
  <c r="J18" i="3"/>
  <c r="J19" i="3"/>
  <c r="J20" i="3"/>
  <c r="J21" i="3"/>
  <c r="J22" i="3"/>
  <c r="J23" i="3"/>
  <c r="J24" i="3"/>
  <c r="J25" i="3"/>
  <c r="J27" i="3"/>
  <c r="J28" i="3"/>
  <c r="J29" i="3"/>
  <c r="J31" i="3"/>
  <c r="J32" i="3"/>
  <c r="J33" i="3"/>
  <c r="J34" i="3"/>
  <c r="J35" i="3"/>
  <c r="J38" i="3"/>
  <c r="I13" i="3"/>
  <c r="I14" i="3"/>
  <c r="I15" i="3"/>
  <c r="I16" i="3"/>
  <c r="I17" i="3"/>
  <c r="I18" i="3"/>
  <c r="I19" i="3"/>
  <c r="I20" i="3"/>
  <c r="I21" i="3"/>
  <c r="I22" i="3"/>
  <c r="I23" i="3"/>
  <c r="I24" i="3"/>
  <c r="I25" i="3"/>
  <c r="I27" i="3"/>
  <c r="I28" i="3"/>
  <c r="I29" i="3"/>
  <c r="I31" i="3"/>
  <c r="I32" i="3"/>
  <c r="I33" i="3"/>
  <c r="I34" i="3"/>
  <c r="I35" i="3"/>
  <c r="I38" i="3"/>
  <c r="H13" i="3"/>
  <c r="H14" i="3"/>
  <c r="H15" i="3"/>
  <c r="H16" i="3"/>
  <c r="H17" i="3"/>
  <c r="H18" i="3"/>
  <c r="H19" i="3"/>
  <c r="H20" i="3"/>
  <c r="H21" i="3"/>
  <c r="H22" i="3"/>
  <c r="H23" i="3"/>
  <c r="H24" i="3"/>
  <c r="H25" i="3"/>
  <c r="H27" i="3"/>
  <c r="H28" i="3"/>
  <c r="H29" i="3"/>
  <c r="H31" i="3"/>
  <c r="H32" i="3"/>
  <c r="H33" i="3"/>
  <c r="H34" i="3"/>
  <c r="H35" i="3"/>
  <c r="H38" i="3"/>
  <c r="G13" i="3"/>
  <c r="G14" i="3"/>
  <c r="G15" i="3"/>
  <c r="G16" i="3"/>
  <c r="G17" i="3"/>
  <c r="G18" i="3"/>
  <c r="G19" i="3"/>
  <c r="G20" i="3"/>
  <c r="G21" i="3"/>
  <c r="G22" i="3"/>
  <c r="G23" i="3"/>
  <c r="G24" i="3"/>
  <c r="G25" i="3"/>
  <c r="G27" i="3"/>
  <c r="G28" i="3"/>
  <c r="G29" i="3"/>
  <c r="G31" i="3"/>
  <c r="G32" i="3"/>
  <c r="G33" i="3"/>
  <c r="G34" i="3"/>
  <c r="G35" i="3"/>
  <c r="G38" i="3"/>
  <c r="F13" i="3"/>
  <c r="F14" i="3"/>
  <c r="F15" i="3"/>
  <c r="F16" i="3"/>
  <c r="F17" i="3"/>
  <c r="F18" i="3"/>
  <c r="F19" i="3"/>
  <c r="F20" i="3"/>
  <c r="F21" i="3"/>
  <c r="F22" i="3"/>
  <c r="F23" i="3"/>
  <c r="F24" i="3"/>
  <c r="F25" i="3"/>
  <c r="F27" i="3"/>
  <c r="F28" i="3"/>
  <c r="F29" i="3"/>
  <c r="F31" i="3"/>
  <c r="F32" i="3"/>
  <c r="F33" i="3"/>
  <c r="F34" i="3"/>
  <c r="F35" i="3"/>
  <c r="F38" i="3"/>
  <c r="E13" i="3"/>
  <c r="E14" i="3"/>
  <c r="E15" i="3"/>
  <c r="E16" i="3"/>
  <c r="E17" i="3"/>
  <c r="E18" i="3"/>
  <c r="E19" i="3"/>
  <c r="E20" i="3"/>
  <c r="E21" i="3"/>
  <c r="E22" i="3"/>
  <c r="E23" i="3"/>
  <c r="E24" i="3"/>
  <c r="E25" i="3"/>
  <c r="E27" i="3"/>
  <c r="E28" i="3"/>
  <c r="E29" i="3"/>
  <c r="E31" i="3"/>
  <c r="E32" i="3"/>
  <c r="E33" i="3"/>
  <c r="E34" i="3"/>
  <c r="E35" i="3"/>
  <c r="E38" i="3"/>
  <c r="R29" i="3"/>
  <c r="R25" i="3"/>
  <c r="C5" i="3"/>
  <c r="U37" i="2"/>
  <c r="U40" i="2"/>
  <c r="T27" i="2"/>
  <c r="T37" i="2"/>
  <c r="T40" i="2"/>
  <c r="S27" i="2"/>
  <c r="S37" i="2"/>
  <c r="S40" i="2"/>
  <c r="P31" i="2"/>
  <c r="P32" i="2"/>
  <c r="P33" i="2"/>
  <c r="P34" i="2"/>
  <c r="P35" i="2"/>
  <c r="P38" i="2"/>
  <c r="O13" i="2"/>
  <c r="O14" i="2"/>
  <c r="O15" i="2"/>
  <c r="O16" i="2"/>
  <c r="O17" i="2"/>
  <c r="O18" i="2"/>
  <c r="O19" i="2"/>
  <c r="O20" i="2"/>
  <c r="O21" i="2"/>
  <c r="O22" i="2"/>
  <c r="O23" i="2"/>
  <c r="O24" i="2"/>
  <c r="O25" i="2"/>
  <c r="O27" i="2"/>
  <c r="O28" i="2"/>
  <c r="O29" i="2"/>
  <c r="O31" i="2"/>
  <c r="O32" i="2"/>
  <c r="O33" i="2"/>
  <c r="O34" i="2"/>
  <c r="O35" i="2"/>
  <c r="O38" i="2"/>
  <c r="N13" i="2"/>
  <c r="N14" i="2"/>
  <c r="N15" i="2"/>
  <c r="N16" i="2"/>
  <c r="N17" i="2"/>
  <c r="N18" i="2"/>
  <c r="N19" i="2"/>
  <c r="N20" i="2"/>
  <c r="N21" i="2"/>
  <c r="N22" i="2"/>
  <c r="N23" i="2"/>
  <c r="N24" i="2"/>
  <c r="N25" i="2"/>
  <c r="N27" i="2"/>
  <c r="N28" i="2"/>
  <c r="N29" i="2"/>
  <c r="N31" i="2"/>
  <c r="N32" i="2"/>
  <c r="N33" i="2"/>
  <c r="N34" i="2"/>
  <c r="N35" i="2"/>
  <c r="N38" i="2"/>
  <c r="L31" i="2"/>
  <c r="L32" i="2"/>
  <c r="L33" i="2"/>
  <c r="L34" i="2"/>
  <c r="L35" i="2"/>
  <c r="L38" i="2"/>
  <c r="K31" i="2"/>
  <c r="K32" i="2"/>
  <c r="K33" i="2"/>
  <c r="K34" i="2"/>
  <c r="K35" i="2"/>
  <c r="K27" i="2"/>
  <c r="K28" i="2"/>
  <c r="K29" i="2"/>
  <c r="K13" i="2"/>
  <c r="K14" i="2"/>
  <c r="K15" i="2"/>
  <c r="K16" i="2"/>
  <c r="K17" i="2"/>
  <c r="K18" i="2"/>
  <c r="K19" i="2"/>
  <c r="K20" i="2"/>
  <c r="K21" i="2"/>
  <c r="K22" i="2"/>
  <c r="K23" i="2"/>
  <c r="K24" i="2"/>
  <c r="K25" i="2"/>
  <c r="K38" i="2"/>
  <c r="J31" i="2"/>
  <c r="J32" i="2"/>
  <c r="J33" i="2"/>
  <c r="J34" i="2"/>
  <c r="J35" i="2"/>
  <c r="J27" i="2"/>
  <c r="J28" i="2"/>
  <c r="J29" i="2"/>
  <c r="J13" i="2"/>
  <c r="J14" i="2"/>
  <c r="J15" i="2"/>
  <c r="J16" i="2"/>
  <c r="J17" i="2"/>
  <c r="J18" i="2"/>
  <c r="J19" i="2"/>
  <c r="J20" i="2"/>
  <c r="J21" i="2"/>
  <c r="J22" i="2"/>
  <c r="J23" i="2"/>
  <c r="J24" i="2"/>
  <c r="J25" i="2"/>
  <c r="J38" i="2"/>
  <c r="H13" i="2"/>
  <c r="H14" i="2"/>
  <c r="H15" i="2"/>
  <c r="H16" i="2"/>
  <c r="H17" i="2"/>
  <c r="H18" i="2"/>
  <c r="H19" i="2"/>
  <c r="H20" i="2"/>
  <c r="H21" i="2"/>
  <c r="H22" i="2"/>
  <c r="H23" i="2"/>
  <c r="H24" i="2"/>
  <c r="H25" i="2"/>
  <c r="H27" i="2"/>
  <c r="H28" i="2"/>
  <c r="H29" i="2"/>
  <c r="H31" i="2"/>
  <c r="H32" i="2"/>
  <c r="H33" i="2"/>
  <c r="H34" i="2"/>
  <c r="H35" i="2"/>
  <c r="H38" i="2"/>
  <c r="G13" i="2"/>
  <c r="G14" i="2"/>
  <c r="G15" i="2"/>
  <c r="G16" i="2"/>
  <c r="G17" i="2"/>
  <c r="G18" i="2"/>
  <c r="G19" i="2"/>
  <c r="G20" i="2"/>
  <c r="G21" i="2"/>
  <c r="G22" i="2"/>
  <c r="G23" i="2"/>
  <c r="G24" i="2"/>
  <c r="G25" i="2"/>
  <c r="G27" i="2"/>
  <c r="G28" i="2"/>
  <c r="G29" i="2"/>
  <c r="G31" i="2"/>
  <c r="G32" i="2"/>
  <c r="G33" i="2"/>
  <c r="G34" i="2"/>
  <c r="G35" i="2"/>
  <c r="G38" i="2"/>
  <c r="F13" i="2"/>
  <c r="F14" i="2"/>
  <c r="F15" i="2"/>
  <c r="F16" i="2"/>
  <c r="F17" i="2"/>
  <c r="F18" i="2"/>
  <c r="F19" i="2"/>
  <c r="F20" i="2"/>
  <c r="F21" i="2"/>
  <c r="F22" i="2"/>
  <c r="F23" i="2"/>
  <c r="F24" i="2"/>
  <c r="F25" i="2"/>
  <c r="F27" i="2"/>
  <c r="F28" i="2"/>
  <c r="F29" i="2"/>
  <c r="F31" i="2"/>
  <c r="F32" i="2"/>
  <c r="F33" i="2"/>
  <c r="F34" i="2"/>
  <c r="F35" i="2"/>
  <c r="F38" i="2"/>
  <c r="D25" i="2"/>
  <c r="D29" i="2"/>
  <c r="D35" i="2"/>
  <c r="D38" i="2"/>
  <c r="P27" i="2"/>
  <c r="P28" i="2"/>
  <c r="P29" i="2"/>
  <c r="L27" i="2"/>
  <c r="L28" i="2"/>
  <c r="L29" i="2"/>
  <c r="U27" i="2"/>
  <c r="P14" i="2"/>
  <c r="P15" i="2"/>
  <c r="P16" i="2"/>
  <c r="P17" i="2"/>
  <c r="P18" i="2"/>
  <c r="P19" i="2"/>
  <c r="P20" i="2"/>
  <c r="P21" i="2"/>
  <c r="P22" i="2"/>
  <c r="P23" i="2"/>
  <c r="P24" i="2"/>
  <c r="P25" i="2"/>
  <c r="L24" i="2"/>
  <c r="L23" i="2"/>
  <c r="L22" i="2"/>
  <c r="L21" i="2"/>
  <c r="L20" i="2"/>
  <c r="L19" i="2"/>
  <c r="L18" i="2"/>
  <c r="L17" i="2"/>
  <c r="L16" i="2"/>
  <c r="L15" i="2"/>
  <c r="L14" i="2"/>
  <c r="P13" i="2"/>
  <c r="L13" i="2"/>
  <c r="C5" i="2"/>
  <c r="F41" i="1"/>
  <c r="H41" i="1"/>
  <c r="J41" i="1"/>
  <c r="F40" i="1"/>
  <c r="F39" i="1"/>
  <c r="F38" i="1"/>
  <c r="H40" i="1"/>
  <c r="J40" i="1"/>
  <c r="H39" i="1"/>
  <c r="J39" i="1"/>
  <c r="H38" i="1"/>
  <c r="J38" i="1"/>
  <c r="G38" i="1"/>
  <c r="F36" i="1"/>
  <c r="H36" i="1"/>
  <c r="J36" i="1"/>
  <c r="F35" i="1"/>
  <c r="H35" i="1"/>
  <c r="J35" i="1"/>
  <c r="F34" i="1"/>
  <c r="H34" i="1"/>
  <c r="J34" i="1"/>
  <c r="F32" i="1"/>
  <c r="H32" i="1"/>
  <c r="J32" i="1"/>
  <c r="F30" i="1"/>
  <c r="H30" i="1"/>
  <c r="J30" i="1"/>
  <c r="F29" i="1"/>
  <c r="H29" i="1"/>
  <c r="J29" i="1"/>
  <c r="F26" i="1"/>
  <c r="F22" i="1"/>
  <c r="F28" i="1"/>
  <c r="H28" i="1"/>
  <c r="J28" i="1"/>
  <c r="H26" i="1"/>
  <c r="J26" i="1"/>
  <c r="F24" i="1"/>
  <c r="H24" i="1"/>
  <c r="J24" i="1"/>
  <c r="F23" i="1"/>
  <c r="H23" i="1"/>
  <c r="J23" i="1"/>
  <c r="H22" i="1"/>
  <c r="J22" i="1"/>
  <c r="F15" i="1"/>
  <c r="F16" i="1"/>
  <c r="F18" i="1"/>
  <c r="F19" i="1"/>
  <c r="F17" i="1"/>
  <c r="F20" i="1"/>
  <c r="H20" i="1"/>
  <c r="J20" i="1"/>
  <c r="H19" i="1"/>
  <c r="J19" i="1"/>
  <c r="H18" i="1"/>
  <c r="J18" i="1"/>
  <c r="H17" i="1"/>
  <c r="J17" i="1"/>
  <c r="H16" i="1"/>
  <c r="J16" i="1"/>
  <c r="H15" i="1"/>
  <c r="J15" i="1"/>
  <c r="F13" i="1"/>
  <c r="H13" i="1"/>
  <c r="J13" i="1"/>
  <c r="F11" i="1"/>
  <c r="H11" i="1"/>
  <c r="J11" i="1"/>
  <c r="B3" i="1"/>
</calcChain>
</file>

<file path=xl/sharedStrings.xml><?xml version="1.0" encoding="utf-8"?>
<sst xmlns="http://schemas.openxmlformats.org/spreadsheetml/2006/main" count="159" uniqueCount="86">
  <si>
    <t xml:space="preserve">PRE-NEED INDUSTRY PERFORMANCE </t>
  </si>
  <si>
    <r>
      <t>2023</t>
    </r>
    <r>
      <rPr>
        <vertAlign val="superscript"/>
        <sz val="12"/>
        <rFont val="Arial"/>
        <family val="2"/>
      </rPr>
      <t>1/</t>
    </r>
  </si>
  <si>
    <r>
      <t>2022</t>
    </r>
    <r>
      <rPr>
        <vertAlign val="superscript"/>
        <sz val="12"/>
        <rFont val="Arial"/>
        <family val="2"/>
      </rPr>
      <t>1/</t>
    </r>
  </si>
  <si>
    <t>% Increase/ Decrease</t>
  </si>
  <si>
    <t>(Amount in Million Pesos)</t>
  </si>
  <si>
    <t>.</t>
  </si>
  <si>
    <t xml:space="preserve">Number of Licensed Companies </t>
  </si>
  <si>
    <r>
      <t>18</t>
    </r>
    <r>
      <rPr>
        <vertAlign val="superscript"/>
        <sz val="12"/>
        <rFont val="Arial"/>
        <family val="2"/>
      </rPr>
      <t>2/</t>
    </r>
  </si>
  <si>
    <r>
      <t>16</t>
    </r>
    <r>
      <rPr>
        <b/>
        <vertAlign val="superscript"/>
        <sz val="12"/>
        <rFont val="Arial"/>
        <family val="2"/>
      </rPr>
      <t>2/</t>
    </r>
  </si>
  <si>
    <t>Total Assets</t>
  </si>
  <si>
    <t>₱</t>
  </si>
  <si>
    <t>Total Liabilities</t>
  </si>
  <si>
    <t>Total Net Worth</t>
  </si>
  <si>
    <t>Capital Stock</t>
  </si>
  <si>
    <t>Retained Earnings/(Deficit)</t>
  </si>
  <si>
    <t>Surplus</t>
  </si>
  <si>
    <t>Deficit</t>
  </si>
  <si>
    <t>Other Net Worth Accounts</t>
  </si>
  <si>
    <r>
      <t>Pre-Need Reserves</t>
    </r>
    <r>
      <rPr>
        <vertAlign val="superscript"/>
        <sz val="12"/>
        <rFont val="Arial"/>
        <family val="2"/>
      </rPr>
      <t>3/</t>
    </r>
  </si>
  <si>
    <t>Pre-Need Reserves</t>
  </si>
  <si>
    <t>Benefit Payable</t>
  </si>
  <si>
    <t>Investment in Trust Funds</t>
  </si>
  <si>
    <r>
      <t>Trust Fund vs Reserves</t>
    </r>
    <r>
      <rPr>
        <vertAlign val="superscript"/>
        <sz val="12"/>
        <rFont val="Arial"/>
        <family val="2"/>
      </rPr>
      <t>4/</t>
    </r>
  </si>
  <si>
    <t>Total Premium Income</t>
  </si>
  <si>
    <t xml:space="preserve">Total Net Income/(Loss) </t>
  </si>
  <si>
    <t>Net Income</t>
  </si>
  <si>
    <t>Net Loss</t>
  </si>
  <si>
    <r>
      <t xml:space="preserve">Number of Plans Sold from January 1 </t>
    </r>
    <r>
      <rPr>
        <sz val="12"/>
        <rFont val="Arial Narrow"/>
        <family val="2"/>
      </rPr>
      <t>(in actual numbers)</t>
    </r>
  </si>
  <si>
    <t>Life Plan</t>
  </si>
  <si>
    <t>Pension Plan</t>
  </si>
  <si>
    <t>Education Plan</t>
  </si>
  <si>
    <t>1/ Based on Interim Financial Statements submitted by the pre-need companies.</t>
  </si>
  <si>
    <t>2/ Includes fourteen (15) licensed companies, and two (2) servicing companies for 2023, and two companies with pending license applications. One licensed company did not submit its Q3 report. One company was not included in the summary as it was issued CDO last 25 July 2023.</t>
  </si>
  <si>
    <t>3/ Pre-Need Reserves include Benefit Obligations/Payables as mandated by Pre-Need Code</t>
  </si>
  <si>
    <t>4/ Reflects the difference between Investment in Trust Funds and Pre-Need Reserves per Company</t>
  </si>
  <si>
    <t>r Revised data due to inclusion of companies with recently released licenses for 2022.</t>
  </si>
  <si>
    <t>License Status and Sales Report of Pre-Need Companies</t>
  </si>
  <si>
    <t>(Based on the Submitted Interim Financial Statements)</t>
  </si>
  <si>
    <t>No. of Type of Plans</t>
  </si>
  <si>
    <r>
      <t xml:space="preserve">License Status </t>
    </r>
    <r>
      <rPr>
        <b/>
        <vertAlign val="superscript"/>
        <sz val="12"/>
        <rFont val="Arial"/>
        <family val="2"/>
      </rPr>
      <t>1</t>
    </r>
  </si>
  <si>
    <r>
      <t xml:space="preserve">Number of Plans Sold </t>
    </r>
    <r>
      <rPr>
        <b/>
        <vertAlign val="superscript"/>
        <sz val="12"/>
        <rFont val="Arial"/>
        <family val="2"/>
      </rPr>
      <t>2</t>
    </r>
  </si>
  <si>
    <r>
      <t xml:space="preserve">Total Contract Price
</t>
    </r>
    <r>
      <rPr>
        <b/>
        <sz val="11"/>
        <rFont val="Arial"/>
        <family val="2"/>
      </rPr>
      <t>(in ₱ Million)</t>
    </r>
  </si>
  <si>
    <t>Total Contract Price</t>
  </si>
  <si>
    <t>Active</t>
  </si>
  <si>
    <t>Pending</t>
  </si>
  <si>
    <t>Servicing</t>
  </si>
  <si>
    <t>Life</t>
  </si>
  <si>
    <t xml:space="preserve">Pension </t>
  </si>
  <si>
    <t>Education</t>
  </si>
  <si>
    <t>AMA Plans, Inc.</t>
  </si>
  <si>
    <t>Caritas Financial Plans</t>
  </si>
  <si>
    <t>Cityplans Inc.</t>
  </si>
  <si>
    <t xml:space="preserve"> nil </t>
  </si>
  <si>
    <t>Cosmopolitan CLIMBS Life Plan, Inc.</t>
  </si>
  <si>
    <t>Diamond Memorial Care Plans, Inc.</t>
  </si>
  <si>
    <t>Eternal Plans, Inc.</t>
  </si>
  <si>
    <t>Evergreen Lifeplans Services Inc.</t>
  </si>
  <si>
    <t>First Union Plans, Inc.</t>
  </si>
  <si>
    <r>
      <t>Freedomlife Plan Corporation</t>
    </r>
    <r>
      <rPr>
        <b/>
        <vertAlign val="superscript"/>
        <sz val="11"/>
        <rFont val="Arial"/>
        <family val="2"/>
      </rPr>
      <t>3</t>
    </r>
  </si>
  <si>
    <t>Golden Future Life Plan</t>
  </si>
  <si>
    <t>Manulife Financial Plans, Inc.</t>
  </si>
  <si>
    <t xml:space="preserve">St. Peter Life Plan, Inc. </t>
  </si>
  <si>
    <t>nil</t>
  </si>
  <si>
    <t>Sub-total</t>
  </si>
  <si>
    <t>Ayala Plans, Inc.</t>
  </si>
  <si>
    <t>Sunlife Financial Plans</t>
  </si>
  <si>
    <t>Cocoplans, Inc.</t>
  </si>
  <si>
    <t>Mercantile Care Plans, Inc.</t>
  </si>
  <si>
    <t>Philplans First, Inc.</t>
  </si>
  <si>
    <t>Trusteeship Plans, Inc.</t>
  </si>
  <si>
    <t>TOTAL</t>
  </si>
  <si>
    <t>1 License status is based on list published in IC website.</t>
  </si>
  <si>
    <t xml:space="preserve">2 Based on pre-need sales report submitted to the Insurance Commission </t>
  </si>
  <si>
    <t>3 Newly licensed pre-need company</t>
  </si>
  <si>
    <t>Performance for Pre-Need Companies</t>
  </si>
  <si>
    <t xml:space="preserve">Total Investments in Trust Fund </t>
  </si>
  <si>
    <r>
      <t>Pre-Need Reserves</t>
    </r>
    <r>
      <rPr>
        <vertAlign val="superscript"/>
        <sz val="12"/>
        <rFont val="Arial"/>
        <family val="2"/>
      </rPr>
      <t>1</t>
    </r>
  </si>
  <si>
    <r>
      <t>Trust Fund Surplus/
(Deficiency)</t>
    </r>
    <r>
      <rPr>
        <vertAlign val="superscript"/>
        <sz val="12"/>
        <rFont val="Arial"/>
        <family val="2"/>
      </rPr>
      <t>2</t>
    </r>
  </si>
  <si>
    <t>Total Paid-Up Capital</t>
  </si>
  <si>
    <t>Retained Earnings</t>
  </si>
  <si>
    <t>Total Premiums</t>
  </si>
  <si>
    <t>Total Net Income / (Loss)</t>
  </si>
  <si>
    <t>(in ₱ Million)</t>
  </si>
  <si>
    <t>Freedomlife Plan Corporation</t>
  </si>
  <si>
    <t>1 Pre-Need Reserves include Benefit Obligations/Payables as mandated by Pre-Need Code</t>
  </si>
  <si>
    <t>2 Reflects the difference between Investment in Trust Funds and Pre-Need Reserves per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</si>
</sst>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0_);_(* \(#,##0.0\);_(* &quot;-&quot;??_);_(@_)"/>
    <numFmt numFmtId="166" formatCode="##,###.0,,"/>
    <numFmt numFmtId="167" formatCode="_(* #,##0_);_(* \(#,##0\);_(* &quot;-&quot;??_);_(@_)"/>
    <numFmt numFmtId="168" formatCode="[$-409]mmmm\ d\,\ yyyy;@"/>
  </numFmts>
  <fonts count="18" x14ac:knownFonts="1">
    <font>
      <sz val="10"/>
      <name val="Arial"/>
      <family val="2"/>
    </font>
    <font>
      <sz val="10"/>
      <name val="Arial"/>
      <family val="2"/>
    </font>
    <font>
      <sz val="12"/>
      <name val="Arial"/>
      <family val="2"/>
    </font>
    <font>
      <sz val="11"/>
      <color theme="1" tint="0.249977111117893"/>
      <name val="Arial"/>
      <family val="2"/>
    </font>
    <font>
      <b/>
      <sz val="16"/>
      <name val="Arial"/>
      <family val="2"/>
    </font>
    <font>
      <sz val="14"/>
      <name val="Arial"/>
      <family val="2"/>
    </font>
    <font>
      <b/>
      <sz val="12"/>
      <name val="Arial"/>
      <family val="2"/>
    </font>
    <font>
      <vertAlign val="superscript"/>
      <sz val="12"/>
      <name val="Arial"/>
      <family val="2"/>
    </font>
    <font>
      <b/>
      <sz val="11"/>
      <name val="Arial"/>
      <family val="2"/>
    </font>
    <font>
      <b/>
      <sz val="14"/>
      <name val="Arial"/>
      <family val="2"/>
    </font>
    <font>
      <sz val="11"/>
      <name val="Arial"/>
      <family val="2"/>
    </font>
    <font>
      <b/>
      <vertAlign val="superscript"/>
      <sz val="12"/>
      <name val="Arial"/>
      <family val="2"/>
    </font>
    <font>
      <b/>
      <sz val="11"/>
      <color theme="1" tint="0.249977111117893"/>
      <name val="Arial"/>
      <family val="2"/>
    </font>
    <font>
      <sz val="12"/>
      <name val="Arial Narrow"/>
      <family val="2"/>
    </font>
    <font>
      <i/>
      <sz val="10"/>
      <name val="Arial"/>
      <family val="2"/>
    </font>
    <font>
      <i/>
      <sz val="11"/>
      <name val="Arial"/>
      <family val="2"/>
    </font>
    <font>
      <b/>
      <sz val="10"/>
      <name val="Arial"/>
      <family val="2"/>
    </font>
    <font>
      <b/>
      <vertAlign val="superscript"/>
      <sz val="11"/>
      <name val="Arial"/>
      <family val="2"/>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diagonal/>
    </border>
    <border>
      <left/>
      <right style="thin">
        <color auto="1"/>
      </right>
      <top/>
      <bottom/>
      <diagonal/>
    </border>
    <border>
      <left style="thin">
        <color auto="1"/>
      </left>
      <right/>
      <top/>
      <bottom/>
      <diagonal/>
    </border>
    <border>
      <left/>
      <right/>
      <top style="double">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200">
    <xf numFmtId="0" fontId="0" fillId="0" borderId="0" xfId="0"/>
    <xf numFmtId="0" fontId="2" fillId="0" borderId="0" xfId="0" applyFont="1"/>
    <xf numFmtId="0" fontId="3" fillId="0" borderId="0" xfId="0" applyFont="1"/>
    <xf numFmtId="164" fontId="3" fillId="0" borderId="0" xfId="1" applyFont="1"/>
    <xf numFmtId="0" fontId="5" fillId="0" borderId="0" xfId="0" applyFont="1"/>
    <xf numFmtId="0" fontId="2" fillId="0" borderId="1" xfId="0" applyFont="1" applyBorder="1"/>
    <xf numFmtId="0" fontId="2" fillId="0" borderId="2" xfId="0" applyFont="1" applyBorder="1"/>
    <xf numFmtId="0" fontId="9" fillId="0" borderId="6" xfId="0" applyFont="1" applyBorder="1"/>
    <xf numFmtId="0" fontId="9" fillId="0" borderId="0" xfId="0" applyFont="1"/>
    <xf numFmtId="0" fontId="2" fillId="0" borderId="11" xfId="0" applyFont="1" applyBorder="1"/>
    <xf numFmtId="0" fontId="2" fillId="0" borderId="12" xfId="0" applyFont="1" applyBorder="1"/>
    <xf numFmtId="0" fontId="2" fillId="0" borderId="6"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10" xfId="0" applyFont="1" applyBorder="1"/>
    <xf numFmtId="0" fontId="6" fillId="0" borderId="20" xfId="0" applyFont="1" applyBorder="1"/>
    <xf numFmtId="0" fontId="6" fillId="0" borderId="21" xfId="0" applyFont="1" applyBorder="1"/>
    <xf numFmtId="0" fontId="2" fillId="0" borderId="22" xfId="0" applyFont="1" applyBorder="1"/>
    <xf numFmtId="0" fontId="6" fillId="0" borderId="23"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165" fontId="11" fillId="0" borderId="21" xfId="1" applyNumberFormat="1" applyFont="1" applyFill="1" applyBorder="1"/>
    <xf numFmtId="164" fontId="6" fillId="0" borderId="24" xfId="1" applyFont="1" applyBorder="1"/>
    <xf numFmtId="0" fontId="7" fillId="0" borderId="0" xfId="0" applyFont="1"/>
    <xf numFmtId="0" fontId="3" fillId="0" borderId="0" xfId="0" applyFont="1" applyAlignment="1">
      <alignment horizontal="center"/>
    </xf>
    <xf numFmtId="0" fontId="2" fillId="0" borderId="21" xfId="0" applyFont="1" applyBorder="1"/>
    <xf numFmtId="0" fontId="6" fillId="0" borderId="22" xfId="0" applyFont="1" applyBorder="1"/>
    <xf numFmtId="165" fontId="6" fillId="0" borderId="23" xfId="1" applyNumberFormat="1" applyFont="1" applyBorder="1"/>
    <xf numFmtId="165" fontId="6" fillId="0" borderId="21" xfId="1" applyNumberFormat="1" applyFont="1" applyFill="1" applyBorder="1"/>
    <xf numFmtId="164" fontId="3" fillId="0" borderId="0" xfId="0" applyNumberFormat="1" applyFont="1"/>
    <xf numFmtId="2" fontId="3" fillId="0" borderId="0" xfId="0" applyNumberFormat="1" applyFont="1"/>
    <xf numFmtId="166" fontId="3" fillId="0" borderId="0" xfId="0" applyNumberFormat="1" applyFont="1"/>
    <xf numFmtId="164" fontId="6" fillId="0" borderId="23" xfId="1" applyFont="1" applyBorder="1"/>
    <xf numFmtId="165" fontId="6" fillId="0" borderId="22" xfId="1" applyNumberFormat="1" applyFont="1" applyBorder="1"/>
    <xf numFmtId="164" fontId="6" fillId="0" borderId="21" xfId="1" applyFont="1" applyFill="1" applyBorder="1"/>
    <xf numFmtId="164" fontId="11" fillId="0" borderId="21" xfId="1" applyFont="1" applyFill="1" applyBorder="1"/>
    <xf numFmtId="0" fontId="2" fillId="0" borderId="21" xfId="0" applyFont="1" applyBorder="1" applyAlignment="1">
      <alignment horizontal="left" indent="1"/>
    </xf>
    <xf numFmtId="165" fontId="2" fillId="0" borderId="23" xfId="1" applyNumberFormat="1" applyFont="1" applyBorder="1"/>
    <xf numFmtId="165" fontId="2" fillId="0" borderId="22" xfId="1" applyNumberFormat="1" applyFont="1" applyBorder="1"/>
    <xf numFmtId="165" fontId="2" fillId="0" borderId="21" xfId="1" applyNumberFormat="1" applyFont="1" applyFill="1" applyBorder="1"/>
    <xf numFmtId="165" fontId="7" fillId="0" borderId="21" xfId="1" applyNumberFormat="1" applyFont="1" applyFill="1" applyBorder="1"/>
    <xf numFmtId="164" fontId="2" fillId="0" borderId="24" xfId="1" applyFont="1" applyBorder="1"/>
    <xf numFmtId="0" fontId="2" fillId="0" borderId="21" xfId="0" applyFont="1" applyBorder="1" applyAlignment="1">
      <alignment horizontal="left" indent="3"/>
    </xf>
    <xf numFmtId="164" fontId="6" fillId="0" borderId="24" xfId="1" applyFont="1" applyFill="1" applyBorder="1"/>
    <xf numFmtId="0" fontId="6" fillId="0" borderId="21" xfId="0" applyFont="1" applyBorder="1" applyAlignment="1">
      <alignment horizontal="left" indent="1"/>
    </xf>
    <xf numFmtId="0" fontId="6" fillId="0" borderId="21" xfId="0" applyFont="1" applyBorder="1" applyAlignment="1">
      <alignment horizontal="left"/>
    </xf>
    <xf numFmtId="165" fontId="6" fillId="0" borderId="23" xfId="1" applyNumberFormat="1" applyFont="1" applyFill="1" applyBorder="1"/>
    <xf numFmtId="165" fontId="6" fillId="0" borderId="22" xfId="1" applyNumberFormat="1" applyFont="1" applyFill="1" applyBorder="1"/>
    <xf numFmtId="0" fontId="2" fillId="0" borderId="20" xfId="0" applyFont="1" applyBorder="1"/>
    <xf numFmtId="165" fontId="2" fillId="0" borderId="23" xfId="1" applyNumberFormat="1" applyFont="1" applyFill="1" applyBorder="1"/>
    <xf numFmtId="165" fontId="2" fillId="0" borderId="22" xfId="1" applyNumberFormat="1" applyFont="1" applyFill="1" applyBorder="1"/>
    <xf numFmtId="43" fontId="2" fillId="0" borderId="0" xfId="0" applyNumberFormat="1" applyFont="1"/>
    <xf numFmtId="164" fontId="2" fillId="0" borderId="0" xfId="0" applyNumberFormat="1" applyFont="1"/>
    <xf numFmtId="0" fontId="2" fillId="0" borderId="21" xfId="0" applyFont="1" applyBorder="1" applyAlignment="1">
      <alignment horizontal="left" indent="2"/>
    </xf>
    <xf numFmtId="0" fontId="6" fillId="0" borderId="25" xfId="0" applyFont="1" applyBorder="1"/>
    <xf numFmtId="0" fontId="2" fillId="0" borderId="26" xfId="0" applyFont="1" applyBorder="1"/>
    <xf numFmtId="0" fontId="6" fillId="0" borderId="26" xfId="0" applyFont="1" applyBorder="1"/>
    <xf numFmtId="0" fontId="6" fillId="0" borderId="27" xfId="0" applyFont="1" applyBorder="1"/>
    <xf numFmtId="165" fontId="6" fillId="0" borderId="28" xfId="1" applyNumberFormat="1" applyFont="1" applyBorder="1"/>
    <xf numFmtId="165" fontId="6" fillId="0" borderId="27" xfId="1" applyNumberFormat="1" applyFont="1" applyBorder="1"/>
    <xf numFmtId="165" fontId="6" fillId="0" borderId="26" xfId="1" applyNumberFormat="1" applyFont="1" applyFill="1" applyBorder="1"/>
    <xf numFmtId="165" fontId="11" fillId="0" borderId="26" xfId="1" applyNumberFormat="1" applyFont="1" applyFill="1" applyBorder="1"/>
    <xf numFmtId="164" fontId="6" fillId="0" borderId="29" xfId="1" applyFont="1" applyBorder="1"/>
    <xf numFmtId="0" fontId="6" fillId="0" borderId="30" xfId="0" applyFont="1" applyBorder="1"/>
    <xf numFmtId="0" fontId="2" fillId="0" borderId="9" xfId="0" applyFont="1" applyBorder="1"/>
    <xf numFmtId="0" fontId="6" fillId="0" borderId="7" xfId="0" applyFont="1" applyBorder="1"/>
    <xf numFmtId="167" fontId="6" fillId="0" borderId="8" xfId="1" applyNumberFormat="1" applyFont="1" applyBorder="1"/>
    <xf numFmtId="167" fontId="6" fillId="0" borderId="7" xfId="1" applyNumberFormat="1" applyFont="1" applyBorder="1"/>
    <xf numFmtId="167" fontId="6" fillId="0" borderId="21" xfId="1" applyNumberFormat="1" applyFont="1" applyBorder="1"/>
    <xf numFmtId="167" fontId="11" fillId="0" borderId="21" xfId="1" applyNumberFormat="1" applyFont="1" applyBorder="1"/>
    <xf numFmtId="167" fontId="2" fillId="0" borderId="0" xfId="1" applyNumberFormat="1" applyFont="1"/>
    <xf numFmtId="167" fontId="2" fillId="0" borderId="23" xfId="1" applyNumberFormat="1" applyFont="1" applyBorder="1" applyAlignment="1">
      <alignment horizontal="left" indent="1"/>
    </xf>
    <xf numFmtId="167" fontId="2" fillId="0" borderId="22" xfId="1" applyNumberFormat="1" applyFont="1" applyBorder="1" applyAlignment="1">
      <alignment horizontal="left" indent="1"/>
    </xf>
    <xf numFmtId="167" fontId="2" fillId="0" borderId="21" xfId="1" applyNumberFormat="1" applyFont="1" applyBorder="1"/>
    <xf numFmtId="167" fontId="7" fillId="0" borderId="21" xfId="1" applyNumberFormat="1" applyFont="1" applyBorder="1"/>
    <xf numFmtId="10" fontId="2" fillId="0" borderId="0" xfId="2" applyNumberFormat="1" applyFont="1"/>
    <xf numFmtId="10" fontId="3" fillId="0" borderId="0" xfId="0" applyNumberFormat="1" applyFont="1"/>
    <xf numFmtId="0" fontId="6" fillId="0" borderId="31" xfId="0" applyFont="1" applyBorder="1"/>
    <xf numFmtId="0" fontId="2" fillId="0" borderId="32" xfId="0" applyFont="1" applyBorder="1"/>
    <xf numFmtId="0" fontId="2" fillId="0" borderId="33" xfId="0" applyFont="1" applyBorder="1"/>
    <xf numFmtId="167" fontId="2" fillId="0" borderId="34" xfId="0" applyNumberFormat="1" applyFont="1" applyBorder="1"/>
    <xf numFmtId="0" fontId="2" fillId="0" borderId="35" xfId="0" applyFont="1" applyBorder="1"/>
    <xf numFmtId="0" fontId="14" fillId="0" borderId="0" xfId="0" applyFont="1" applyAlignment="1">
      <alignment horizontal="left" vertical="top" wrapText="1"/>
    </xf>
    <xf numFmtId="0" fontId="2" fillId="0" borderId="0" xfId="0" applyFont="1" applyAlignment="1">
      <alignment horizontal="right"/>
    </xf>
    <xf numFmtId="0" fontId="15" fillId="0" borderId="0" xfId="0" applyFont="1" applyAlignment="1">
      <alignment horizontal="justify" vertical="top" wrapText="1"/>
    </xf>
    <xf numFmtId="0" fontId="10" fillId="0" borderId="0" xfId="0" applyFont="1" applyAlignment="1">
      <alignment horizontal="justify" vertical="top" wrapText="1"/>
    </xf>
    <xf numFmtId="0" fontId="0" fillId="0" borderId="0" xfId="3" applyFont="1"/>
    <xf numFmtId="168" fontId="14" fillId="0" borderId="0" xfId="4" applyNumberFormat="1" applyFont="1" applyAlignment="1">
      <alignment horizontal="left"/>
    </xf>
    <xf numFmtId="0" fontId="6" fillId="0" borderId="37" xfId="4" applyFont="1" applyBorder="1" applyAlignment="1">
      <alignment horizontal="center" vertical="center" wrapText="1"/>
    </xf>
    <xf numFmtId="0" fontId="16" fillId="0" borderId="36" xfId="4" applyFont="1" applyBorder="1" applyAlignment="1">
      <alignment horizontal="center" vertical="top" wrapText="1"/>
    </xf>
    <xf numFmtId="0" fontId="6" fillId="0" borderId="36" xfId="4" applyFont="1" applyBorder="1" applyAlignment="1">
      <alignment horizontal="center" vertical="center"/>
    </xf>
    <xf numFmtId="0" fontId="6" fillId="0" borderId="37" xfId="3" applyFont="1" applyBorder="1" applyAlignment="1">
      <alignment horizontal="center" vertical="center" wrapText="1"/>
    </xf>
    <xf numFmtId="0" fontId="2" fillId="0" borderId="37" xfId="3" applyFont="1" applyBorder="1" applyAlignment="1">
      <alignment vertical="center" wrapText="1"/>
    </xf>
    <xf numFmtId="0" fontId="16" fillId="0" borderId="41" xfId="4" applyFont="1" applyBorder="1" applyAlignment="1">
      <alignment horizontal="center" vertical="top" wrapText="1"/>
    </xf>
    <xf numFmtId="0" fontId="8" fillId="0" borderId="37" xfId="3" applyFont="1" applyBorder="1" applyAlignment="1">
      <alignment horizontal="center" vertical="center"/>
    </xf>
    <xf numFmtId="0" fontId="8" fillId="0" borderId="37" xfId="3" applyFont="1" applyBorder="1" applyAlignment="1">
      <alignment horizontal="center"/>
    </xf>
    <xf numFmtId="0" fontId="8" fillId="0" borderId="41" xfId="4" applyFont="1" applyBorder="1" applyAlignment="1">
      <alignment horizontal="center" vertical="center"/>
    </xf>
    <xf numFmtId="0" fontId="0" fillId="0" borderId="36" xfId="3" applyFont="1" applyBorder="1"/>
    <xf numFmtId="0" fontId="0" fillId="0" borderId="37" xfId="3" applyFont="1" applyBorder="1"/>
    <xf numFmtId="0" fontId="16" fillId="0" borderId="37" xfId="3" applyFont="1" applyBorder="1"/>
    <xf numFmtId="0" fontId="0" fillId="0" borderId="42" xfId="3" applyFont="1" applyBorder="1"/>
    <xf numFmtId="0" fontId="8" fillId="0" borderId="37" xfId="0" applyFont="1" applyBorder="1"/>
    <xf numFmtId="0" fontId="10" fillId="0" borderId="23" xfId="3" applyFont="1" applyBorder="1" applyAlignment="1">
      <alignment horizontal="center" vertical="center"/>
    </xf>
    <xf numFmtId="167" fontId="10" fillId="0" borderId="23" xfId="1" applyNumberFormat="1" applyFont="1" applyBorder="1" applyAlignment="1">
      <alignment horizontal="center" vertical="center"/>
    </xf>
    <xf numFmtId="167" fontId="10" fillId="2" borderId="23" xfId="1" applyNumberFormat="1" applyFont="1" applyFill="1" applyBorder="1" applyAlignment="1">
      <alignment horizontal="center" vertical="center"/>
    </xf>
    <xf numFmtId="0" fontId="10" fillId="0" borderId="37" xfId="3" applyFont="1" applyBorder="1" applyAlignment="1">
      <alignment horizontal="center" vertical="center"/>
    </xf>
    <xf numFmtId="164" fontId="10" fillId="0" borderId="23" xfId="1" applyFont="1" applyBorder="1" applyAlignment="1">
      <alignment horizontal="center" vertical="center"/>
    </xf>
    <xf numFmtId="164" fontId="10" fillId="2" borderId="23" xfId="1" applyFont="1" applyFill="1" applyBorder="1" applyAlignment="1">
      <alignment horizontal="center" vertical="center"/>
    </xf>
    <xf numFmtId="0" fontId="16" fillId="0" borderId="23" xfId="3" applyFont="1" applyBorder="1"/>
    <xf numFmtId="0" fontId="10" fillId="0" borderId="42" xfId="3" applyFont="1" applyBorder="1" applyAlignment="1">
      <alignment horizontal="center" vertical="center"/>
    </xf>
    <xf numFmtId="167" fontId="10" fillId="0" borderId="37" xfId="1" applyNumberFormat="1" applyFont="1" applyBorder="1" applyAlignment="1">
      <alignment horizontal="center" vertical="center"/>
    </xf>
    <xf numFmtId="164" fontId="10" fillId="0" borderId="37" xfId="1" applyFont="1" applyBorder="1" applyAlignment="1">
      <alignment horizontal="center" vertical="center"/>
    </xf>
    <xf numFmtId="0" fontId="8" fillId="2" borderId="37" xfId="0" applyFont="1" applyFill="1" applyBorder="1"/>
    <xf numFmtId="0" fontId="8" fillId="0" borderId="37" xfId="0" applyFont="1" applyBorder="1" applyAlignment="1">
      <alignment horizontal="right"/>
    </xf>
    <xf numFmtId="0" fontId="8" fillId="0" borderId="23" xfId="3" applyFont="1" applyBorder="1" applyAlignment="1">
      <alignment horizontal="center" vertical="center"/>
    </xf>
    <xf numFmtId="167" fontId="8" fillId="0" borderId="37" xfId="1" applyNumberFormat="1" applyFont="1" applyBorder="1" applyAlignment="1">
      <alignment horizontal="center" vertical="center"/>
    </xf>
    <xf numFmtId="167" fontId="8" fillId="0" borderId="23" xfId="1" applyNumberFormat="1" applyFont="1" applyBorder="1" applyAlignment="1">
      <alignment horizontal="center" vertical="center"/>
    </xf>
    <xf numFmtId="164" fontId="8" fillId="0" borderId="37" xfId="1" applyFont="1" applyBorder="1" applyAlignment="1">
      <alignment horizontal="center" vertical="center"/>
    </xf>
    <xf numFmtId="4" fontId="0" fillId="0" borderId="0" xfId="0" applyNumberFormat="1"/>
    <xf numFmtId="0" fontId="8" fillId="0" borderId="42" xfId="3" applyFont="1" applyBorder="1" applyAlignment="1">
      <alignment horizontal="center" vertical="center"/>
    </xf>
    <xf numFmtId="164" fontId="8" fillId="0" borderId="23" xfId="1" applyFont="1" applyBorder="1" applyAlignment="1">
      <alignment horizontal="center" vertical="center"/>
    </xf>
    <xf numFmtId="0" fontId="8" fillId="0" borderId="23" xfId="3" applyFont="1" applyBorder="1"/>
    <xf numFmtId="0" fontId="8" fillId="0" borderId="23" xfId="3" applyFont="1" applyBorder="1" applyAlignment="1">
      <alignment horizontal="center"/>
    </xf>
    <xf numFmtId="0" fontId="8" fillId="0" borderId="37" xfId="3" applyFont="1" applyBorder="1"/>
    <xf numFmtId="164" fontId="10" fillId="2" borderId="37" xfId="1" applyFont="1" applyFill="1" applyBorder="1" applyAlignment="1">
      <alignment horizontal="center" vertical="center"/>
    </xf>
    <xf numFmtId="0" fontId="10" fillId="0" borderId="36" xfId="3" applyFont="1" applyBorder="1" applyAlignment="1">
      <alignment horizontal="center"/>
    </xf>
    <xf numFmtId="0" fontId="10" fillId="0" borderId="38" xfId="3" applyFont="1" applyBorder="1" applyAlignment="1">
      <alignment horizontal="center"/>
    </xf>
    <xf numFmtId="0" fontId="10" fillId="0" borderId="36" xfId="3" applyFont="1" applyBorder="1"/>
    <xf numFmtId="0" fontId="10" fillId="0" borderId="41" xfId="3" applyFont="1" applyBorder="1" applyAlignment="1">
      <alignment horizontal="center"/>
    </xf>
    <xf numFmtId="0" fontId="10" fillId="0" borderId="7" xfId="3" applyFont="1" applyBorder="1" applyAlignment="1">
      <alignment horizontal="center"/>
    </xf>
    <xf numFmtId="0" fontId="10" fillId="0" borderId="41" xfId="3" applyFont="1" applyBorder="1"/>
    <xf numFmtId="0" fontId="8" fillId="0" borderId="41" xfId="3" applyFont="1" applyBorder="1"/>
    <xf numFmtId="0" fontId="8" fillId="0" borderId="37" xfId="3" applyFont="1" applyBorder="1" applyAlignment="1">
      <alignment horizontal="left" indent="11"/>
    </xf>
    <xf numFmtId="0" fontId="10" fillId="0" borderId="37" xfId="3" applyFont="1" applyBorder="1"/>
    <xf numFmtId="0" fontId="10" fillId="0" borderId="23" xfId="3" applyFont="1" applyBorder="1" applyAlignment="1">
      <alignment horizontal="center"/>
    </xf>
    <xf numFmtId="164" fontId="8" fillId="0" borderId="37" xfId="1" applyFont="1" applyBorder="1"/>
    <xf numFmtId="164" fontId="0" fillId="0" borderId="0" xfId="0" applyNumberFormat="1" applyAlignment="1">
      <alignment horizontal="center"/>
    </xf>
    <xf numFmtId="0" fontId="10" fillId="0" borderId="0" xfId="3" applyFont="1"/>
    <xf numFmtId="164" fontId="8" fillId="0" borderId="23" xfId="1" applyFont="1" applyBorder="1"/>
    <xf numFmtId="43" fontId="0" fillId="0" borderId="0" xfId="0" applyNumberFormat="1"/>
    <xf numFmtId="0" fontId="14" fillId="0" borderId="0" xfId="0" applyFont="1"/>
    <xf numFmtId="0" fontId="16" fillId="0" borderId="0" xfId="3" applyFont="1"/>
    <xf numFmtId="164" fontId="0" fillId="0" borderId="0" xfId="3" applyNumberFormat="1" applyFont="1"/>
    <xf numFmtId="0" fontId="2" fillId="0" borderId="37" xfId="3" applyFont="1" applyBorder="1" applyAlignment="1">
      <alignment horizontal="center" vertical="center" wrapText="1"/>
    </xf>
    <xf numFmtId="0" fontId="16" fillId="0" borderId="41" xfId="3" applyFont="1" applyBorder="1" applyAlignment="1">
      <alignment horizontal="center"/>
    </xf>
    <xf numFmtId="0" fontId="0" fillId="0" borderId="41" xfId="3" applyFont="1" applyBorder="1" applyAlignment="1">
      <alignment horizontal="center"/>
    </xf>
    <xf numFmtId="0" fontId="0" fillId="0" borderId="42" xfId="3" applyFont="1" applyBorder="1" applyAlignment="1">
      <alignment horizontal="center"/>
    </xf>
    <xf numFmtId="0" fontId="10" fillId="0" borderId="42" xfId="3" applyFont="1" applyBorder="1"/>
    <xf numFmtId="164" fontId="10" fillId="0" borderId="42" xfId="3" applyNumberFormat="1" applyFont="1" applyBorder="1" applyAlignment="1">
      <alignment horizontal="center"/>
    </xf>
    <xf numFmtId="164" fontId="10" fillId="0" borderId="42" xfId="3" applyNumberFormat="1" applyFont="1" applyBorder="1"/>
    <xf numFmtId="164" fontId="10" fillId="2" borderId="42" xfId="3" applyNumberFormat="1" applyFont="1" applyFill="1" applyBorder="1" applyAlignment="1">
      <alignment horizontal="center"/>
    </xf>
    <xf numFmtId="164" fontId="0" fillId="0" borderId="0" xfId="1" applyFont="1"/>
    <xf numFmtId="10" fontId="0" fillId="0" borderId="0" xfId="0" applyNumberFormat="1"/>
    <xf numFmtId="0" fontId="14" fillId="0" borderId="0" xfId="0" applyFont="1" applyAlignment="1">
      <alignment horizontal="left" vertical="top"/>
    </xf>
    <xf numFmtId="0" fontId="0" fillId="0" borderId="0" xfId="0" applyAlignment="1">
      <alignment horizontal="center"/>
    </xf>
    <xf numFmtId="4" fontId="0" fillId="0" borderId="0" xfId="0" applyNumberFormat="1" applyAlignment="1">
      <alignment horizontal="center"/>
    </xf>
    <xf numFmtId="0" fontId="14" fillId="0" borderId="0" xfId="0" applyFont="1" applyAlignment="1">
      <alignment horizontal="left" vertical="top" wrapText="1"/>
    </xf>
    <xf numFmtId="0" fontId="1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8" fillId="0" borderId="5" xfId="0" applyFont="1" applyBorder="1" applyAlignment="1">
      <alignment horizontal="center" vertical="center" wrapText="1"/>
    </xf>
    <xf numFmtId="0" fontId="10" fillId="0" borderId="10" xfId="0" applyFont="1" applyBorder="1" applyAlignment="1">
      <alignment vertical="center" wrapText="1"/>
    </xf>
    <xf numFmtId="0" fontId="10" fillId="0" borderId="15" xfId="0" applyFont="1" applyBorder="1" applyAlignment="1">
      <alignment vertical="center" wrapText="1"/>
    </xf>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10" fillId="0" borderId="36" xfId="3" applyFont="1" applyBorder="1" applyAlignment="1">
      <alignment horizontal="center"/>
    </xf>
    <xf numFmtId="0" fontId="10" fillId="0" borderId="41" xfId="3" applyFont="1" applyBorder="1" applyAlignment="1">
      <alignment horizontal="center"/>
    </xf>
    <xf numFmtId="167" fontId="10" fillId="0" borderId="38" xfId="1" applyNumberFormat="1" applyFont="1" applyBorder="1" applyAlignment="1">
      <alignment horizontal="center" vertical="center"/>
    </xf>
    <xf numFmtId="167" fontId="10" fillId="0" borderId="39" xfId="1" applyNumberFormat="1" applyFont="1" applyBorder="1" applyAlignment="1">
      <alignment horizontal="center" vertical="center"/>
    </xf>
    <xf numFmtId="167" fontId="10" fillId="0" borderId="40" xfId="1" applyNumberFormat="1" applyFont="1" applyBorder="1" applyAlignment="1">
      <alignment horizontal="center" vertical="center"/>
    </xf>
    <xf numFmtId="167" fontId="10" fillId="0" borderId="7" xfId="1" applyNumberFormat="1" applyFont="1" applyBorder="1" applyAlignment="1">
      <alignment horizontal="center" vertical="center"/>
    </xf>
    <xf numFmtId="167" fontId="10" fillId="0" borderId="9" xfId="1" applyNumberFormat="1" applyFont="1" applyBorder="1" applyAlignment="1">
      <alignment horizontal="center" vertical="center"/>
    </xf>
    <xf numFmtId="167" fontId="10" fillId="0" borderId="8" xfId="1" applyNumberFormat="1" applyFont="1" applyBorder="1" applyAlignment="1">
      <alignment horizontal="center" vertical="center"/>
    </xf>
    <xf numFmtId="0" fontId="4" fillId="0" borderId="0" xfId="3" applyFont="1" applyAlignment="1">
      <alignment horizontal="center"/>
    </xf>
    <xf numFmtId="0" fontId="16" fillId="0" borderId="36" xfId="3" applyFont="1" applyBorder="1" applyAlignment="1">
      <alignment horizontal="center" vertical="center"/>
    </xf>
    <xf numFmtId="0" fontId="16" fillId="0" borderId="41" xfId="3" applyFont="1" applyBorder="1" applyAlignment="1">
      <alignment horizontal="center" vertical="center"/>
    </xf>
    <xf numFmtId="0" fontId="6" fillId="0" borderId="37" xfId="4" applyFont="1" applyBorder="1" applyAlignment="1">
      <alignment horizontal="center" vertical="center" wrapText="1"/>
    </xf>
    <xf numFmtId="0" fontId="6" fillId="0" borderId="38" xfId="4" applyFont="1" applyBorder="1" applyAlignment="1">
      <alignment horizontal="center" vertical="center" wrapText="1"/>
    </xf>
    <xf numFmtId="0" fontId="6" fillId="0" borderId="39" xfId="4" applyFont="1" applyBorder="1" applyAlignment="1">
      <alignment horizontal="center" vertical="center" wrapText="1"/>
    </xf>
    <xf numFmtId="0" fontId="6" fillId="0" borderId="40" xfId="4" applyFont="1" applyBorder="1" applyAlignment="1">
      <alignment horizontal="center" vertical="center" wrapText="1"/>
    </xf>
    <xf numFmtId="0" fontId="6" fillId="0" borderId="37" xfId="3" applyFont="1" applyBorder="1" applyAlignment="1">
      <alignment horizontal="center" vertical="center" wrapText="1"/>
    </xf>
    <xf numFmtId="164" fontId="10" fillId="0" borderId="36" xfId="3" applyNumberFormat="1" applyFont="1" applyBorder="1" applyAlignment="1">
      <alignment horizontal="center"/>
    </xf>
    <xf numFmtId="164" fontId="10" fillId="0" borderId="41" xfId="3" applyNumberFormat="1" applyFont="1" applyBorder="1" applyAlignment="1">
      <alignment horizontal="center"/>
    </xf>
    <xf numFmtId="164" fontId="8" fillId="0" borderId="36" xfId="3" applyNumberFormat="1" applyFont="1" applyBorder="1" applyAlignment="1">
      <alignment horizontal="center"/>
    </xf>
    <xf numFmtId="164" fontId="8" fillId="0" borderId="41" xfId="3" applyNumberFormat="1" applyFont="1" applyBorder="1" applyAlignment="1">
      <alignment horizontal="center"/>
    </xf>
    <xf numFmtId="164" fontId="10" fillId="2" borderId="36" xfId="3" applyNumberFormat="1" applyFont="1" applyFill="1" applyBorder="1" applyAlignment="1">
      <alignment horizontal="center"/>
    </xf>
    <xf numFmtId="164" fontId="10" fillId="2" borderId="41" xfId="3" applyNumberFormat="1" applyFont="1" applyFill="1" applyBorder="1" applyAlignment="1">
      <alignment horizontal="center"/>
    </xf>
    <xf numFmtId="0" fontId="16" fillId="0" borderId="42" xfId="3" applyFont="1" applyBorder="1" applyAlignment="1">
      <alignment horizontal="center" vertical="center"/>
    </xf>
    <xf numFmtId="0" fontId="8" fillId="0" borderId="22" xfId="3" applyFont="1" applyBorder="1" applyAlignment="1">
      <alignment horizontal="center"/>
    </xf>
    <xf numFmtId="0" fontId="8" fillId="0" borderId="21" xfId="3" applyFont="1" applyBorder="1" applyAlignment="1">
      <alignment horizontal="center"/>
    </xf>
    <xf numFmtId="0" fontId="8" fillId="0" borderId="23" xfId="3" applyFont="1" applyBorder="1" applyAlignment="1">
      <alignment horizontal="center"/>
    </xf>
  </cellXfs>
  <cellStyles count="5">
    <cellStyle name="Comma" xfId="1" builtinId="3"/>
    <cellStyle name="Normal" xfId="0" builtinId="0"/>
    <cellStyle name="Normal 3" xfId="3" xr:uid="{661BA70E-B53D-4649-8EBB-9F4AEF073D60}"/>
    <cellStyle name="Normal 4" xfId="4" xr:uid="{FA1CF1C4-A09F-4DC3-8BCD-39D764735DF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47224</xdr:rowOff>
    </xdr:from>
    <xdr:to>
      <xdr:col>11</xdr:col>
      <xdr:colOff>378558</xdr:colOff>
      <xdr:row>0</xdr:row>
      <xdr:rowOff>1602441</xdr:rowOff>
    </xdr:to>
    <xdr:pic>
      <xdr:nvPicPr>
        <xdr:cNvPr id="2" name="Picture 1">
          <a:extLst>
            <a:ext uri="{FF2B5EF4-FFF2-40B4-BE49-F238E27FC236}">
              <a16:creationId xmlns:a16="http://schemas.microsoft.com/office/drawing/2014/main" id="{5600998D-BB46-49B5-B315-62EFC9CB3F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224"/>
          <a:ext cx="9008208" cy="1555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lab.serquina\Downloads\Annexes%20A-C%20-%2020231106%20PRE-NEED%203Q%202023_nocaritas_rev.xlsm" TargetMode="External"/><Relationship Id="rId1" Type="http://schemas.openxmlformats.org/officeDocument/2006/relationships/externalLinkPath" Target="file:///C:\Users\jlab.serquina\Downloads\Annexes%20A-C%20-%2020231106%20PRE-NEED%203Q%202023_nocaritas_re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lected_Fin3Q_old"/>
      <sheetName val="Selected-Oper3Q_old"/>
      <sheetName val="STAR"/>
      <sheetName val="Encode"/>
      <sheetName val="Selected_Fin3Q"/>
      <sheetName val="Selected-Oper3Q"/>
      <sheetName val="PN StatData(3Q)"/>
      <sheetName val="Charts"/>
      <sheetName val="PN Industry Performance"/>
      <sheetName val="PN SDtab1"/>
      <sheetName val="PN SDtab2"/>
      <sheetName val="TF Surplus-Deficit"/>
      <sheetName val="2022Q3"/>
      <sheetName val="2022Q3_co"/>
      <sheetName val="PN FC-IS comparison"/>
      <sheetName val="PN"/>
    </sheetNames>
    <sheetDataSet>
      <sheetData sheetId="0"/>
      <sheetData sheetId="1"/>
      <sheetData sheetId="2"/>
      <sheetData sheetId="3"/>
      <sheetData sheetId="4">
        <row r="7">
          <cell r="B7" t="str">
            <v>As of September 30, 2023</v>
          </cell>
        </row>
        <row r="28">
          <cell r="AA28">
            <v>113170612907.64444</v>
          </cell>
          <cell r="AG28">
            <v>5965717261.2200012</v>
          </cell>
        </row>
        <row r="30">
          <cell r="AW30">
            <v>32737787570.423599</v>
          </cell>
          <cell r="BB30">
            <v>7760985314.4455605</v>
          </cell>
        </row>
        <row r="31">
          <cell r="AW31">
            <v>-20398191236.968971</v>
          </cell>
          <cell r="BB31">
            <v>-2665074291.7200003</v>
          </cell>
        </row>
      </sheetData>
      <sheetData sheetId="5">
        <row r="30">
          <cell r="AW30">
            <v>2342158097.2785535</v>
          </cell>
        </row>
        <row r="31">
          <cell r="AW31">
            <v>-543453333.79336691</v>
          </cell>
        </row>
      </sheetData>
      <sheetData sheetId="6">
        <row r="14">
          <cell r="F14">
            <v>1</v>
          </cell>
          <cell r="G14"/>
          <cell r="H14"/>
          <cell r="J14" t="str">
            <v>nil</v>
          </cell>
          <cell r="K14"/>
          <cell r="L14" t="str">
            <v>nil</v>
          </cell>
          <cell r="N14" t="str">
            <v>nil</v>
          </cell>
          <cell r="O14"/>
          <cell r="P14" t="str">
            <v>nil</v>
          </cell>
          <cell r="R14">
            <v>260.96081099999998</v>
          </cell>
          <cell r="S14">
            <v>98.460584999999995</v>
          </cell>
          <cell r="T14">
            <v>205.92967999999999</v>
          </cell>
          <cell r="U14">
            <v>97.249103000000005</v>
          </cell>
          <cell r="V14">
            <v>1.2114819999999895</v>
          </cell>
          <cell r="W14">
            <v>55.031131000000002</v>
          </cell>
          <cell r="X14">
            <v>50</v>
          </cell>
          <cell r="Y14">
            <v>-173.48224999999999</v>
          </cell>
          <cell r="Z14">
            <v>0.2276184</v>
          </cell>
          <cell r="AA14">
            <v>-11.364556650000001</v>
          </cell>
        </row>
        <row r="15">
          <cell r="F15">
            <v>1</v>
          </cell>
          <cell r="G15"/>
          <cell r="H15"/>
          <cell r="J15" t="str">
            <v>nil</v>
          </cell>
          <cell r="K15"/>
          <cell r="L15" t="str">
            <v>nil</v>
          </cell>
          <cell r="N15" t="str">
            <v>nil</v>
          </cell>
          <cell r="O15"/>
          <cell r="P15" t="str">
            <v>nil</v>
          </cell>
          <cell r="R15">
            <v>0</v>
          </cell>
          <cell r="S15">
            <v>0</v>
          </cell>
          <cell r="T15">
            <v>0</v>
          </cell>
          <cell r="U15">
            <v>0</v>
          </cell>
          <cell r="V15">
            <v>0</v>
          </cell>
          <cell r="W15">
            <v>0</v>
          </cell>
          <cell r="X15">
            <v>0</v>
          </cell>
          <cell r="Y15">
            <v>0</v>
          </cell>
          <cell r="Z15">
            <v>0</v>
          </cell>
          <cell r="AA15">
            <v>0</v>
          </cell>
        </row>
        <row r="16">
          <cell r="F16">
            <v>1</v>
          </cell>
          <cell r="G16"/>
          <cell r="H16"/>
          <cell r="J16" t="str">
            <v>nil</v>
          </cell>
          <cell r="K16"/>
          <cell r="L16" t="str">
            <v>nil</v>
          </cell>
          <cell r="N16" t="str">
            <v>nil</v>
          </cell>
          <cell r="O16"/>
          <cell r="P16" t="str">
            <v>nil</v>
          </cell>
          <cell r="R16">
            <v>372.26742637000001</v>
          </cell>
          <cell r="S16">
            <v>36.71550809</v>
          </cell>
          <cell r="T16">
            <v>35.684112979999995</v>
          </cell>
          <cell r="U16">
            <v>27.777918580000001</v>
          </cell>
          <cell r="V16">
            <v>8.9375895099999987</v>
          </cell>
          <cell r="W16">
            <v>336.58331339</v>
          </cell>
          <cell r="X16">
            <v>158.125</v>
          </cell>
          <cell r="Y16">
            <v>170.15189197999999</v>
          </cell>
          <cell r="Z16">
            <v>0</v>
          </cell>
          <cell r="AA16">
            <v>20.517844159999996</v>
          </cell>
        </row>
        <row r="17">
          <cell r="F17">
            <v>1</v>
          </cell>
          <cell r="G17"/>
          <cell r="H17"/>
          <cell r="J17">
            <v>3260</v>
          </cell>
          <cell r="K17" t="str">
            <v>nil</v>
          </cell>
          <cell r="L17" t="str">
            <v>nil</v>
          </cell>
          <cell r="N17">
            <v>159.63999999999999</v>
          </cell>
          <cell r="O17" t="str">
            <v>nil</v>
          </cell>
          <cell r="P17" t="str">
            <v>nil</v>
          </cell>
          <cell r="R17">
            <v>376.47423696000004</v>
          </cell>
          <cell r="S17">
            <v>175.64005187000001</v>
          </cell>
          <cell r="T17">
            <v>200.38781685000004</v>
          </cell>
          <cell r="U17">
            <v>144.25598011000002</v>
          </cell>
          <cell r="V17">
            <v>31.384071759999983</v>
          </cell>
          <cell r="W17">
            <v>176.08642011364341</v>
          </cell>
          <cell r="X17">
            <v>157.61250000000001</v>
          </cell>
          <cell r="Y17">
            <v>14.0509538136434</v>
          </cell>
          <cell r="Z17">
            <v>36.636734400000009</v>
          </cell>
          <cell r="AA17">
            <v>-2.4897595063633862</v>
          </cell>
        </row>
        <row r="18">
          <cell r="F18">
            <v>1</v>
          </cell>
          <cell r="G18"/>
          <cell r="H18"/>
          <cell r="J18">
            <v>424</v>
          </cell>
          <cell r="K18" t="str">
            <v>nil</v>
          </cell>
          <cell r="L18" t="str">
            <v>nil</v>
          </cell>
          <cell r="N18">
            <v>15.244</v>
          </cell>
          <cell r="O18" t="str">
            <v>nil</v>
          </cell>
          <cell r="P18" t="str">
            <v>nil</v>
          </cell>
          <cell r="R18">
            <v>323.8957108764497</v>
          </cell>
          <cell r="S18">
            <v>0.96376649999999997</v>
          </cell>
          <cell r="T18">
            <v>135.94494245998149</v>
          </cell>
          <cell r="U18">
            <v>0</v>
          </cell>
          <cell r="V18">
            <v>0.96376649999999997</v>
          </cell>
          <cell r="W18">
            <v>187.95076831103194</v>
          </cell>
          <cell r="X18">
            <v>100</v>
          </cell>
          <cell r="Y18">
            <v>-12.049231688968069</v>
          </cell>
          <cell r="Z18">
            <v>0.94408928571428563</v>
          </cell>
          <cell r="AA18">
            <v>-0.86705716783273779</v>
          </cell>
        </row>
        <row r="19">
          <cell r="F19">
            <v>1</v>
          </cell>
          <cell r="G19"/>
          <cell r="H19"/>
          <cell r="J19"/>
          <cell r="K19" t="str">
            <v>nil</v>
          </cell>
          <cell r="L19" t="str">
            <v>nil</v>
          </cell>
          <cell r="N19"/>
          <cell r="O19" t="str">
            <v>nil</v>
          </cell>
          <cell r="P19" t="str">
            <v>nil</v>
          </cell>
          <cell r="R19">
            <v>2752.42877</v>
          </cell>
          <cell r="S19">
            <v>1678.0186739999999</v>
          </cell>
          <cell r="T19">
            <v>3702.6470720000002</v>
          </cell>
          <cell r="U19">
            <v>3452.7563230000001</v>
          </cell>
          <cell r="V19">
            <v>-1774.7376490000001</v>
          </cell>
          <cell r="W19">
            <v>-950.21830199999999</v>
          </cell>
          <cell r="X19">
            <v>214.6995</v>
          </cell>
          <cell r="Y19">
            <v>-1953.1672550000001</v>
          </cell>
          <cell r="Z19">
            <v>79.238322999999994</v>
          </cell>
          <cell r="AA19">
            <v>26.644777000000001</v>
          </cell>
        </row>
        <row r="20">
          <cell r="F20">
            <v>1</v>
          </cell>
          <cell r="G20"/>
          <cell r="H20"/>
          <cell r="J20">
            <v>12</v>
          </cell>
          <cell r="K20" t="str">
            <v>nil</v>
          </cell>
          <cell r="L20" t="str">
            <v>nil</v>
          </cell>
          <cell r="N20">
            <v>1.206</v>
          </cell>
          <cell r="O20" t="str">
            <v>nil</v>
          </cell>
          <cell r="P20" t="str">
            <v>nil</v>
          </cell>
          <cell r="R20">
            <v>108.83570899999999</v>
          </cell>
          <cell r="S20">
            <v>5.2691610000000004</v>
          </cell>
          <cell r="T20">
            <v>7.7366789999999996</v>
          </cell>
          <cell r="U20">
            <v>0</v>
          </cell>
          <cell r="V20">
            <v>5.2691610000000004</v>
          </cell>
          <cell r="W20">
            <v>101.09903</v>
          </cell>
          <cell r="X20">
            <v>100.214</v>
          </cell>
          <cell r="Y20">
            <v>-1.2749699999999999</v>
          </cell>
          <cell r="Z20">
            <v>0.26883800000000002</v>
          </cell>
          <cell r="AA20">
            <v>0.202121</v>
          </cell>
        </row>
        <row r="21">
          <cell r="F21"/>
          <cell r="G21"/>
          <cell r="H21">
            <v>1</v>
          </cell>
          <cell r="J21" t="str">
            <v>nil</v>
          </cell>
          <cell r="K21"/>
          <cell r="L21" t="str">
            <v>nil</v>
          </cell>
          <cell r="N21" t="str">
            <v>nil</v>
          </cell>
          <cell r="O21"/>
          <cell r="P21" t="str">
            <v>nil</v>
          </cell>
          <cell r="R21">
            <v>75.954059999999998</v>
          </cell>
          <cell r="S21">
            <v>57.080751999999997</v>
          </cell>
          <cell r="T21">
            <v>14.731589</v>
          </cell>
          <cell r="U21">
            <v>1.646002</v>
          </cell>
          <cell r="V21">
            <v>55.434749999999994</v>
          </cell>
          <cell r="W21">
            <v>61.222470999999999</v>
          </cell>
          <cell r="X21">
            <v>89.828000000000003</v>
          </cell>
          <cell r="Y21">
            <v>-560.31673999999998</v>
          </cell>
          <cell r="Z21">
            <v>0</v>
          </cell>
          <cell r="AA21">
            <v>-1.899864</v>
          </cell>
        </row>
        <row r="22">
          <cell r="F22">
            <v>1</v>
          </cell>
          <cell r="G22"/>
          <cell r="H22"/>
          <cell r="R22">
            <v>102.825248</v>
          </cell>
          <cell r="S22">
            <v>0</v>
          </cell>
          <cell r="T22">
            <v>1.261528</v>
          </cell>
          <cell r="U22">
            <v>0</v>
          </cell>
          <cell r="V22">
            <v>0</v>
          </cell>
          <cell r="W22">
            <v>101.56372</v>
          </cell>
          <cell r="X22">
            <v>105</v>
          </cell>
          <cell r="Y22">
            <v>-3.43628</v>
          </cell>
          <cell r="Z22">
            <v>0</v>
          </cell>
          <cell r="AA22">
            <v>-3.43628</v>
          </cell>
        </row>
        <row r="23">
          <cell r="F23">
            <v>1</v>
          </cell>
          <cell r="G23"/>
          <cell r="H23"/>
          <cell r="J23">
            <v>483</v>
          </cell>
          <cell r="K23" t="str">
            <v>nil</v>
          </cell>
          <cell r="L23" t="str">
            <v>nil</v>
          </cell>
          <cell r="N23">
            <v>47.405000000000001</v>
          </cell>
          <cell r="O23" t="str">
            <v>nil</v>
          </cell>
          <cell r="P23" t="str">
            <v>nil</v>
          </cell>
          <cell r="R23">
            <v>217.06368132999998</v>
          </cell>
          <cell r="S23">
            <v>59.478408469999998</v>
          </cell>
          <cell r="T23">
            <v>40.394170731446579</v>
          </cell>
          <cell r="U23">
            <v>20.786043214436301</v>
          </cell>
          <cell r="V23">
            <v>38.692365255563701</v>
          </cell>
          <cell r="W23">
            <v>176.66951084999999</v>
          </cell>
          <cell r="X23">
            <v>125</v>
          </cell>
          <cell r="Y23">
            <v>24.145713480000008</v>
          </cell>
          <cell r="Z23">
            <v>33.617976710000008</v>
          </cell>
          <cell r="AA23">
            <v>9.1520461185534199</v>
          </cell>
        </row>
        <row r="24">
          <cell r="F24">
            <v>1</v>
          </cell>
          <cell r="G24"/>
          <cell r="H24"/>
          <cell r="J24" t="str">
            <v>nil</v>
          </cell>
          <cell r="K24"/>
          <cell r="L24" t="str">
            <v>nil</v>
          </cell>
          <cell r="N24" t="str">
            <v>nil</v>
          </cell>
          <cell r="O24"/>
          <cell r="P24" t="str">
            <v>nil</v>
          </cell>
          <cell r="R24">
            <v>7066.1126344499999</v>
          </cell>
          <cell r="S24">
            <v>5139.8210784499997</v>
          </cell>
          <cell r="T24">
            <v>6326.9352034500007</v>
          </cell>
          <cell r="U24">
            <v>5926.0566373500005</v>
          </cell>
          <cell r="V24">
            <v>-786.2355589000008</v>
          </cell>
          <cell r="W24">
            <v>739.17743099999996</v>
          </cell>
          <cell r="X24">
            <v>250</v>
          </cell>
          <cell r="Y24">
            <v>-1187.6852570000001</v>
          </cell>
          <cell r="Z24">
            <v>5.5086950000000003</v>
          </cell>
          <cell r="AA24">
            <v>0.37569999999999998</v>
          </cell>
        </row>
        <row r="25">
          <cell r="F25">
            <v>1</v>
          </cell>
          <cell r="G25"/>
          <cell r="H25"/>
          <cell r="J25">
            <v>589891</v>
          </cell>
          <cell r="K25" t="str">
            <v>nil</v>
          </cell>
          <cell r="L25" t="str">
            <v>nil</v>
          </cell>
          <cell r="N25">
            <v>32045.7716</v>
          </cell>
          <cell r="O25" t="str">
            <v>nil</v>
          </cell>
          <cell r="P25" t="str">
            <v>nil</v>
          </cell>
          <cell r="R25">
            <v>104050.12175400001</v>
          </cell>
          <cell r="S25">
            <v>92060.700163999994</v>
          </cell>
          <cell r="T25">
            <v>88414.222636999999</v>
          </cell>
          <cell r="U25">
            <v>85019.372214000003</v>
          </cell>
          <cell r="V25">
            <v>7041.3279499999917</v>
          </cell>
          <cell r="W25">
            <v>15635.899117000001</v>
          </cell>
          <cell r="X25">
            <v>1360</v>
          </cell>
          <cell r="Y25">
            <v>14718.793788000001</v>
          </cell>
          <cell r="Z25">
            <v>15954.25359</v>
          </cell>
          <cell r="AA25">
            <v>2282.0471029999999</v>
          </cell>
        </row>
        <row r="28">
          <cell r="F28">
            <v>1</v>
          </cell>
          <cell r="G28"/>
          <cell r="H28"/>
          <cell r="J28" t="str">
            <v>nil</v>
          </cell>
          <cell r="K28"/>
          <cell r="L28"/>
          <cell r="N28" t="str">
            <v>nil</v>
          </cell>
          <cell r="O28">
            <v>0</v>
          </cell>
          <cell r="P28">
            <v>0</v>
          </cell>
          <cell r="R28">
            <v>2459.7883086799998</v>
          </cell>
          <cell r="S28">
            <v>2426.72479208</v>
          </cell>
          <cell r="T28">
            <v>2286.3988850715</v>
          </cell>
          <cell r="U28">
            <v>2251.1002900600001</v>
          </cell>
          <cell r="V28">
            <v>175.62450201999991</v>
          </cell>
          <cell r="W28">
            <v>173.38942361000062</v>
          </cell>
          <cell r="X28">
            <v>100</v>
          </cell>
          <cell r="Y28">
            <v>-701.20538895999914</v>
          </cell>
          <cell r="Z28">
            <v>0</v>
          </cell>
          <cell r="AA28">
            <v>-18.136550884999973</v>
          </cell>
        </row>
        <row r="29">
          <cell r="F29">
            <v>1</v>
          </cell>
          <cell r="G29"/>
          <cell r="H29"/>
          <cell r="J29" t="str">
            <v>nil</v>
          </cell>
          <cell r="K29"/>
          <cell r="L29"/>
          <cell r="N29" t="str">
            <v>nil</v>
          </cell>
          <cell r="O29">
            <v>0</v>
          </cell>
          <cell r="P29">
            <v>0</v>
          </cell>
          <cell r="R29">
            <v>4479.2207870000002</v>
          </cell>
          <cell r="S29">
            <v>4114.7108900000003</v>
          </cell>
          <cell r="T29">
            <v>4258.4397790000003</v>
          </cell>
          <cell r="U29">
            <v>4154.8886240000002</v>
          </cell>
          <cell r="V29">
            <v>-40.177733999999873</v>
          </cell>
          <cell r="W29">
            <v>220.78100800000001</v>
          </cell>
          <cell r="X29">
            <v>125</v>
          </cell>
          <cell r="Y29">
            <v>-1062.5005160000001</v>
          </cell>
          <cell r="Z29">
            <v>46.552501999999997</v>
          </cell>
          <cell r="AA29">
            <v>-40.454181399999847</v>
          </cell>
        </row>
        <row r="32">
          <cell r="F32"/>
          <cell r="G32">
            <v>1</v>
          </cell>
          <cell r="H32"/>
          <cell r="J32"/>
          <cell r="K32"/>
          <cell r="L32"/>
          <cell r="N32"/>
          <cell r="O32"/>
          <cell r="P32"/>
          <cell r="R32">
            <v>947.98743752176756</v>
          </cell>
          <cell r="S32">
            <v>517.6332371200001</v>
          </cell>
          <cell r="T32">
            <v>904.5139816730001</v>
          </cell>
          <cell r="U32">
            <v>581.5565869400001</v>
          </cell>
          <cell r="V32">
            <v>-63.923349819999999</v>
          </cell>
          <cell r="W32">
            <v>43.473455842500094</v>
          </cell>
          <cell r="X32">
            <v>100.0000000025</v>
          </cell>
          <cell r="Y32">
            <v>-477.77447158000001</v>
          </cell>
          <cell r="Z32">
            <v>8.7404999999999997E-2</v>
          </cell>
          <cell r="AA32">
            <v>-34.033557924171241</v>
          </cell>
        </row>
        <row r="33">
          <cell r="F33"/>
          <cell r="G33"/>
          <cell r="H33">
            <v>1</v>
          </cell>
          <cell r="J33"/>
          <cell r="K33"/>
          <cell r="L33"/>
          <cell r="N33"/>
          <cell r="O33"/>
          <cell r="P33"/>
          <cell r="R33">
            <v>91.229146</v>
          </cell>
          <cell r="S33">
            <v>41.499524000000001</v>
          </cell>
          <cell r="T33">
            <v>38.067511000000003</v>
          </cell>
          <cell r="U33">
            <v>36.751952000000003</v>
          </cell>
          <cell r="V33">
            <v>4.7475719999999981</v>
          </cell>
          <cell r="W33">
            <v>53.161634999999997</v>
          </cell>
          <cell r="X33">
            <v>100</v>
          </cell>
          <cell r="Y33">
            <v>-49.153466999999999</v>
          </cell>
          <cell r="Z33">
            <v>0</v>
          </cell>
          <cell r="AA33">
            <v>-0.98758000000000001</v>
          </cell>
        </row>
        <row r="34">
          <cell r="F34">
            <v>1</v>
          </cell>
          <cell r="G34"/>
          <cell r="H34"/>
          <cell r="J34">
            <v>3596</v>
          </cell>
          <cell r="K34">
            <v>270</v>
          </cell>
          <cell r="L34">
            <v>32</v>
          </cell>
          <cell r="N34">
            <v>558.34699999999998</v>
          </cell>
          <cell r="O34">
            <v>123.37008</v>
          </cell>
          <cell r="P34">
            <v>13.790725</v>
          </cell>
          <cell r="R34">
            <v>23464.745617029999</v>
          </cell>
          <cell r="S34">
            <v>17677.854199009998</v>
          </cell>
          <cell r="T34">
            <v>19388.377016480004</v>
          </cell>
          <cell r="U34">
            <v>17303.112007610001</v>
          </cell>
          <cell r="V34">
            <v>374.74219139999695</v>
          </cell>
          <cell r="W34">
            <v>4076.3686007999577</v>
          </cell>
          <cell r="X34">
            <v>700</v>
          </cell>
          <cell r="Y34">
            <v>3590.9817284099577</v>
          </cell>
          <cell r="Z34">
            <v>540.3262308699999</v>
          </cell>
          <cell r="AA34">
            <v>-429.78394625999977</v>
          </cell>
        </row>
        <row r="35">
          <cell r="F35">
            <v>1</v>
          </cell>
          <cell r="G35"/>
          <cell r="H35"/>
          <cell r="J35">
            <v>1057</v>
          </cell>
          <cell r="K35"/>
          <cell r="L35"/>
          <cell r="N35">
            <v>45.245179999999998</v>
          </cell>
          <cell r="O35"/>
          <cell r="P35"/>
          <cell r="R35">
            <v>709.84644700000001</v>
          </cell>
          <cell r="S35">
            <v>141.6704</v>
          </cell>
          <cell r="T35">
            <v>246.397301</v>
          </cell>
          <cell r="U35">
            <v>119.020487</v>
          </cell>
          <cell r="V35">
            <v>22.649912999999998</v>
          </cell>
          <cell r="W35">
            <v>463.44914599999998</v>
          </cell>
          <cell r="X35">
            <v>113.51</v>
          </cell>
          <cell r="Y35">
            <v>3.5180850000000001</v>
          </cell>
          <cell r="Z35">
            <v>6.317863</v>
          </cell>
          <cell r="AA35">
            <v>3.2185060000000001</v>
          </cell>
        </row>
        <row r="39">
          <cell r="J39">
            <v>598723</v>
          </cell>
          <cell r="K39">
            <v>270</v>
          </cell>
          <cell r="L39">
            <v>32</v>
          </cell>
          <cell r="R39">
            <v>147859.75778521821</v>
          </cell>
          <cell r="S39">
            <v>124232.24119159</v>
          </cell>
          <cell r="T39">
            <v>126208.06990569594</v>
          </cell>
          <cell r="U39">
            <v>119136.33016886444</v>
          </cell>
          <cell r="W39">
            <v>21651.687879917132</v>
          </cell>
          <cell r="X39">
            <v>3948.9890000025002</v>
          </cell>
          <cell r="Z39">
            <v>16703.979865665715</v>
          </cell>
          <cell r="AA39">
            <v>1798.7047634851863</v>
          </cell>
        </row>
      </sheetData>
      <sheetData sheetId="7"/>
      <sheetData sheetId="8"/>
      <sheetData sheetId="9"/>
      <sheetData sheetId="10"/>
      <sheetData sheetId="11"/>
      <sheetData sheetId="12">
        <row r="12">
          <cell r="F12">
            <v>134713.77876647763</v>
          </cell>
        </row>
        <row r="14">
          <cell r="F14">
            <v>119523.05701278234</v>
          </cell>
        </row>
        <row r="16">
          <cell r="F16">
            <v>15190.721755070717</v>
          </cell>
        </row>
        <row r="17">
          <cell r="F17">
            <v>3779.1822157524998</v>
          </cell>
        </row>
        <row r="18">
          <cell r="F18">
            <v>7005.4874978182197</v>
          </cell>
        </row>
        <row r="19">
          <cell r="F19">
            <v>24917.788739024956</v>
          </cell>
        </row>
        <row r="20">
          <cell r="F20">
            <v>-17912.301241206736</v>
          </cell>
        </row>
        <row r="21">
          <cell r="F21">
            <v>4406.0520414999974</v>
          </cell>
        </row>
        <row r="24">
          <cell r="F24">
            <v>107147.11685170842</v>
          </cell>
        </row>
        <row r="25">
          <cell r="F25">
            <v>6302.214818800001</v>
          </cell>
        </row>
        <row r="27">
          <cell r="F27">
            <v>114510.14562330999</v>
          </cell>
        </row>
        <row r="29">
          <cell r="F29">
            <v>1060.8139528015599</v>
          </cell>
        </row>
        <row r="30">
          <cell r="F30">
            <v>2251.4383067299996</v>
          </cell>
        </row>
        <row r="31">
          <cell r="F31">
            <v>-1190.6243539284153</v>
          </cell>
        </row>
        <row r="33">
          <cell r="F33">
            <v>15426.747695395716</v>
          </cell>
        </row>
        <row r="35">
          <cell r="F35">
            <v>-7112.6545991671937</v>
          </cell>
        </row>
        <row r="36">
          <cell r="F36">
            <v>8.3316600734329178</v>
          </cell>
        </row>
        <row r="37">
          <cell r="F37">
            <v>-7120.9862592406271</v>
          </cell>
        </row>
        <row r="39">
          <cell r="F39">
            <v>530925</v>
          </cell>
        </row>
        <row r="40">
          <cell r="F40">
            <v>529974</v>
          </cell>
        </row>
        <row r="41">
          <cell r="F41">
            <v>914</v>
          </cell>
        </row>
        <row r="42">
          <cell r="F42">
            <v>37</v>
          </cell>
        </row>
      </sheetData>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023E2-189C-4B34-8D7E-92C6349D1BB4}">
  <sheetPr codeName="Sheet6">
    <tabColor rgb="FF7030A0"/>
    <pageSetUpPr fitToPage="1"/>
  </sheetPr>
  <dimension ref="B1:R58"/>
  <sheetViews>
    <sheetView tabSelected="1" view="pageBreakPreview" topLeftCell="A26" zoomScale="90" zoomScaleNormal="100" workbookViewId="0">
      <selection activeCell="H34" sqref="H34"/>
    </sheetView>
  </sheetViews>
  <sheetFormatPr defaultColWidth="9.140625" defaultRowHeight="15" outlineLevelRow="1" x14ac:dyDescent="0.2"/>
  <cols>
    <col min="1" max="1" width="2.28515625" style="1" customWidth="1"/>
    <col min="2" max="2" width="4.28515625" style="1" customWidth="1"/>
    <col min="3" max="3" width="2.140625" style="1" customWidth="1"/>
    <col min="4" max="4" width="52.85546875" style="1" customWidth="1"/>
    <col min="5" max="5" width="2.140625" style="1" customWidth="1"/>
    <col min="6" max="6" width="21.140625" style="1" customWidth="1"/>
    <col min="7" max="7" width="2.140625" style="1" customWidth="1"/>
    <col min="8" max="8" width="18" style="1" customWidth="1"/>
    <col min="9" max="9" width="3.28515625" style="1" customWidth="1"/>
    <col min="10" max="10" width="17.28515625" style="1" customWidth="1"/>
    <col min="11" max="11" width="3.85546875" style="1" customWidth="1"/>
    <col min="12" max="12" width="16" style="2" bestFit="1" customWidth="1"/>
    <col min="13" max="13" width="10.7109375" style="2" bestFit="1" customWidth="1"/>
    <col min="14" max="14" width="9.140625" style="2"/>
    <col min="15" max="15" width="16.28515625" style="2" bestFit="1" customWidth="1"/>
    <col min="16" max="16" width="9.140625" style="2"/>
    <col min="17" max="17" width="12.85546875" style="3" bestFit="1" customWidth="1"/>
    <col min="18" max="16384" width="9.140625" style="1"/>
  </cols>
  <sheetData>
    <row r="1" spans="2:18" ht="141.75" customHeight="1" outlineLevel="1" x14ac:dyDescent="0.2"/>
    <row r="2" spans="2:18" s="4" customFormat="1" ht="20.25" x14ac:dyDescent="0.3">
      <c r="B2" s="160" t="s">
        <v>0</v>
      </c>
      <c r="C2" s="160"/>
      <c r="D2" s="160"/>
      <c r="E2" s="160"/>
      <c r="F2" s="160"/>
      <c r="G2" s="160"/>
      <c r="H2" s="160"/>
      <c r="I2" s="160"/>
      <c r="J2" s="160"/>
      <c r="L2" s="2"/>
      <c r="M2" s="2"/>
      <c r="N2" s="2"/>
      <c r="O2" s="2"/>
      <c r="P2" s="2"/>
      <c r="Q2" s="3"/>
    </row>
    <row r="3" spans="2:18" ht="18.75" customHeight="1" x14ac:dyDescent="0.25">
      <c r="B3" s="161" t="str">
        <f>"as of  "&amp;MID([1]Selected_Fin3Q!B7,7,LEN([1]Selected_Fin3Q!B7)-12)</f>
        <v>as of  September 30</v>
      </c>
      <c r="C3" s="161"/>
      <c r="D3" s="161"/>
      <c r="E3" s="161"/>
      <c r="F3" s="161"/>
      <c r="G3" s="161"/>
      <c r="H3" s="161"/>
      <c r="I3" s="161"/>
      <c r="J3" s="161"/>
    </row>
    <row r="4" spans="2:18" ht="16.5" thickBot="1" x14ac:dyDescent="0.3">
      <c r="B4" s="161"/>
      <c r="C4" s="161"/>
      <c r="D4" s="161"/>
      <c r="E4" s="161"/>
      <c r="F4" s="161"/>
      <c r="G4" s="161"/>
      <c r="H4" s="161"/>
      <c r="I4" s="161"/>
      <c r="J4" s="161"/>
    </row>
    <row r="5" spans="2:18" ht="18.75" customHeight="1" x14ac:dyDescent="0.2">
      <c r="B5" s="5"/>
      <c r="C5" s="6"/>
      <c r="D5" s="6"/>
      <c r="E5" s="162" t="s">
        <v>1</v>
      </c>
      <c r="F5" s="163"/>
      <c r="G5" s="162" t="s">
        <v>2</v>
      </c>
      <c r="H5" s="166"/>
      <c r="I5" s="163"/>
      <c r="J5" s="168" t="s">
        <v>3</v>
      </c>
    </row>
    <row r="6" spans="2:18" ht="18" x14ac:dyDescent="0.25">
      <c r="B6" s="7"/>
      <c r="C6" s="8"/>
      <c r="D6" s="8"/>
      <c r="E6" s="164"/>
      <c r="F6" s="165"/>
      <c r="G6" s="164"/>
      <c r="H6" s="167"/>
      <c r="I6" s="165"/>
      <c r="J6" s="169"/>
    </row>
    <row r="7" spans="2:18" ht="15.75" customHeight="1" thickBot="1" x14ac:dyDescent="0.25">
      <c r="B7" s="9"/>
      <c r="C7" s="10"/>
      <c r="D7" s="10"/>
      <c r="E7" s="171" t="s">
        <v>4</v>
      </c>
      <c r="F7" s="172"/>
      <c r="G7" s="172"/>
      <c r="H7" s="172"/>
      <c r="I7" s="173"/>
      <c r="J7" s="170"/>
    </row>
    <row r="8" spans="2:18" ht="13.5" customHeight="1" thickTop="1" x14ac:dyDescent="0.2">
      <c r="B8" s="11"/>
      <c r="E8" s="12"/>
      <c r="F8" s="13"/>
      <c r="G8" s="14"/>
      <c r="H8" s="15"/>
      <c r="J8" s="16"/>
    </row>
    <row r="9" spans="2:18" ht="20.25" customHeight="1" x14ac:dyDescent="0.25">
      <c r="B9" s="17">
        <v>1</v>
      </c>
      <c r="C9" s="18" t="s">
        <v>5</v>
      </c>
      <c r="D9" s="18" t="s">
        <v>6</v>
      </c>
      <c r="E9" s="19"/>
      <c r="F9" s="20" t="s">
        <v>7</v>
      </c>
      <c r="G9" s="21"/>
      <c r="H9" s="22" t="s">
        <v>8</v>
      </c>
      <c r="I9" s="23"/>
      <c r="J9" s="24"/>
      <c r="O9" s="159"/>
      <c r="P9" s="159"/>
      <c r="Q9" s="159"/>
      <c r="R9" s="159"/>
    </row>
    <row r="10" spans="2:18" ht="20.25" customHeight="1" x14ac:dyDescent="0.2">
      <c r="B10" s="11"/>
      <c r="E10" s="14"/>
      <c r="F10" s="13"/>
      <c r="G10" s="14"/>
      <c r="I10" s="25"/>
      <c r="J10" s="16"/>
      <c r="L10" s="26"/>
      <c r="M10" s="26"/>
    </row>
    <row r="11" spans="2:18" ht="19.5" customHeight="1" x14ac:dyDescent="0.25">
      <c r="B11" s="17">
        <v>2</v>
      </c>
      <c r="C11" s="27" t="s">
        <v>5</v>
      </c>
      <c r="D11" s="18" t="s">
        <v>9</v>
      </c>
      <c r="E11" s="28" t="s">
        <v>10</v>
      </c>
      <c r="F11" s="29">
        <f>'[1]PN StatData(3Q)'!R39</f>
        <v>147859.75778521821</v>
      </c>
      <c r="G11" s="28" t="s">
        <v>10</v>
      </c>
      <c r="H11" s="30">
        <f>'[1]2022Q3'!F12</f>
        <v>134713.77876647763</v>
      </c>
      <c r="I11" s="23"/>
      <c r="J11" s="24">
        <f t="shared" ref="J11" si="0">IFERROR((F11-H11)/ABS(H11)*100,"")</f>
        <v>9.7584516885453532</v>
      </c>
      <c r="L11" s="31"/>
      <c r="M11" s="32"/>
      <c r="O11" s="33"/>
      <c r="R11" s="2"/>
    </row>
    <row r="12" spans="2:18" ht="19.5" customHeight="1" x14ac:dyDescent="0.25">
      <c r="B12" s="17"/>
      <c r="C12" s="27"/>
      <c r="D12" s="18"/>
      <c r="E12" s="28"/>
      <c r="F12" s="34"/>
      <c r="G12" s="35"/>
      <c r="H12" s="36"/>
      <c r="I12" s="37"/>
      <c r="J12" s="24"/>
    </row>
    <row r="13" spans="2:18" ht="19.5" customHeight="1" x14ac:dyDescent="0.25">
      <c r="B13" s="17">
        <v>3</v>
      </c>
      <c r="C13" s="27" t="s">
        <v>5</v>
      </c>
      <c r="D13" s="18" t="s">
        <v>11</v>
      </c>
      <c r="E13" s="28"/>
      <c r="F13" s="29">
        <f>'[1]PN StatData(3Q)'!T39</f>
        <v>126208.06990569594</v>
      </c>
      <c r="G13" s="35"/>
      <c r="H13" s="30">
        <f>'[1]2022Q3'!F14</f>
        <v>119523.05701278234</v>
      </c>
      <c r="I13" s="23"/>
      <c r="J13" s="24">
        <f t="shared" ref="J13" si="1">IFERROR((F13-H13)/ABS(H13)*100,"")</f>
        <v>5.5930738888302285</v>
      </c>
      <c r="L13" s="31"/>
      <c r="M13" s="32"/>
      <c r="O13" s="33"/>
      <c r="R13" s="2"/>
    </row>
    <row r="14" spans="2:18" ht="19.5" customHeight="1" x14ac:dyDescent="0.25">
      <c r="B14" s="17"/>
      <c r="C14" s="27"/>
      <c r="D14" s="18"/>
      <c r="E14" s="28"/>
      <c r="F14" s="29"/>
      <c r="G14" s="35"/>
      <c r="H14" s="30"/>
      <c r="I14" s="23"/>
      <c r="J14" s="24"/>
    </row>
    <row r="15" spans="2:18" ht="19.5" customHeight="1" x14ac:dyDescent="0.25">
      <c r="B15" s="17">
        <v>4</v>
      </c>
      <c r="C15" s="27" t="s">
        <v>5</v>
      </c>
      <c r="D15" s="18" t="s">
        <v>12</v>
      </c>
      <c r="E15" s="28"/>
      <c r="F15" s="29">
        <f>'[1]PN StatData(3Q)'!W39</f>
        <v>21651.687879917132</v>
      </c>
      <c r="G15" s="35"/>
      <c r="H15" s="30">
        <f>'[1]2022Q3'!F16</f>
        <v>15190.721755070717</v>
      </c>
      <c r="I15" s="23"/>
      <c r="J15" s="24">
        <f t="shared" ref="J15:J20" si="2">IFERROR((F15-H15)/ABS(H15)*100,"")</f>
        <v>42.532318273091406</v>
      </c>
      <c r="L15" s="31"/>
      <c r="M15" s="32"/>
      <c r="O15" s="33"/>
      <c r="R15" s="2"/>
    </row>
    <row r="16" spans="2:18" ht="19.5" customHeight="1" x14ac:dyDescent="0.25">
      <c r="B16" s="17"/>
      <c r="C16" s="27"/>
      <c r="D16" s="38" t="s">
        <v>13</v>
      </c>
      <c r="E16" s="19"/>
      <c r="F16" s="39">
        <f>'[1]PN StatData(3Q)'!X39</f>
        <v>3948.9890000025002</v>
      </c>
      <c r="G16" s="40"/>
      <c r="H16" s="41">
        <f>'[1]2022Q3'!F17</f>
        <v>3779.1822157524998</v>
      </c>
      <c r="I16" s="42"/>
      <c r="J16" s="43">
        <f t="shared" si="2"/>
        <v>4.4932150543629978</v>
      </c>
      <c r="L16" s="31"/>
      <c r="M16" s="32"/>
      <c r="O16" s="33"/>
      <c r="R16" s="2"/>
    </row>
    <row r="17" spans="2:18" ht="19.5" customHeight="1" x14ac:dyDescent="0.25">
      <c r="B17" s="17"/>
      <c r="C17" s="27"/>
      <c r="D17" s="38" t="s">
        <v>14</v>
      </c>
      <c r="E17" s="19"/>
      <c r="F17" s="39">
        <f>SUM(F18:F19)</f>
        <v>12339.596333454629</v>
      </c>
      <c r="G17" s="40"/>
      <c r="H17" s="41">
        <f>'[1]2022Q3'!F18</f>
        <v>7005.4874978182197</v>
      </c>
      <c r="I17" s="42"/>
      <c r="J17" s="43">
        <f t="shared" si="2"/>
        <v>76.141865035055119</v>
      </c>
      <c r="L17" s="31"/>
      <c r="M17" s="32"/>
      <c r="O17" s="33"/>
      <c r="R17" s="2"/>
    </row>
    <row r="18" spans="2:18" ht="19.5" customHeight="1" x14ac:dyDescent="0.25">
      <c r="B18" s="17"/>
      <c r="C18" s="27"/>
      <c r="D18" s="44" t="s">
        <v>15</v>
      </c>
      <c r="E18" s="19"/>
      <c r="F18" s="39">
        <f>[1]Selected_Fin3Q!AW30/1000000</f>
        <v>32737.787570423599</v>
      </c>
      <c r="G18" s="40"/>
      <c r="H18" s="41">
        <f>'[1]2022Q3'!F19</f>
        <v>24917.788739024956</v>
      </c>
      <c r="I18" s="42"/>
      <c r="J18" s="43">
        <f t="shared" si="2"/>
        <v>31.383197414910914</v>
      </c>
      <c r="L18" s="31"/>
      <c r="M18" s="32"/>
      <c r="R18" s="2"/>
    </row>
    <row r="19" spans="2:18" ht="19.5" customHeight="1" x14ac:dyDescent="0.25">
      <c r="B19" s="17"/>
      <c r="C19" s="27"/>
      <c r="D19" s="44" t="s">
        <v>16</v>
      </c>
      <c r="E19" s="19"/>
      <c r="F19" s="39">
        <f>[1]Selected_Fin3Q!AW31/1000000</f>
        <v>-20398.191236968971</v>
      </c>
      <c r="G19" s="40"/>
      <c r="H19" s="41">
        <f>'[1]2022Q3'!F20</f>
        <v>-17912.301241206736</v>
      </c>
      <c r="I19" s="42"/>
      <c r="J19" s="43">
        <f t="shared" si="2"/>
        <v>-13.878116286049922</v>
      </c>
      <c r="L19" s="31"/>
      <c r="M19" s="32"/>
      <c r="R19" s="2"/>
    </row>
    <row r="20" spans="2:18" ht="19.5" customHeight="1" x14ac:dyDescent="0.25">
      <c r="B20" s="17"/>
      <c r="C20" s="27"/>
      <c r="D20" s="38" t="s">
        <v>17</v>
      </c>
      <c r="E20" s="19"/>
      <c r="F20" s="39">
        <f>F15-F16-F17</f>
        <v>5363.1025464600025</v>
      </c>
      <c r="G20" s="40"/>
      <c r="H20" s="41">
        <f>'[1]2022Q3'!F21</f>
        <v>4406.0520414999974</v>
      </c>
      <c r="I20" s="42"/>
      <c r="J20" s="43">
        <f t="shared" si="2"/>
        <v>21.721271014179546</v>
      </c>
      <c r="L20" s="31"/>
      <c r="M20" s="32"/>
      <c r="R20" s="2"/>
    </row>
    <row r="21" spans="2:18" ht="19.5" customHeight="1" x14ac:dyDescent="0.25">
      <c r="B21" s="17"/>
      <c r="C21" s="27"/>
      <c r="D21" s="18"/>
      <c r="E21" s="28"/>
      <c r="F21" s="29"/>
      <c r="G21" s="35"/>
      <c r="H21" s="30"/>
      <c r="I21" s="23"/>
      <c r="J21" s="24"/>
    </row>
    <row r="22" spans="2:18" ht="19.5" customHeight="1" x14ac:dyDescent="0.25">
      <c r="B22" s="17">
        <v>5</v>
      </c>
      <c r="C22" s="27" t="s">
        <v>5</v>
      </c>
      <c r="D22" s="18" t="s">
        <v>18</v>
      </c>
      <c r="E22" s="28"/>
      <c r="F22" s="29">
        <f>'[1]PN StatData(3Q)'!U39</f>
        <v>119136.33016886444</v>
      </c>
      <c r="G22" s="35"/>
      <c r="H22" s="30">
        <f>SUM(H23:H24)</f>
        <v>113449.33167050841</v>
      </c>
      <c r="I22" s="23"/>
      <c r="J22" s="45">
        <f t="shared" ref="J22:J30" si="3">IFERROR((F22-H22)/ABS(H22)*100,"")</f>
        <v>5.0128091674200537</v>
      </c>
      <c r="L22" s="31"/>
      <c r="M22" s="32"/>
      <c r="R22" s="2"/>
    </row>
    <row r="23" spans="2:18" ht="19.5" customHeight="1" outlineLevel="1" x14ac:dyDescent="0.25">
      <c r="B23" s="17"/>
      <c r="C23" s="27"/>
      <c r="D23" s="38" t="s">
        <v>19</v>
      </c>
      <c r="E23" s="28"/>
      <c r="F23" s="39">
        <f>[1]Selected_Fin3Q!AA28/1000000</f>
        <v>113170.61290764443</v>
      </c>
      <c r="G23" s="40"/>
      <c r="H23" s="41">
        <f>+'[1]2022Q3'!F24</f>
        <v>107147.11685170842</v>
      </c>
      <c r="I23" s="42"/>
      <c r="J23" s="43">
        <f t="shared" si="3"/>
        <v>5.6217061484468465</v>
      </c>
      <c r="L23" s="31"/>
      <c r="M23" s="32"/>
      <c r="O23" s="33"/>
    </row>
    <row r="24" spans="2:18" ht="19.5" customHeight="1" outlineLevel="1" x14ac:dyDescent="0.25">
      <c r="B24" s="17"/>
      <c r="C24" s="27"/>
      <c r="D24" s="38" t="s">
        <v>20</v>
      </c>
      <c r="E24" s="28"/>
      <c r="F24" s="39">
        <f>[1]Selected_Fin3Q!AG28/1000000</f>
        <v>5965.7172612200011</v>
      </c>
      <c r="G24" s="40"/>
      <c r="H24" s="41">
        <f>+'[1]2022Q3'!F25</f>
        <v>6302.214818800001</v>
      </c>
      <c r="I24" s="42"/>
      <c r="J24" s="43">
        <f t="shared" si="3"/>
        <v>-5.3393539772113341</v>
      </c>
      <c r="L24" s="31"/>
      <c r="M24" s="32"/>
      <c r="O24" s="33"/>
    </row>
    <row r="25" spans="2:18" ht="19.5" customHeight="1" x14ac:dyDescent="0.25">
      <c r="B25" s="17"/>
      <c r="C25" s="27"/>
      <c r="D25" s="46"/>
      <c r="E25" s="28"/>
      <c r="F25" s="29"/>
      <c r="G25" s="35"/>
      <c r="H25" s="30"/>
      <c r="I25" s="23"/>
      <c r="J25" s="24"/>
    </row>
    <row r="26" spans="2:18" ht="19.5" customHeight="1" x14ac:dyDescent="0.25">
      <c r="B26" s="17">
        <v>6</v>
      </c>
      <c r="C26" s="27" t="s">
        <v>5</v>
      </c>
      <c r="D26" s="47" t="s">
        <v>21</v>
      </c>
      <c r="E26" s="28"/>
      <c r="F26" s="29">
        <f>'[1]PN StatData(3Q)'!S39</f>
        <v>124232.24119159</v>
      </c>
      <c r="G26" s="35"/>
      <c r="H26" s="30">
        <f>'[1]2022Q3'!F27</f>
        <v>114510.14562330999</v>
      </c>
      <c r="I26" s="23"/>
      <c r="J26" s="24">
        <f t="shared" si="3"/>
        <v>8.4901608633540651</v>
      </c>
      <c r="L26" s="31"/>
      <c r="M26" s="32"/>
      <c r="O26" s="33"/>
      <c r="R26" s="2"/>
    </row>
    <row r="27" spans="2:18" ht="19.5" customHeight="1" x14ac:dyDescent="0.25">
      <c r="B27" s="17"/>
      <c r="C27" s="27"/>
      <c r="D27" s="46"/>
      <c r="E27" s="28"/>
      <c r="F27" s="29"/>
      <c r="G27" s="35"/>
      <c r="H27" s="30"/>
      <c r="I27" s="23"/>
      <c r="J27" s="24"/>
    </row>
    <row r="28" spans="2:18" ht="19.5" customHeight="1" x14ac:dyDescent="0.25">
      <c r="B28" s="17">
        <v>7</v>
      </c>
      <c r="C28" s="27"/>
      <c r="D28" s="47" t="s">
        <v>22</v>
      </c>
      <c r="E28" s="28"/>
      <c r="F28" s="48">
        <f>F26-F22</f>
        <v>5095.9110227255587</v>
      </c>
      <c r="G28" s="49"/>
      <c r="H28" s="30">
        <f>'[1]2022Q3'!F29</f>
        <v>1060.8139528015599</v>
      </c>
      <c r="I28" s="23"/>
      <c r="J28" s="24">
        <f t="shared" si="3"/>
        <v>380.377450661117</v>
      </c>
      <c r="L28" s="31"/>
      <c r="M28" s="32"/>
      <c r="R28" s="2"/>
    </row>
    <row r="29" spans="2:18" ht="19.5" customHeight="1" x14ac:dyDescent="0.2">
      <c r="B29" s="50"/>
      <c r="C29" s="27"/>
      <c r="D29" s="38" t="s">
        <v>15</v>
      </c>
      <c r="E29" s="19"/>
      <c r="F29" s="51">
        <f>[1]Selected_Fin3Q!BB30/1000000</f>
        <v>7760.9853144455601</v>
      </c>
      <c r="G29" s="52"/>
      <c r="H29" s="41">
        <f>'[1]2022Q3'!F30</f>
        <v>2251.4383067299996</v>
      </c>
      <c r="I29" s="42"/>
      <c r="J29" s="43">
        <f t="shared" si="3"/>
        <v>244.7123241727931</v>
      </c>
      <c r="L29" s="31"/>
      <c r="M29" s="32"/>
      <c r="O29" s="33"/>
      <c r="R29" s="2"/>
    </row>
    <row r="30" spans="2:18" ht="19.5" customHeight="1" x14ac:dyDescent="0.2">
      <c r="B30" s="50"/>
      <c r="C30" s="27"/>
      <c r="D30" s="38" t="s">
        <v>16</v>
      </c>
      <c r="E30" s="19"/>
      <c r="F30" s="51">
        <f>[1]Selected_Fin3Q!BB31/1000000</f>
        <v>-2665.0742917200005</v>
      </c>
      <c r="G30" s="52"/>
      <c r="H30" s="41">
        <f>'[1]2022Q3'!F31</f>
        <v>-1190.6243539284153</v>
      </c>
      <c r="I30" s="42"/>
      <c r="J30" s="43">
        <f t="shared" si="3"/>
        <v>-123.83838218382644</v>
      </c>
      <c r="L30" s="31"/>
      <c r="M30" s="32"/>
      <c r="O30" s="33"/>
      <c r="R30" s="2"/>
    </row>
    <row r="31" spans="2:18" ht="19.5" customHeight="1" x14ac:dyDescent="0.25">
      <c r="B31" s="17"/>
      <c r="C31" s="27"/>
      <c r="D31" s="46"/>
      <c r="E31" s="28"/>
      <c r="F31" s="29"/>
      <c r="G31" s="35"/>
      <c r="H31" s="30"/>
      <c r="I31" s="23"/>
      <c r="J31" s="24"/>
      <c r="R31" s="2"/>
    </row>
    <row r="32" spans="2:18" ht="19.5" customHeight="1" x14ac:dyDescent="0.25">
      <c r="B32" s="17">
        <v>8</v>
      </c>
      <c r="C32" s="27" t="s">
        <v>5</v>
      </c>
      <c r="D32" s="18" t="s">
        <v>23</v>
      </c>
      <c r="E32" s="28"/>
      <c r="F32" s="29">
        <f>'[1]PN StatData(3Q)'!Z39</f>
        <v>16703.979865665715</v>
      </c>
      <c r="G32" s="35"/>
      <c r="H32" s="30">
        <f>'[1]2022Q3'!F33</f>
        <v>15426.747695395716</v>
      </c>
      <c r="I32" s="23"/>
      <c r="J32" s="24">
        <f t="shared" ref="J32" si="4">IFERROR((F32-H32)/ABS(H32)*100,"")</f>
        <v>8.2793353173929418</v>
      </c>
      <c r="K32" s="53"/>
      <c r="L32" s="31"/>
      <c r="M32" s="32"/>
      <c r="O32" s="33"/>
      <c r="R32" s="2"/>
    </row>
    <row r="33" spans="2:18" ht="19.5" customHeight="1" x14ac:dyDescent="0.25">
      <c r="B33" s="17"/>
      <c r="C33" s="27"/>
      <c r="D33" s="18"/>
      <c r="E33" s="28"/>
      <c r="F33" s="34"/>
      <c r="G33" s="35"/>
      <c r="H33" s="36"/>
      <c r="I33" s="37"/>
      <c r="J33" s="24"/>
    </row>
    <row r="34" spans="2:18" ht="19.5" customHeight="1" x14ac:dyDescent="0.25">
      <c r="B34" s="17">
        <v>9</v>
      </c>
      <c r="C34" s="27" t="s">
        <v>5</v>
      </c>
      <c r="D34" s="18" t="s">
        <v>24</v>
      </c>
      <c r="E34" s="28"/>
      <c r="F34" s="29">
        <f>'[1]PN StatData(3Q)'!AA39</f>
        <v>1798.7047634851863</v>
      </c>
      <c r="G34" s="35"/>
      <c r="H34" s="30">
        <f>'[1]2022Q3'!F35</f>
        <v>-7112.6545991671937</v>
      </c>
      <c r="I34" s="23"/>
      <c r="J34" s="24">
        <f>IFERROR((F34-H34)/ABS(H34)*100,"")</f>
        <v>125.28879672711497</v>
      </c>
      <c r="K34" s="54"/>
      <c r="L34" s="31"/>
      <c r="M34" s="32"/>
      <c r="O34" s="33"/>
      <c r="R34" s="2"/>
    </row>
    <row r="35" spans="2:18" ht="19.5" customHeight="1" x14ac:dyDescent="0.2">
      <c r="B35" s="50"/>
      <c r="C35" s="27"/>
      <c r="D35" s="55" t="s">
        <v>25</v>
      </c>
      <c r="E35" s="19"/>
      <c r="F35" s="39">
        <f>'[1]Selected-Oper3Q'!AW30/1000000</f>
        <v>2342.1580972785537</v>
      </c>
      <c r="G35" s="40"/>
      <c r="H35" s="41">
        <f>'[1]2022Q3'!F36</f>
        <v>8.3316600734329178</v>
      </c>
      <c r="I35" s="42"/>
      <c r="J35" s="43">
        <f t="shared" ref="J35:J40" si="5">IFERROR((F35-H35)/ABS(H35)*100,"")</f>
        <v>28011.541717201952</v>
      </c>
      <c r="L35" s="31"/>
      <c r="M35" s="32"/>
      <c r="R35" s="2"/>
    </row>
    <row r="36" spans="2:18" ht="19.5" customHeight="1" x14ac:dyDescent="0.2">
      <c r="B36" s="50"/>
      <c r="C36" s="27"/>
      <c r="D36" s="55" t="s">
        <v>26</v>
      </c>
      <c r="E36" s="19"/>
      <c r="F36" s="39">
        <f>'[1]Selected-Oper3Q'!AW31/1000000</f>
        <v>-543.45333379336694</v>
      </c>
      <c r="G36" s="40"/>
      <c r="H36" s="41">
        <f>'[1]2022Q3'!F37</f>
        <v>-7120.9862592406271</v>
      </c>
      <c r="I36" s="42"/>
      <c r="J36" s="43">
        <f t="shared" si="5"/>
        <v>92.368285599650619</v>
      </c>
      <c r="L36" s="31"/>
      <c r="M36" s="32"/>
      <c r="R36" s="2"/>
    </row>
    <row r="37" spans="2:18" ht="19.5" customHeight="1" thickBot="1" x14ac:dyDescent="0.3">
      <c r="B37" s="56"/>
      <c r="C37" s="57"/>
      <c r="D37" s="58"/>
      <c r="E37" s="59"/>
      <c r="F37" s="60"/>
      <c r="G37" s="61"/>
      <c r="H37" s="62"/>
      <c r="I37" s="63"/>
      <c r="J37" s="64"/>
    </row>
    <row r="38" spans="2:18" ht="19.5" customHeight="1" thickTop="1" x14ac:dyDescent="0.25">
      <c r="B38" s="65">
        <v>10</v>
      </c>
      <c r="C38" s="66" t="s">
        <v>5</v>
      </c>
      <c r="D38" s="18" t="s">
        <v>27</v>
      </c>
      <c r="E38" s="67"/>
      <c r="F38" s="68">
        <f>SUM(F39:F41)</f>
        <v>599025</v>
      </c>
      <c r="G38" s="69">
        <f t="shared" ref="G38" si="6">SUM(G39:G41)</f>
        <v>0</v>
      </c>
      <c r="H38" s="70">
        <f>'[1]2022Q3'!F39</f>
        <v>530925</v>
      </c>
      <c r="I38" s="71"/>
      <c r="J38" s="24">
        <f t="shared" si="5"/>
        <v>12.826670433677073</v>
      </c>
      <c r="K38" s="72"/>
      <c r="L38" s="31"/>
      <c r="M38" s="32"/>
      <c r="R38" s="2"/>
    </row>
    <row r="39" spans="2:18" ht="19.5" customHeight="1" x14ac:dyDescent="0.25">
      <c r="B39" s="17"/>
      <c r="C39" s="27"/>
      <c r="D39" s="38" t="s">
        <v>28</v>
      </c>
      <c r="E39" s="19"/>
      <c r="F39" s="73">
        <f>'[1]PN StatData(3Q)'!J39</f>
        <v>598723</v>
      </c>
      <c r="G39" s="74"/>
      <c r="H39" s="75">
        <f>'[1]2022Q3'!F40</f>
        <v>529974</v>
      </c>
      <c r="I39" s="76"/>
      <c r="J39" s="43">
        <f t="shared" si="5"/>
        <v>12.972145803379034</v>
      </c>
      <c r="K39" s="77"/>
      <c r="L39" s="31"/>
      <c r="M39" s="32"/>
      <c r="N39" s="78"/>
      <c r="R39" s="2"/>
    </row>
    <row r="40" spans="2:18" ht="19.5" customHeight="1" x14ac:dyDescent="0.25">
      <c r="B40" s="17"/>
      <c r="C40" s="27"/>
      <c r="D40" s="38" t="s">
        <v>29</v>
      </c>
      <c r="E40" s="19"/>
      <c r="F40" s="73">
        <f>'[1]PN StatData(3Q)'!K39</f>
        <v>270</v>
      </c>
      <c r="G40" s="74"/>
      <c r="H40" s="75">
        <f>'[1]2022Q3'!F41</f>
        <v>914</v>
      </c>
      <c r="I40" s="76"/>
      <c r="J40" s="43">
        <f t="shared" si="5"/>
        <v>-70.459518599562358</v>
      </c>
      <c r="L40" s="31"/>
      <c r="M40" s="32"/>
      <c r="N40" s="78"/>
      <c r="R40" s="2"/>
    </row>
    <row r="41" spans="2:18" ht="19.5" customHeight="1" x14ac:dyDescent="0.25">
      <c r="B41" s="17"/>
      <c r="C41" s="27"/>
      <c r="D41" s="38" t="s">
        <v>30</v>
      </c>
      <c r="E41" s="19"/>
      <c r="F41" s="73">
        <f>'[1]PN StatData(3Q)'!L39</f>
        <v>32</v>
      </c>
      <c r="G41" s="74"/>
      <c r="H41" s="75">
        <f>'[1]2022Q3'!F42</f>
        <v>37</v>
      </c>
      <c r="I41" s="76"/>
      <c r="J41" s="43">
        <f t="shared" ref="J41" si="7">IFERROR(((F41/H41)-1)*100,"")</f>
        <v>-13.513513513513509</v>
      </c>
      <c r="L41" s="31"/>
      <c r="M41" s="32"/>
      <c r="R41" s="2"/>
    </row>
    <row r="42" spans="2:18" ht="13.5" customHeight="1" thickBot="1" x14ac:dyDescent="0.3">
      <c r="B42" s="79"/>
      <c r="C42" s="80"/>
      <c r="D42" s="80"/>
      <c r="E42" s="81"/>
      <c r="F42" s="82"/>
      <c r="G42" s="81"/>
      <c r="H42" s="80"/>
      <c r="I42" s="80"/>
      <c r="J42" s="83"/>
    </row>
    <row r="44" spans="2:18" ht="15" customHeight="1" x14ac:dyDescent="0.2">
      <c r="B44" s="158" t="s">
        <v>31</v>
      </c>
      <c r="C44" s="158"/>
      <c r="D44" s="158"/>
      <c r="E44" s="158"/>
      <c r="F44" s="158"/>
      <c r="G44" s="158"/>
      <c r="H44" s="158"/>
      <c r="I44" s="158"/>
      <c r="J44" s="158"/>
    </row>
    <row r="45" spans="2:18" ht="27" customHeight="1" x14ac:dyDescent="0.2">
      <c r="B45" s="158" t="s">
        <v>32</v>
      </c>
      <c r="C45" s="158"/>
      <c r="D45" s="158"/>
      <c r="E45" s="158"/>
      <c r="F45" s="158"/>
      <c r="G45" s="158"/>
      <c r="H45" s="158"/>
      <c r="I45" s="158"/>
      <c r="J45" s="158"/>
    </row>
    <row r="46" spans="2:18" ht="15" customHeight="1" x14ac:dyDescent="0.2">
      <c r="B46" s="158" t="s">
        <v>33</v>
      </c>
      <c r="C46" s="158"/>
      <c r="D46" s="158"/>
      <c r="E46" s="158"/>
      <c r="F46" s="158"/>
      <c r="G46" s="158"/>
      <c r="H46" s="158"/>
      <c r="I46" s="158"/>
      <c r="J46" s="158"/>
    </row>
    <row r="47" spans="2:18" ht="15" customHeight="1" x14ac:dyDescent="0.2">
      <c r="B47" s="158" t="s">
        <v>34</v>
      </c>
      <c r="C47" s="158"/>
      <c r="D47" s="158"/>
      <c r="E47" s="158"/>
      <c r="F47" s="158"/>
      <c r="G47" s="158"/>
      <c r="H47" s="158"/>
      <c r="I47" s="158"/>
      <c r="J47" s="158"/>
    </row>
    <row r="48" spans="2:18" ht="15.75" customHeight="1" x14ac:dyDescent="0.2">
      <c r="B48" s="158" t="s">
        <v>35</v>
      </c>
      <c r="C48" s="158"/>
      <c r="D48" s="158"/>
      <c r="E48" s="158"/>
      <c r="F48" s="158"/>
      <c r="G48" s="158"/>
      <c r="H48" s="158"/>
      <c r="I48" s="158"/>
      <c r="J48" s="158"/>
    </row>
    <row r="49" spans="2:10" ht="15.75" customHeight="1" x14ac:dyDescent="0.2">
      <c r="B49" s="158"/>
      <c r="C49" s="158"/>
      <c r="D49" s="158"/>
      <c r="E49" s="158"/>
      <c r="F49" s="158"/>
      <c r="G49" s="158"/>
      <c r="H49" s="158"/>
      <c r="I49" s="158"/>
      <c r="J49" s="158"/>
    </row>
    <row r="50" spans="2:10" ht="15.75" customHeight="1" x14ac:dyDescent="0.2">
      <c r="B50" s="85"/>
      <c r="C50" s="86"/>
      <c r="D50" s="87"/>
      <c r="E50" s="87"/>
      <c r="F50" s="87"/>
      <c r="G50" s="87"/>
      <c r="H50" s="87"/>
      <c r="I50" s="87"/>
      <c r="J50" s="87"/>
    </row>
    <row r="51" spans="2:10" ht="15.75" customHeight="1" x14ac:dyDescent="0.2">
      <c r="B51" s="85"/>
      <c r="C51" s="86"/>
      <c r="D51" s="87"/>
      <c r="E51" s="87"/>
      <c r="F51" s="87"/>
      <c r="G51" s="87"/>
      <c r="H51" s="87"/>
      <c r="I51" s="87"/>
      <c r="J51" s="87"/>
    </row>
    <row r="52" spans="2:10" ht="15.75" customHeight="1" x14ac:dyDescent="0.2">
      <c r="B52" s="85"/>
      <c r="C52" s="86"/>
      <c r="D52" s="87"/>
      <c r="E52" s="87"/>
      <c r="F52" s="87"/>
      <c r="G52" s="87"/>
      <c r="H52" s="87"/>
      <c r="I52" s="87"/>
      <c r="J52" s="87"/>
    </row>
    <row r="53" spans="2:10" ht="15.75" customHeight="1" x14ac:dyDescent="0.2">
      <c r="B53" s="85"/>
      <c r="C53" s="86"/>
      <c r="D53" s="87"/>
      <c r="E53" s="87"/>
      <c r="F53" s="87"/>
      <c r="G53" s="87"/>
      <c r="H53" s="87"/>
      <c r="I53" s="87"/>
      <c r="J53" s="87"/>
    </row>
    <row r="54" spans="2:10" ht="15.75" customHeight="1" x14ac:dyDescent="0.2">
      <c r="B54" s="85"/>
      <c r="C54" s="86"/>
      <c r="D54" s="87"/>
      <c r="E54" s="87"/>
      <c r="F54" s="87"/>
      <c r="G54" s="87"/>
      <c r="H54" s="87"/>
      <c r="I54" s="87"/>
      <c r="J54" s="87"/>
    </row>
    <row r="55" spans="2:10" ht="15.75" customHeight="1" x14ac:dyDescent="0.2">
      <c r="B55" s="85"/>
      <c r="C55" s="86"/>
      <c r="D55" s="87"/>
      <c r="E55" s="87"/>
      <c r="F55" s="87"/>
      <c r="G55" s="87"/>
      <c r="H55" s="87"/>
      <c r="I55" s="87"/>
      <c r="J55" s="87"/>
    </row>
    <row r="56" spans="2:10" ht="15.75" customHeight="1" x14ac:dyDescent="0.2">
      <c r="B56" s="85"/>
      <c r="C56" s="86"/>
      <c r="D56" s="87"/>
      <c r="E56" s="87"/>
      <c r="F56" s="87"/>
      <c r="G56" s="87"/>
      <c r="H56" s="87"/>
      <c r="I56" s="87"/>
      <c r="J56" s="87"/>
    </row>
    <row r="57" spans="2:10" ht="15.75" customHeight="1" x14ac:dyDescent="0.2">
      <c r="B57" s="85"/>
      <c r="C57" s="86"/>
      <c r="D57" s="87"/>
      <c r="E57" s="87"/>
      <c r="F57" s="87"/>
      <c r="G57" s="87"/>
      <c r="H57" s="87"/>
      <c r="I57" s="87"/>
      <c r="J57" s="87"/>
    </row>
    <row r="58" spans="2:10" ht="15.75" customHeight="1" x14ac:dyDescent="0.2">
      <c r="B58" s="85"/>
      <c r="C58" s="86"/>
      <c r="D58" s="87"/>
      <c r="E58" s="87"/>
      <c r="F58" s="87"/>
      <c r="G58" s="87"/>
      <c r="H58" s="87"/>
      <c r="I58" s="87"/>
      <c r="J58" s="87"/>
    </row>
  </sheetData>
  <mergeCells count="15">
    <mergeCell ref="B2:J2"/>
    <mergeCell ref="B3:J3"/>
    <mergeCell ref="B4:J4"/>
    <mergeCell ref="E5:F6"/>
    <mergeCell ref="G5:I6"/>
    <mergeCell ref="J5:J7"/>
    <mergeCell ref="E7:I7"/>
    <mergeCell ref="B48:J48"/>
    <mergeCell ref="B49:J49"/>
    <mergeCell ref="O9:P9"/>
    <mergeCell ref="Q9:R9"/>
    <mergeCell ref="B44:J44"/>
    <mergeCell ref="B45:J45"/>
    <mergeCell ref="B46:J46"/>
    <mergeCell ref="B47:J47"/>
  </mergeCells>
  <printOptions horizontalCentered="1"/>
  <pageMargins left="0.23622047244094491" right="0.23622047244094491" top="0.55118110236220474" bottom="0.55118110236220474" header="0.31496062992125984" footer="0.31496062992125984"/>
  <pageSetup paperSize="9" scale="76" fitToWidth="0" orientation="portrait" r:id="rId1"/>
  <headerFooter>
    <oddHeader>&amp;C&amp;K000000&amp;G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89D12-B523-4E84-8178-AC8CF467907B}">
  <sheetPr codeName="Sheet7">
    <tabColor rgb="FF7030A0"/>
    <pageSetUpPr fitToPage="1"/>
  </sheetPr>
  <dimension ref="C4:U46"/>
  <sheetViews>
    <sheetView view="pageBreakPreview" zoomScale="60" zoomScaleNormal="100" workbookViewId="0">
      <selection activeCell="C26" sqref="C26"/>
    </sheetView>
  </sheetViews>
  <sheetFormatPr defaultColWidth="8.85546875" defaultRowHeight="12.75" x14ac:dyDescent="0.2"/>
  <cols>
    <col min="1" max="1" width="4.85546875" customWidth="1"/>
    <col min="2" max="2" width="10.28515625" customWidth="1"/>
    <col min="3" max="3" width="40" customWidth="1"/>
    <col min="4" max="4" width="14.7109375" customWidth="1"/>
    <col min="5" max="5" width="1" customWidth="1"/>
    <col min="6" max="8" width="12.28515625" customWidth="1"/>
    <col min="9" max="9" width="1" customWidth="1"/>
    <col min="10" max="10" width="12.28515625" customWidth="1"/>
    <col min="11" max="11" width="10.7109375" customWidth="1"/>
    <col min="12" max="12" width="12.7109375" customWidth="1"/>
    <col min="13" max="13" width="1" customWidth="1"/>
    <col min="14" max="16" width="14.85546875" customWidth="1"/>
    <col min="17" max="17" width="1" customWidth="1"/>
    <col min="19" max="19" width="17.85546875" hidden="1" customWidth="1"/>
    <col min="20" max="20" width="17.42578125" hidden="1" customWidth="1"/>
    <col min="21" max="21" width="17.28515625" hidden="1" customWidth="1"/>
  </cols>
  <sheetData>
    <row r="4" spans="3:21" ht="20.25" x14ac:dyDescent="0.3">
      <c r="C4" s="182" t="s">
        <v>36</v>
      </c>
      <c r="D4" s="182"/>
      <c r="E4" s="182"/>
      <c r="F4" s="182"/>
      <c r="G4" s="182"/>
      <c r="H4" s="182"/>
      <c r="I4" s="182"/>
      <c r="J4" s="182"/>
      <c r="K4" s="182"/>
      <c r="L4" s="182"/>
      <c r="M4" s="182"/>
      <c r="N4" s="182"/>
      <c r="O4" s="182"/>
      <c r="P4" s="182"/>
      <c r="Q4" s="182"/>
      <c r="R4" s="182"/>
      <c r="S4" s="182"/>
    </row>
    <row r="5" spans="3:21" ht="20.25" x14ac:dyDescent="0.3">
      <c r="C5" s="182" t="str">
        <f>"As of "&amp;MID([1]Selected_Fin3Q!B7,7,LEN([1]Selected_Fin3Q!B7))</f>
        <v>As of September 30, 2023</v>
      </c>
      <c r="D5" s="182"/>
      <c r="E5" s="182"/>
      <c r="F5" s="182"/>
      <c r="G5" s="182"/>
      <c r="H5" s="182"/>
      <c r="I5" s="182"/>
      <c r="J5" s="182"/>
      <c r="K5" s="182"/>
      <c r="L5" s="182"/>
      <c r="M5" s="182"/>
      <c r="N5" s="182"/>
      <c r="O5" s="182"/>
      <c r="P5" s="182"/>
      <c r="Q5" s="182"/>
    </row>
    <row r="6" spans="3:21" ht="20.25" x14ac:dyDescent="0.3">
      <c r="C6" s="182" t="s">
        <v>37</v>
      </c>
      <c r="D6" s="182"/>
      <c r="E6" s="182"/>
      <c r="F6" s="182"/>
      <c r="G6" s="182"/>
      <c r="H6" s="182"/>
      <c r="I6" s="182"/>
      <c r="J6" s="182"/>
      <c r="K6" s="182"/>
      <c r="L6" s="182"/>
      <c r="M6" s="182"/>
      <c r="N6" s="182"/>
      <c r="O6" s="182"/>
      <c r="P6" s="182"/>
      <c r="Q6" s="182"/>
    </row>
    <row r="7" spans="3:21" x14ac:dyDescent="0.2">
      <c r="C7" s="88"/>
      <c r="D7" s="88"/>
      <c r="E7" s="88"/>
      <c r="F7" s="88"/>
      <c r="G7" s="88"/>
      <c r="H7" s="88"/>
      <c r="I7" s="88"/>
      <c r="J7" s="88"/>
      <c r="K7" s="88"/>
      <c r="L7" s="88"/>
      <c r="M7" s="88"/>
      <c r="N7" s="88"/>
      <c r="O7" s="88"/>
      <c r="P7" s="88"/>
      <c r="Q7" s="88"/>
    </row>
    <row r="8" spans="3:21" x14ac:dyDescent="0.2">
      <c r="C8" s="89"/>
      <c r="D8" s="88"/>
      <c r="E8" s="88"/>
      <c r="F8" s="88"/>
      <c r="G8" s="88"/>
      <c r="H8" s="88"/>
      <c r="I8" s="88"/>
      <c r="J8" s="88"/>
      <c r="K8" s="88"/>
      <c r="L8" s="88"/>
      <c r="M8" s="88"/>
      <c r="N8" s="88"/>
      <c r="O8" s="88"/>
      <c r="P8" s="88"/>
      <c r="Q8" s="88"/>
    </row>
    <row r="9" spans="3:21" x14ac:dyDescent="0.2">
      <c r="C9" s="88"/>
      <c r="D9" s="88"/>
      <c r="E9" s="88"/>
      <c r="F9" s="88"/>
      <c r="G9" s="88"/>
      <c r="H9" s="88"/>
      <c r="I9" s="88"/>
      <c r="J9" s="88"/>
      <c r="K9" s="88"/>
      <c r="L9" s="88"/>
      <c r="M9" s="88"/>
      <c r="N9" s="88"/>
      <c r="O9" s="88"/>
      <c r="P9" s="88"/>
      <c r="Q9" s="88"/>
    </row>
    <row r="10" spans="3:21" ht="32.25" customHeight="1" x14ac:dyDescent="0.2">
      <c r="C10" s="183"/>
      <c r="D10" s="185" t="s">
        <v>38</v>
      </c>
      <c r="E10" s="91"/>
      <c r="F10" s="186" t="s">
        <v>39</v>
      </c>
      <c r="G10" s="187"/>
      <c r="H10" s="187"/>
      <c r="I10" s="90"/>
      <c r="J10" s="186" t="s">
        <v>40</v>
      </c>
      <c r="K10" s="187"/>
      <c r="L10" s="188"/>
      <c r="M10" s="92"/>
      <c r="N10" s="189" t="s">
        <v>41</v>
      </c>
      <c r="O10" s="189"/>
      <c r="P10" s="189"/>
      <c r="Q10" s="94"/>
      <c r="S10" s="189" t="s">
        <v>42</v>
      </c>
      <c r="T10" s="189"/>
      <c r="U10" s="189"/>
    </row>
    <row r="11" spans="3:21" ht="15" x14ac:dyDescent="0.25">
      <c r="C11" s="184"/>
      <c r="D11" s="185"/>
      <c r="E11" s="95"/>
      <c r="F11" s="96" t="s">
        <v>43</v>
      </c>
      <c r="G11" s="96" t="s">
        <v>44</v>
      </c>
      <c r="H11" s="96" t="s">
        <v>45</v>
      </c>
      <c r="I11" s="96"/>
      <c r="J11" s="97" t="s">
        <v>46</v>
      </c>
      <c r="K11" s="97" t="s">
        <v>47</v>
      </c>
      <c r="L11" s="97" t="s">
        <v>48</v>
      </c>
      <c r="M11" s="98"/>
      <c r="N11" s="97" t="s">
        <v>46</v>
      </c>
      <c r="O11" s="97" t="s">
        <v>47</v>
      </c>
      <c r="P11" s="97" t="s">
        <v>48</v>
      </c>
      <c r="Q11" s="99"/>
      <c r="S11" s="97" t="s">
        <v>46</v>
      </c>
      <c r="T11" s="97" t="s">
        <v>47</v>
      </c>
      <c r="U11" s="97" t="s">
        <v>48</v>
      </c>
    </row>
    <row r="12" spans="3:21" x14ac:dyDescent="0.2">
      <c r="C12" s="99"/>
      <c r="D12" s="100"/>
      <c r="E12" s="100"/>
      <c r="F12" s="100"/>
      <c r="G12" s="100"/>
      <c r="H12" s="100"/>
      <c r="I12" s="100"/>
      <c r="J12" s="100"/>
      <c r="K12" s="100"/>
      <c r="L12" s="100"/>
      <c r="M12" s="100"/>
      <c r="N12" s="101"/>
      <c r="O12" s="101"/>
      <c r="P12" s="101"/>
      <c r="Q12" s="102"/>
      <c r="S12" s="101"/>
      <c r="T12" s="101"/>
      <c r="U12" s="101"/>
    </row>
    <row r="13" spans="3:21" ht="15" x14ac:dyDescent="0.25">
      <c r="C13" s="103" t="s">
        <v>49</v>
      </c>
      <c r="D13" s="104">
        <v>1</v>
      </c>
      <c r="E13" s="104"/>
      <c r="F13" s="104">
        <f>IF('[1]PN StatData(3Q)'!F14="","",'[1]PN StatData(3Q)'!F14)</f>
        <v>1</v>
      </c>
      <c r="G13" s="104" t="str">
        <f>IF('[1]PN StatData(3Q)'!G14="","",'[1]PN StatData(3Q)'!G14)</f>
        <v/>
      </c>
      <c r="H13" s="104" t="str">
        <f>IF('[1]PN StatData(3Q)'!H14="","",'[1]PN StatData(3Q)'!H14)</f>
        <v/>
      </c>
      <c r="I13" s="104"/>
      <c r="J13" s="105" t="str">
        <f>'[1]PN StatData(3Q)'!J14</f>
        <v>nil</v>
      </c>
      <c r="K13" s="106">
        <f>'[1]PN StatData(3Q)'!K14</f>
        <v>0</v>
      </c>
      <c r="L13" s="105" t="str">
        <f>'[1]PN StatData(3Q)'!L14</f>
        <v>nil</v>
      </c>
      <c r="M13" s="107"/>
      <c r="N13" s="108" t="str">
        <f>'[1]PN StatData(3Q)'!N14</f>
        <v>nil</v>
      </c>
      <c r="O13" s="109">
        <f>'[1]PN StatData(3Q)'!O14</f>
        <v>0</v>
      </c>
      <c r="P13" s="108" t="str">
        <f>'[1]PN StatData(3Q)'!P14</f>
        <v>nil</v>
      </c>
      <c r="Q13" s="102"/>
      <c r="S13" s="110"/>
      <c r="T13" s="110"/>
      <c r="U13" s="110"/>
    </row>
    <row r="14" spans="3:21" ht="15" x14ac:dyDescent="0.25">
      <c r="C14" s="103" t="s">
        <v>50</v>
      </c>
      <c r="D14" s="104">
        <v>1</v>
      </c>
      <c r="E14" s="104"/>
      <c r="F14" s="104">
        <f>IF('[1]PN StatData(3Q)'!F15="","",'[1]PN StatData(3Q)'!F15)</f>
        <v>1</v>
      </c>
      <c r="G14" s="104" t="str">
        <f>IF('[1]PN StatData(3Q)'!G15="","",'[1]PN StatData(3Q)'!G15)</f>
        <v/>
      </c>
      <c r="H14" s="104" t="str">
        <f>IF('[1]PN StatData(3Q)'!H15="","",'[1]PN StatData(3Q)'!H15)</f>
        <v/>
      </c>
      <c r="I14" s="104"/>
      <c r="J14" s="105" t="str">
        <f>'[1]PN StatData(3Q)'!J15</f>
        <v>nil</v>
      </c>
      <c r="K14" s="106">
        <f>'[1]PN StatData(3Q)'!K15</f>
        <v>0</v>
      </c>
      <c r="L14" s="105" t="str">
        <f>'[1]PN StatData(3Q)'!L15</f>
        <v>nil</v>
      </c>
      <c r="M14" s="107"/>
      <c r="N14" s="108" t="str">
        <f>'[1]PN StatData(3Q)'!N15</f>
        <v>nil</v>
      </c>
      <c r="O14" s="109">
        <f>'[1]PN StatData(3Q)'!O15</f>
        <v>0</v>
      </c>
      <c r="P14" s="108" t="str">
        <f>'[1]PN StatData(3Q)'!P15</f>
        <v>nil</v>
      </c>
      <c r="Q14" s="111"/>
      <c r="S14" s="108"/>
      <c r="T14" s="109"/>
      <c r="U14" s="108"/>
    </row>
    <row r="15" spans="3:21" ht="15" x14ac:dyDescent="0.25">
      <c r="C15" s="103" t="s">
        <v>51</v>
      </c>
      <c r="D15" s="104">
        <v>1</v>
      </c>
      <c r="E15" s="104"/>
      <c r="F15" s="104">
        <f>IF('[1]PN StatData(3Q)'!F16="","",'[1]PN StatData(3Q)'!F16)</f>
        <v>1</v>
      </c>
      <c r="G15" s="104" t="str">
        <f>IF('[1]PN StatData(3Q)'!G16="","",'[1]PN StatData(3Q)'!G16)</f>
        <v/>
      </c>
      <c r="H15" s="104" t="str">
        <f>IF('[1]PN StatData(3Q)'!H16="","",'[1]PN StatData(3Q)'!H16)</f>
        <v/>
      </c>
      <c r="I15" s="104"/>
      <c r="J15" s="105" t="str">
        <f>'[1]PN StatData(3Q)'!J16</f>
        <v>nil</v>
      </c>
      <c r="K15" s="112">
        <f>'[1]PN StatData(3Q)'!K16</f>
        <v>0</v>
      </c>
      <c r="L15" s="105" t="str">
        <f>'[1]PN StatData(3Q)'!L16</f>
        <v>nil</v>
      </c>
      <c r="M15" s="107"/>
      <c r="N15" s="108" t="str">
        <f>'[1]PN StatData(3Q)'!N16</f>
        <v>nil</v>
      </c>
      <c r="O15" s="113">
        <f>'[1]PN StatData(3Q)'!O16</f>
        <v>0</v>
      </c>
      <c r="P15" s="108" t="str">
        <f>'[1]PN StatData(3Q)'!P16</f>
        <v>nil</v>
      </c>
      <c r="Q15" s="111"/>
      <c r="S15" s="108" t="s">
        <v>52</v>
      </c>
      <c r="T15" s="109">
        <v>84248300</v>
      </c>
      <c r="U15" s="108" t="s">
        <v>52</v>
      </c>
    </row>
    <row r="16" spans="3:21" ht="15" x14ac:dyDescent="0.25">
      <c r="C16" s="103" t="s">
        <v>53</v>
      </c>
      <c r="D16" s="104">
        <v>1</v>
      </c>
      <c r="E16" s="104"/>
      <c r="F16" s="104">
        <f>IF('[1]PN StatData(3Q)'!F17="","",'[1]PN StatData(3Q)'!F17)</f>
        <v>1</v>
      </c>
      <c r="G16" s="104" t="str">
        <f>IF('[1]PN StatData(3Q)'!G17="","",'[1]PN StatData(3Q)'!G17)</f>
        <v/>
      </c>
      <c r="H16" s="104" t="str">
        <f>IF('[1]PN StatData(3Q)'!H17="","",'[1]PN StatData(3Q)'!H17)</f>
        <v/>
      </c>
      <c r="I16" s="104"/>
      <c r="J16" s="105">
        <f>'[1]PN StatData(3Q)'!J17</f>
        <v>3260</v>
      </c>
      <c r="K16" s="112" t="str">
        <f>'[1]PN StatData(3Q)'!K17</f>
        <v>nil</v>
      </c>
      <c r="L16" s="105" t="str">
        <f>'[1]PN StatData(3Q)'!L17</f>
        <v>nil</v>
      </c>
      <c r="M16" s="107"/>
      <c r="N16" s="108">
        <f>'[1]PN StatData(3Q)'!N17</f>
        <v>159.63999999999999</v>
      </c>
      <c r="O16" s="113" t="str">
        <f>'[1]PN StatData(3Q)'!O17</f>
        <v>nil</v>
      </c>
      <c r="P16" s="108" t="str">
        <f>'[1]PN StatData(3Q)'!P17</f>
        <v>nil</v>
      </c>
      <c r="Q16" s="111"/>
      <c r="S16" s="108" t="s">
        <v>52</v>
      </c>
      <c r="T16" s="113">
        <v>0</v>
      </c>
      <c r="U16" s="108" t="s">
        <v>52</v>
      </c>
    </row>
    <row r="17" spans="3:21" ht="15" x14ac:dyDescent="0.25">
      <c r="C17" s="103" t="s">
        <v>54</v>
      </c>
      <c r="D17" s="104">
        <v>1</v>
      </c>
      <c r="E17" s="104"/>
      <c r="F17" s="104">
        <f>IF('[1]PN StatData(3Q)'!F18="","",'[1]PN StatData(3Q)'!F18)</f>
        <v>1</v>
      </c>
      <c r="G17" s="104" t="str">
        <f>IF('[1]PN StatData(3Q)'!G18="","",'[1]PN StatData(3Q)'!G18)</f>
        <v/>
      </c>
      <c r="H17" s="104" t="str">
        <f>IF('[1]PN StatData(3Q)'!H18="","",'[1]PN StatData(3Q)'!H18)</f>
        <v/>
      </c>
      <c r="I17" s="104"/>
      <c r="J17" s="105">
        <f>'[1]PN StatData(3Q)'!J18</f>
        <v>424</v>
      </c>
      <c r="K17" s="112" t="str">
        <f>'[1]PN StatData(3Q)'!K18</f>
        <v>nil</v>
      </c>
      <c r="L17" s="105" t="str">
        <f>'[1]PN StatData(3Q)'!L18</f>
        <v>nil</v>
      </c>
      <c r="M17" s="107"/>
      <c r="N17" s="108">
        <f>'[1]PN StatData(3Q)'!N18</f>
        <v>15.244</v>
      </c>
      <c r="O17" s="113" t="str">
        <f>'[1]PN StatData(3Q)'!O18</f>
        <v>nil</v>
      </c>
      <c r="P17" s="108" t="str">
        <f>'[1]PN StatData(3Q)'!P18</f>
        <v>nil</v>
      </c>
      <c r="Q17" s="111"/>
      <c r="S17" s="108"/>
      <c r="T17" s="113"/>
      <c r="U17" s="108"/>
    </row>
    <row r="18" spans="3:21" ht="15" x14ac:dyDescent="0.25">
      <c r="C18" s="103" t="s">
        <v>55</v>
      </c>
      <c r="D18" s="104">
        <v>1</v>
      </c>
      <c r="E18" s="104"/>
      <c r="F18" s="104">
        <f>IF('[1]PN StatData(3Q)'!F19="","",'[1]PN StatData(3Q)'!F19)</f>
        <v>1</v>
      </c>
      <c r="G18" s="104" t="str">
        <f>IF('[1]PN StatData(3Q)'!G19="","",'[1]PN StatData(3Q)'!G19)</f>
        <v/>
      </c>
      <c r="H18" s="104" t="str">
        <f>IF('[1]PN StatData(3Q)'!H19="","",'[1]PN StatData(3Q)'!H19)</f>
        <v/>
      </c>
      <c r="I18" s="104"/>
      <c r="J18" s="105">
        <f>'[1]PN StatData(3Q)'!J19</f>
        <v>0</v>
      </c>
      <c r="K18" s="112" t="str">
        <f>'[1]PN StatData(3Q)'!K19</f>
        <v>nil</v>
      </c>
      <c r="L18" s="105" t="str">
        <f>'[1]PN StatData(3Q)'!L19</f>
        <v>nil</v>
      </c>
      <c r="M18" s="107"/>
      <c r="N18" s="108">
        <f>'[1]PN StatData(3Q)'!N19</f>
        <v>0</v>
      </c>
      <c r="O18" s="113" t="str">
        <f>'[1]PN StatData(3Q)'!O19</f>
        <v>nil</v>
      </c>
      <c r="P18" s="108" t="str">
        <f>'[1]PN StatData(3Q)'!P19</f>
        <v>nil</v>
      </c>
      <c r="Q18" s="111"/>
      <c r="S18" s="108"/>
      <c r="T18" s="113"/>
      <c r="U18" s="108"/>
    </row>
    <row r="19" spans="3:21" ht="15" x14ac:dyDescent="0.25">
      <c r="C19" s="103" t="s">
        <v>56</v>
      </c>
      <c r="D19" s="104">
        <v>1</v>
      </c>
      <c r="E19" s="104"/>
      <c r="F19" s="104">
        <f>IF('[1]PN StatData(3Q)'!F20="","",'[1]PN StatData(3Q)'!F20)</f>
        <v>1</v>
      </c>
      <c r="G19" s="104" t="str">
        <f>IF('[1]PN StatData(3Q)'!G20="","",'[1]PN StatData(3Q)'!G20)</f>
        <v/>
      </c>
      <c r="H19" s="104" t="str">
        <f>IF('[1]PN StatData(3Q)'!H20="","",'[1]PN StatData(3Q)'!H20)</f>
        <v/>
      </c>
      <c r="I19" s="104"/>
      <c r="J19" s="105">
        <f>'[1]PN StatData(3Q)'!J20</f>
        <v>12</v>
      </c>
      <c r="K19" s="112" t="str">
        <f>'[1]PN StatData(3Q)'!K20</f>
        <v>nil</v>
      </c>
      <c r="L19" s="105" t="str">
        <f>'[1]PN StatData(3Q)'!L20</f>
        <v>nil</v>
      </c>
      <c r="M19" s="107"/>
      <c r="N19" s="108">
        <f>'[1]PN StatData(3Q)'!N20</f>
        <v>1.206</v>
      </c>
      <c r="O19" s="113" t="str">
        <f>'[1]PN StatData(3Q)'!O20</f>
        <v>nil</v>
      </c>
      <c r="P19" s="108" t="str">
        <f>'[1]PN StatData(3Q)'!P20</f>
        <v>nil</v>
      </c>
      <c r="Q19" s="111"/>
      <c r="S19" s="108"/>
      <c r="T19" s="113"/>
      <c r="U19" s="108"/>
    </row>
    <row r="20" spans="3:21" ht="15" x14ac:dyDescent="0.25">
      <c r="C20" s="103" t="s">
        <v>57</v>
      </c>
      <c r="D20" s="104">
        <v>1</v>
      </c>
      <c r="E20" s="104"/>
      <c r="F20" s="104" t="str">
        <f>IF('[1]PN StatData(3Q)'!F21="","",'[1]PN StatData(3Q)'!F21)</f>
        <v/>
      </c>
      <c r="G20" s="104" t="str">
        <f>IF('[1]PN StatData(3Q)'!G21="","",'[1]PN StatData(3Q)'!G21)</f>
        <v/>
      </c>
      <c r="H20" s="104">
        <f>IF('[1]PN StatData(3Q)'!H21="","",'[1]PN StatData(3Q)'!H21)</f>
        <v>1</v>
      </c>
      <c r="I20" s="104"/>
      <c r="J20" s="105" t="str">
        <f>'[1]PN StatData(3Q)'!J21</f>
        <v>nil</v>
      </c>
      <c r="K20" s="112">
        <f>'[1]PN StatData(3Q)'!K21</f>
        <v>0</v>
      </c>
      <c r="L20" s="105" t="str">
        <f>'[1]PN StatData(3Q)'!L21</f>
        <v>nil</v>
      </c>
      <c r="M20" s="107"/>
      <c r="N20" s="108" t="str">
        <f>'[1]PN StatData(3Q)'!N21</f>
        <v>nil</v>
      </c>
      <c r="O20" s="113">
        <f>'[1]PN StatData(3Q)'!O21</f>
        <v>0</v>
      </c>
      <c r="P20" s="108" t="str">
        <f>'[1]PN StatData(3Q)'!P21</f>
        <v>nil</v>
      </c>
      <c r="Q20" s="111"/>
      <c r="S20" s="108"/>
      <c r="T20" s="113"/>
      <c r="U20" s="108"/>
    </row>
    <row r="21" spans="3:21" ht="17.25" x14ac:dyDescent="0.25">
      <c r="C21" s="103" t="s">
        <v>58</v>
      </c>
      <c r="D21" s="104">
        <v>1</v>
      </c>
      <c r="E21" s="104"/>
      <c r="F21" s="104">
        <f>IF('[1]PN StatData(3Q)'!F22="","",'[1]PN StatData(3Q)'!F22)</f>
        <v>1</v>
      </c>
      <c r="G21" s="104" t="str">
        <f>IF('[1]PN StatData(3Q)'!G22="","",'[1]PN StatData(3Q)'!G22)</f>
        <v/>
      </c>
      <c r="H21" s="104" t="str">
        <f>IF('[1]PN StatData(3Q)'!H22="","",'[1]PN StatData(3Q)'!H22)</f>
        <v/>
      </c>
      <c r="I21" s="104"/>
      <c r="J21" s="105" t="str">
        <f>'[1]PN StatData(3Q)'!J21</f>
        <v>nil</v>
      </c>
      <c r="K21" s="112">
        <f>'[1]PN StatData(3Q)'!K21</f>
        <v>0</v>
      </c>
      <c r="L21" s="105" t="str">
        <f>'[1]PN StatData(3Q)'!L21</f>
        <v>nil</v>
      </c>
      <c r="M21" s="107"/>
      <c r="N21" s="108" t="str">
        <f>'[1]PN StatData(3Q)'!N21</f>
        <v>nil</v>
      </c>
      <c r="O21" s="113">
        <f>'[1]PN StatData(3Q)'!O21</f>
        <v>0</v>
      </c>
      <c r="P21" s="108" t="str">
        <f>'[1]PN StatData(3Q)'!P21</f>
        <v>nil</v>
      </c>
      <c r="Q21" s="111"/>
      <c r="S21" s="108"/>
      <c r="T21" s="113"/>
      <c r="U21" s="108"/>
    </row>
    <row r="22" spans="3:21" ht="15" x14ac:dyDescent="0.25">
      <c r="C22" s="114" t="s">
        <v>59</v>
      </c>
      <c r="D22" s="104">
        <v>1</v>
      </c>
      <c r="E22" s="104"/>
      <c r="F22" s="104">
        <f>IF('[1]PN StatData(3Q)'!F23="","",'[1]PN StatData(3Q)'!F23)</f>
        <v>1</v>
      </c>
      <c r="G22" s="104" t="str">
        <f>IF('[1]PN StatData(3Q)'!G23="","",'[1]PN StatData(3Q)'!G23)</f>
        <v/>
      </c>
      <c r="H22" s="104" t="str">
        <f>IF('[1]PN StatData(3Q)'!H23="","",'[1]PN StatData(3Q)'!H23)</f>
        <v/>
      </c>
      <c r="I22" s="104"/>
      <c r="J22" s="105">
        <f>'[1]PN StatData(3Q)'!J23</f>
        <v>483</v>
      </c>
      <c r="K22" s="112" t="str">
        <f>'[1]PN StatData(3Q)'!K23</f>
        <v>nil</v>
      </c>
      <c r="L22" s="105" t="str">
        <f>'[1]PN StatData(3Q)'!L23</f>
        <v>nil</v>
      </c>
      <c r="M22" s="107"/>
      <c r="N22" s="108">
        <f>'[1]PN StatData(3Q)'!N23</f>
        <v>47.405000000000001</v>
      </c>
      <c r="O22" s="113" t="str">
        <f>'[1]PN StatData(3Q)'!O23</f>
        <v>nil</v>
      </c>
      <c r="P22" s="108" t="str">
        <f>'[1]PN StatData(3Q)'!P23</f>
        <v>nil</v>
      </c>
      <c r="Q22" s="111"/>
      <c r="S22" s="108"/>
      <c r="T22" s="113"/>
      <c r="U22" s="108"/>
    </row>
    <row r="23" spans="3:21" ht="15" x14ac:dyDescent="0.25">
      <c r="C23" s="114" t="s">
        <v>60</v>
      </c>
      <c r="D23" s="104">
        <v>1</v>
      </c>
      <c r="E23" s="104"/>
      <c r="F23" s="104">
        <f>IF('[1]PN StatData(3Q)'!F24="","",'[1]PN StatData(3Q)'!F24)</f>
        <v>1</v>
      </c>
      <c r="G23" s="104" t="str">
        <f>IF('[1]PN StatData(3Q)'!G24="","",'[1]PN StatData(3Q)'!G24)</f>
        <v/>
      </c>
      <c r="H23" s="104" t="str">
        <f>IF('[1]PN StatData(3Q)'!H24="","",'[1]PN StatData(3Q)'!H24)</f>
        <v/>
      </c>
      <c r="I23" s="104"/>
      <c r="J23" s="105" t="str">
        <f>'[1]PN StatData(3Q)'!J24</f>
        <v>nil</v>
      </c>
      <c r="K23" s="105">
        <f>'[1]PN StatData(3Q)'!K24</f>
        <v>0</v>
      </c>
      <c r="L23" s="105" t="str">
        <f>'[1]PN StatData(3Q)'!L24</f>
        <v>nil</v>
      </c>
      <c r="M23" s="107"/>
      <c r="N23" s="108" t="str">
        <f>'[1]PN StatData(3Q)'!N24</f>
        <v>nil</v>
      </c>
      <c r="O23" s="108">
        <f>'[1]PN StatData(3Q)'!O24</f>
        <v>0</v>
      </c>
      <c r="P23" s="108" t="str">
        <f>'[1]PN StatData(3Q)'!P24</f>
        <v>nil</v>
      </c>
      <c r="Q23" s="111"/>
      <c r="S23" s="108"/>
      <c r="T23" s="113"/>
      <c r="U23" s="108"/>
    </row>
    <row r="24" spans="3:21" ht="15" x14ac:dyDescent="0.25">
      <c r="C24" s="103" t="s">
        <v>61</v>
      </c>
      <c r="D24" s="104">
        <v>1</v>
      </c>
      <c r="E24" s="104"/>
      <c r="F24" s="104">
        <f>IF('[1]PN StatData(3Q)'!F25="","",'[1]PN StatData(3Q)'!F25)</f>
        <v>1</v>
      </c>
      <c r="G24" s="104" t="str">
        <f>IF('[1]PN StatData(3Q)'!G25="","",'[1]PN StatData(3Q)'!G25)</f>
        <v/>
      </c>
      <c r="H24" s="104" t="str">
        <f>IF('[1]PN StatData(3Q)'!H25="","",'[1]PN StatData(3Q)'!H25)</f>
        <v/>
      </c>
      <c r="I24" s="104"/>
      <c r="J24" s="105">
        <f>'[1]PN StatData(3Q)'!J25</f>
        <v>589891</v>
      </c>
      <c r="K24" s="108" t="str">
        <f>'[1]PN StatData(3Q)'!K25</f>
        <v>nil</v>
      </c>
      <c r="L24" s="108" t="str">
        <f>'[1]PN StatData(3Q)'!L25</f>
        <v>nil</v>
      </c>
      <c r="M24" s="107"/>
      <c r="N24" s="108">
        <f>'[1]PN StatData(3Q)'!N25</f>
        <v>32045.7716</v>
      </c>
      <c r="O24" s="108" t="str">
        <f>'[1]PN StatData(3Q)'!O25</f>
        <v>nil</v>
      </c>
      <c r="P24" s="108" t="str">
        <f>'[1]PN StatData(3Q)'!P25</f>
        <v>nil</v>
      </c>
      <c r="Q24" s="111"/>
      <c r="S24" s="108" t="s">
        <v>52</v>
      </c>
      <c r="T24" s="108">
        <v>0</v>
      </c>
      <c r="U24" s="108" t="s">
        <v>62</v>
      </c>
    </row>
    <row r="25" spans="3:21" ht="15" x14ac:dyDescent="0.25">
      <c r="C25" s="115" t="s">
        <v>63</v>
      </c>
      <c r="D25" s="116">
        <f>SUM(D13:D24)</f>
        <v>12</v>
      </c>
      <c r="E25" s="116"/>
      <c r="F25" s="116">
        <f t="shared" ref="F25:H25" si="0">SUM(F13:F24)</f>
        <v>11</v>
      </c>
      <c r="G25" s="116">
        <f t="shared" si="0"/>
        <v>0</v>
      </c>
      <c r="H25" s="116">
        <f t="shared" si="0"/>
        <v>1</v>
      </c>
      <c r="I25" s="116"/>
      <c r="J25" s="117">
        <f>SUM(J13:J24)</f>
        <v>594070</v>
      </c>
      <c r="K25" s="117">
        <f>SUM(K13:K24)</f>
        <v>0</v>
      </c>
      <c r="L25" s="118" t="s">
        <v>62</v>
      </c>
      <c r="M25" s="96"/>
      <c r="N25" s="119">
        <f>SUM(N13:N24)</f>
        <v>32269.266599999999</v>
      </c>
      <c r="O25" s="119">
        <f>SUM(O13:O24)</f>
        <v>0</v>
      </c>
      <c r="P25" s="119">
        <f>SUM(P14:P24)</f>
        <v>0</v>
      </c>
      <c r="Q25" s="111"/>
      <c r="S25" s="108"/>
      <c r="T25" s="108"/>
      <c r="U25" s="108"/>
    </row>
    <row r="26" spans="3:21" ht="15" x14ac:dyDescent="0.25">
      <c r="C26" s="103"/>
      <c r="D26" s="104"/>
      <c r="E26" s="104"/>
      <c r="F26" s="104"/>
      <c r="G26" s="104"/>
      <c r="H26" s="104"/>
      <c r="I26" s="104"/>
      <c r="J26" s="104"/>
      <c r="K26" s="104"/>
      <c r="L26" s="104"/>
      <c r="M26" s="107"/>
      <c r="N26" s="112"/>
      <c r="O26" s="112"/>
      <c r="P26" s="112"/>
      <c r="Q26" s="111"/>
      <c r="R26" s="120"/>
      <c r="S26" s="108">
        <v>8693286100</v>
      </c>
      <c r="T26" s="108" t="s">
        <v>52</v>
      </c>
      <c r="U26" s="108" t="s">
        <v>52</v>
      </c>
    </row>
    <row r="27" spans="3:21" ht="15" x14ac:dyDescent="0.25">
      <c r="C27" s="103" t="s">
        <v>64</v>
      </c>
      <c r="D27" s="104">
        <v>2</v>
      </c>
      <c r="E27" s="104"/>
      <c r="F27" s="104">
        <f>IF('[1]PN StatData(3Q)'!F28="","",'[1]PN StatData(3Q)'!F28)</f>
        <v>1</v>
      </c>
      <c r="G27" s="104" t="str">
        <f>IF('[1]PN StatData(3Q)'!G28="","",'[1]PN StatData(3Q)'!G28)</f>
        <v/>
      </c>
      <c r="H27" s="104" t="str">
        <f>IF('[1]PN StatData(3Q)'!H28="","",'[1]PN StatData(3Q)'!H28)</f>
        <v/>
      </c>
      <c r="I27" s="104"/>
      <c r="J27" s="108" t="str">
        <f>'[1]PN StatData(3Q)'!J28</f>
        <v>nil</v>
      </c>
      <c r="K27" s="108">
        <f>'[1]PN StatData(3Q)'!K28</f>
        <v>0</v>
      </c>
      <c r="L27" s="113">
        <f>'[1]PN StatData(3Q)'!L28</f>
        <v>0</v>
      </c>
      <c r="M27" s="107"/>
      <c r="N27" s="108" t="str">
        <f>'[1]PN StatData(3Q)'!N28</f>
        <v>nil</v>
      </c>
      <c r="O27" s="108">
        <f>'[1]PN StatData(3Q)'!O28</f>
        <v>0</v>
      </c>
      <c r="P27" s="113">
        <f>'[1]PN StatData(3Q)'!P28</f>
        <v>0</v>
      </c>
      <c r="Q27" s="121"/>
      <c r="S27" s="119">
        <f>SUM(S15:S26)</f>
        <v>8693286100</v>
      </c>
      <c r="T27" s="119">
        <f>SUM(T15:T26)</f>
        <v>84248300</v>
      </c>
      <c r="U27" s="119">
        <f>SUM(U15:U26)</f>
        <v>0</v>
      </c>
    </row>
    <row r="28" spans="3:21" ht="15" x14ac:dyDescent="0.25">
      <c r="C28" s="103" t="s">
        <v>65</v>
      </c>
      <c r="D28" s="104">
        <v>2</v>
      </c>
      <c r="E28" s="104"/>
      <c r="F28" s="104">
        <f>IF('[1]PN StatData(3Q)'!F29="","",'[1]PN StatData(3Q)'!F29)</f>
        <v>1</v>
      </c>
      <c r="G28" s="104" t="str">
        <f>IF('[1]PN StatData(3Q)'!G29="","",'[1]PN StatData(3Q)'!G29)</f>
        <v/>
      </c>
      <c r="H28" s="104" t="str">
        <f>IF('[1]PN StatData(3Q)'!H29="","",'[1]PN StatData(3Q)'!H29)</f>
        <v/>
      </c>
      <c r="I28" s="104"/>
      <c r="J28" s="108" t="str">
        <f>'[1]PN StatData(3Q)'!J29</f>
        <v>nil</v>
      </c>
      <c r="K28" s="106">
        <f>'[1]PN StatData(3Q)'!K29</f>
        <v>0</v>
      </c>
      <c r="L28" s="113">
        <f>'[1]PN StatData(3Q)'!L29</f>
        <v>0</v>
      </c>
      <c r="M28" s="107"/>
      <c r="N28" s="108" t="str">
        <f>'[1]PN StatData(3Q)'!N29</f>
        <v>nil</v>
      </c>
      <c r="O28" s="108">
        <f>'[1]PN StatData(3Q)'!O29</f>
        <v>0</v>
      </c>
      <c r="P28" s="113">
        <f>'[1]PN StatData(3Q)'!P29</f>
        <v>0</v>
      </c>
      <c r="Q28" s="111"/>
      <c r="S28" s="108">
        <v>0</v>
      </c>
      <c r="T28" s="108" t="s">
        <v>52</v>
      </c>
      <c r="U28" s="113">
        <v>0</v>
      </c>
    </row>
    <row r="29" spans="3:21" ht="15" x14ac:dyDescent="0.25">
      <c r="C29" s="115" t="s">
        <v>63</v>
      </c>
      <c r="D29" s="116">
        <f>COUNT(D27:D28)</f>
        <v>2</v>
      </c>
      <c r="E29" s="116"/>
      <c r="F29" s="116">
        <f t="shared" ref="F29:H29" si="1">COUNT(F27:F28)</f>
        <v>2</v>
      </c>
      <c r="G29" s="116">
        <f t="shared" si="1"/>
        <v>0</v>
      </c>
      <c r="H29" s="116">
        <f t="shared" si="1"/>
        <v>0</v>
      </c>
      <c r="I29" s="116"/>
      <c r="J29" s="118">
        <f>SUM(J27:J28)</f>
        <v>0</v>
      </c>
      <c r="K29" s="118">
        <f>SUM(K27:K28)</f>
        <v>0</v>
      </c>
      <c r="L29" s="118">
        <f>SUM(L27:L28)</f>
        <v>0</v>
      </c>
      <c r="M29" s="96"/>
      <c r="N29" s="122">
        <f>SUM(N27:N28)</f>
        <v>0</v>
      </c>
      <c r="O29" s="122">
        <f>SUM(O27:O28)</f>
        <v>0</v>
      </c>
      <c r="P29" s="122">
        <f>SUM(P27:P28)</f>
        <v>0</v>
      </c>
      <c r="Q29" s="111"/>
      <c r="S29" s="108" t="s">
        <v>52</v>
      </c>
      <c r="T29" s="108">
        <v>0</v>
      </c>
      <c r="U29" s="113">
        <v>0</v>
      </c>
    </row>
    <row r="30" spans="3:21" ht="15" x14ac:dyDescent="0.25">
      <c r="C30" s="103"/>
      <c r="D30" s="104"/>
      <c r="E30" s="104"/>
      <c r="F30" s="104"/>
      <c r="G30" s="104"/>
      <c r="H30" s="104"/>
      <c r="I30" s="104"/>
      <c r="J30" s="105"/>
      <c r="K30" s="105"/>
      <c r="L30" s="105"/>
      <c r="M30" s="107"/>
      <c r="N30" s="112"/>
      <c r="O30" s="112"/>
      <c r="P30" s="112"/>
      <c r="Q30" s="111"/>
      <c r="S30" s="108" t="s">
        <v>52</v>
      </c>
      <c r="T30" s="108">
        <v>6820650</v>
      </c>
      <c r="U30" s="113">
        <v>0</v>
      </c>
    </row>
    <row r="31" spans="3:21" ht="15" x14ac:dyDescent="0.25">
      <c r="C31" s="103" t="s">
        <v>66</v>
      </c>
      <c r="D31" s="104">
        <v>3</v>
      </c>
      <c r="E31" s="104"/>
      <c r="F31" s="104" t="str">
        <f>IF('[1]PN StatData(3Q)'!F32="","",'[1]PN StatData(3Q)'!F32)</f>
        <v/>
      </c>
      <c r="G31" s="104">
        <f>IF('[1]PN StatData(3Q)'!G32="","",'[1]PN StatData(3Q)'!G32)</f>
        <v>1</v>
      </c>
      <c r="H31" s="104" t="str">
        <f>IF('[1]PN StatData(3Q)'!H32="","",'[1]PN StatData(3Q)'!H32)</f>
        <v/>
      </c>
      <c r="I31" s="104"/>
      <c r="J31" s="105">
        <f>'[1]PN StatData(3Q)'!J32</f>
        <v>0</v>
      </c>
      <c r="K31" s="112">
        <f>'[1]PN StatData(3Q)'!K32</f>
        <v>0</v>
      </c>
      <c r="L31" s="105">
        <f>'[1]PN StatData(3Q)'!L32</f>
        <v>0</v>
      </c>
      <c r="M31" s="107"/>
      <c r="N31" s="108">
        <f>'[1]PN StatData(3Q)'!N32</f>
        <v>0</v>
      </c>
      <c r="O31" s="113">
        <f>'[1]PN StatData(3Q)'!O32</f>
        <v>0</v>
      </c>
      <c r="P31" s="108">
        <f>'[1]PN StatData(3Q)'!P32</f>
        <v>0</v>
      </c>
      <c r="Q31" s="111"/>
      <c r="S31" s="108"/>
      <c r="T31" s="109"/>
      <c r="U31" s="108"/>
    </row>
    <row r="32" spans="3:21" ht="15" x14ac:dyDescent="0.25">
      <c r="C32" s="103" t="s">
        <v>67</v>
      </c>
      <c r="D32" s="104">
        <v>3</v>
      </c>
      <c r="E32" s="104"/>
      <c r="F32" s="104" t="str">
        <f>IF('[1]PN StatData(3Q)'!F33="","",'[1]PN StatData(3Q)'!F33)</f>
        <v/>
      </c>
      <c r="G32" s="104" t="str">
        <f>IF('[1]PN StatData(3Q)'!G33="","",'[1]PN StatData(3Q)'!G33)</f>
        <v/>
      </c>
      <c r="H32" s="104">
        <f>IF('[1]PN StatData(3Q)'!H33="","",'[1]PN StatData(3Q)'!H33)</f>
        <v>1</v>
      </c>
      <c r="I32" s="104"/>
      <c r="J32" s="108">
        <f>'[1]PN StatData(3Q)'!J33</f>
        <v>0</v>
      </c>
      <c r="K32" s="108">
        <f>'[1]PN StatData(3Q)'!K33</f>
        <v>0</v>
      </c>
      <c r="L32" s="113">
        <f>'[1]PN StatData(3Q)'!L33</f>
        <v>0</v>
      </c>
      <c r="M32" s="107"/>
      <c r="N32" s="108">
        <f>'[1]PN StatData(3Q)'!N33</f>
        <v>0</v>
      </c>
      <c r="O32" s="108">
        <f>'[1]PN StatData(3Q)'!O33</f>
        <v>0</v>
      </c>
      <c r="P32" s="113">
        <f>'[1]PN StatData(3Q)'!P33</f>
        <v>0</v>
      </c>
      <c r="Q32" s="111"/>
      <c r="S32" s="108" t="s">
        <v>52</v>
      </c>
      <c r="T32" s="108">
        <v>0</v>
      </c>
      <c r="U32" s="113">
        <v>0</v>
      </c>
    </row>
    <row r="33" spans="3:21" ht="15" x14ac:dyDescent="0.25">
      <c r="C33" s="103" t="s">
        <v>68</v>
      </c>
      <c r="D33" s="104">
        <v>3</v>
      </c>
      <c r="E33" s="104"/>
      <c r="F33" s="104">
        <f>IF('[1]PN StatData(3Q)'!F34="","",'[1]PN StatData(3Q)'!F34)</f>
        <v>1</v>
      </c>
      <c r="G33" s="104" t="str">
        <f>IF('[1]PN StatData(3Q)'!G34="","",'[1]PN StatData(3Q)'!G34)</f>
        <v/>
      </c>
      <c r="H33" s="104" t="str">
        <f>IF('[1]PN StatData(3Q)'!H34="","",'[1]PN StatData(3Q)'!H34)</f>
        <v/>
      </c>
      <c r="I33" s="104"/>
      <c r="J33" s="105">
        <f>'[1]PN StatData(3Q)'!J34</f>
        <v>3596</v>
      </c>
      <c r="K33" s="105">
        <f>'[1]PN StatData(3Q)'!K34</f>
        <v>270</v>
      </c>
      <c r="L33" s="105">
        <f>'[1]PN StatData(3Q)'!L34</f>
        <v>32</v>
      </c>
      <c r="M33" s="107"/>
      <c r="N33" s="113">
        <f>'[1]PN StatData(3Q)'!N34</f>
        <v>558.34699999999998</v>
      </c>
      <c r="O33" s="113">
        <f>'[1]PN StatData(3Q)'!O34</f>
        <v>123.37008</v>
      </c>
      <c r="P33" s="113">
        <f>'[1]PN StatData(3Q)'!P34</f>
        <v>13.790725</v>
      </c>
      <c r="Q33" s="111"/>
      <c r="S33" s="108"/>
      <c r="T33" s="108"/>
      <c r="U33" s="113"/>
    </row>
    <row r="34" spans="3:21" ht="15" x14ac:dyDescent="0.25">
      <c r="C34" s="103" t="s">
        <v>69</v>
      </c>
      <c r="D34" s="104">
        <v>3</v>
      </c>
      <c r="E34" s="104"/>
      <c r="F34" s="104">
        <f>IF('[1]PN StatData(3Q)'!F35="","",'[1]PN StatData(3Q)'!F35)</f>
        <v>1</v>
      </c>
      <c r="G34" s="104" t="str">
        <f>IF('[1]PN StatData(3Q)'!G35="","",'[1]PN StatData(3Q)'!G35)</f>
        <v/>
      </c>
      <c r="H34" s="104" t="str">
        <f>IF('[1]PN StatData(3Q)'!H35="","",'[1]PN StatData(3Q)'!H35)</f>
        <v/>
      </c>
      <c r="I34" s="104"/>
      <c r="J34" s="105">
        <f>'[1]PN StatData(3Q)'!J35</f>
        <v>1057</v>
      </c>
      <c r="K34" s="105">
        <f>'[1]PN StatData(3Q)'!K35</f>
        <v>0</v>
      </c>
      <c r="L34" s="105">
        <f>'[1]PN StatData(3Q)'!L35</f>
        <v>0</v>
      </c>
      <c r="M34" s="107"/>
      <c r="N34" s="113">
        <f>'[1]PN StatData(3Q)'!N35</f>
        <v>45.245179999999998</v>
      </c>
      <c r="O34" s="113">
        <f>'[1]PN StatData(3Q)'!O35</f>
        <v>0</v>
      </c>
      <c r="P34" s="113">
        <f>'[1]PN StatData(3Q)'!P35</f>
        <v>0</v>
      </c>
      <c r="Q34" s="111"/>
      <c r="S34" s="112"/>
      <c r="T34" s="112"/>
      <c r="U34" s="112"/>
    </row>
    <row r="35" spans="3:21" ht="15" x14ac:dyDescent="0.25">
      <c r="C35" s="115" t="s">
        <v>63</v>
      </c>
      <c r="D35" s="116">
        <f>COUNT(D31:D34)</f>
        <v>4</v>
      </c>
      <c r="E35" s="123"/>
      <c r="F35" s="124">
        <f t="shared" ref="F35:H35" si="2">COUNT(F31:F34)</f>
        <v>2</v>
      </c>
      <c r="G35" s="124">
        <f t="shared" si="2"/>
        <v>1</v>
      </c>
      <c r="H35" s="124">
        <f t="shared" si="2"/>
        <v>1</v>
      </c>
      <c r="I35" s="123"/>
      <c r="J35" s="118">
        <f>SUM(J31:J34)</f>
        <v>4653</v>
      </c>
      <c r="K35" s="118">
        <f t="shared" ref="K35:L35" si="3">SUM(K31:K34)</f>
        <v>270</v>
      </c>
      <c r="L35" s="118">
        <f t="shared" si="3"/>
        <v>32</v>
      </c>
      <c r="M35" s="125"/>
      <c r="N35" s="122">
        <f t="shared" ref="N35:P35" si="4">SUM(N31:N34)</f>
        <v>603.59217999999998</v>
      </c>
      <c r="O35" s="122">
        <f t="shared" si="4"/>
        <v>123.37008</v>
      </c>
      <c r="P35" s="122">
        <f t="shared" si="4"/>
        <v>13.790725</v>
      </c>
      <c r="Q35" s="111"/>
      <c r="S35" s="113">
        <v>92063500</v>
      </c>
      <c r="T35" s="126">
        <v>200180500</v>
      </c>
      <c r="U35" s="113">
        <v>34429835.560000002</v>
      </c>
    </row>
    <row r="36" spans="3:21" ht="14.25" x14ac:dyDescent="0.2">
      <c r="C36" s="174"/>
      <c r="D36" s="174"/>
      <c r="E36" s="127"/>
      <c r="F36" s="128"/>
      <c r="G36" s="128"/>
      <c r="H36" s="128"/>
      <c r="I36" s="128"/>
      <c r="J36" s="176"/>
      <c r="K36" s="177"/>
      <c r="L36" s="178"/>
      <c r="M36" s="129"/>
      <c r="N36" s="176"/>
      <c r="O36" s="177"/>
      <c r="P36" s="178"/>
      <c r="Q36" s="111"/>
      <c r="S36" s="113">
        <v>11593940</v>
      </c>
      <c r="T36" s="113"/>
      <c r="U36" s="113"/>
    </row>
    <row r="37" spans="3:21" ht="15" x14ac:dyDescent="0.25">
      <c r="C37" s="175"/>
      <c r="D37" s="175"/>
      <c r="E37" s="130"/>
      <c r="F37" s="131"/>
      <c r="G37" s="131"/>
      <c r="H37" s="131"/>
      <c r="I37" s="131"/>
      <c r="J37" s="179"/>
      <c r="K37" s="180"/>
      <c r="L37" s="181"/>
      <c r="M37" s="132"/>
      <c r="N37" s="179"/>
      <c r="O37" s="180"/>
      <c r="P37" s="181"/>
      <c r="Q37" s="133"/>
      <c r="S37" s="122">
        <f>SUM(S35:S36)</f>
        <v>103657440</v>
      </c>
      <c r="T37" s="122">
        <f>SUM(T35:T36)</f>
        <v>200180500</v>
      </c>
      <c r="U37" s="122">
        <f>SUM(U35:U36)</f>
        <v>34429835.560000002</v>
      </c>
    </row>
    <row r="38" spans="3:21" ht="15" x14ac:dyDescent="0.25">
      <c r="C38" s="134" t="s">
        <v>70</v>
      </c>
      <c r="D38" s="116">
        <f>SUM(D25,D29,D35)</f>
        <v>18</v>
      </c>
      <c r="E38" s="135"/>
      <c r="F38" s="136">
        <f>SUM(F25,F29,F35)</f>
        <v>15</v>
      </c>
      <c r="G38" s="136">
        <f t="shared" ref="G38:H38" si="5">SUM(G25,G29,G35)</f>
        <v>1</v>
      </c>
      <c r="H38" s="136">
        <f t="shared" si="5"/>
        <v>2</v>
      </c>
      <c r="I38" s="136"/>
      <c r="J38" s="118">
        <f>J35+J29+J25</f>
        <v>598723</v>
      </c>
      <c r="K38" s="118">
        <f>K35+K29+K25</f>
        <v>270</v>
      </c>
      <c r="L38" s="118">
        <f>L35</f>
        <v>32</v>
      </c>
      <c r="M38" s="135"/>
      <c r="N38" s="137">
        <f>N25+N29+N35</f>
        <v>32872.858780000002</v>
      </c>
      <c r="O38" s="137">
        <f>O25+O29+O35</f>
        <v>123.37008</v>
      </c>
      <c r="P38" s="137">
        <f>P35</f>
        <v>13.790725</v>
      </c>
      <c r="Q38" s="135"/>
      <c r="S38" s="176"/>
      <c r="T38" s="177"/>
      <c r="U38" s="178"/>
    </row>
    <row r="39" spans="3:21" ht="14.25" x14ac:dyDescent="0.2">
      <c r="N39" s="138"/>
      <c r="Q39" s="139"/>
      <c r="S39" s="180"/>
      <c r="T39" s="180"/>
      <c r="U39" s="181"/>
    </row>
    <row r="40" spans="3:21" ht="15" x14ac:dyDescent="0.25">
      <c r="Q40" s="139"/>
      <c r="S40" s="140" t="e">
        <f>S27+#REF!+S37</f>
        <v>#REF!</v>
      </c>
      <c r="T40" s="137" t="e">
        <f>T27+#REF!+T37</f>
        <v>#REF!</v>
      </c>
      <c r="U40" s="137">
        <f>U37</f>
        <v>34429835.560000002</v>
      </c>
    </row>
    <row r="41" spans="3:21" x14ac:dyDescent="0.2">
      <c r="N41" s="141"/>
    </row>
    <row r="42" spans="3:21" x14ac:dyDescent="0.2">
      <c r="C42" s="142" t="s">
        <v>71</v>
      </c>
    </row>
    <row r="43" spans="3:21" x14ac:dyDescent="0.2">
      <c r="C43" s="142" t="s">
        <v>72</v>
      </c>
      <c r="D43" s="84"/>
      <c r="E43" s="84"/>
      <c r="F43" s="84"/>
      <c r="G43" s="84"/>
      <c r="H43" s="84"/>
      <c r="I43" s="84"/>
      <c r="J43" s="84"/>
      <c r="K43" s="84"/>
      <c r="L43" s="84"/>
      <c r="M43" s="84"/>
      <c r="N43" s="84"/>
    </row>
    <row r="44" spans="3:21" x14ac:dyDescent="0.2">
      <c r="C44" s="142" t="s">
        <v>73</v>
      </c>
    </row>
    <row r="45" spans="3:21" x14ac:dyDescent="0.2">
      <c r="C45" s="142"/>
    </row>
    <row r="46" spans="3:21" x14ac:dyDescent="0.2">
      <c r="C46" s="142"/>
    </row>
  </sheetData>
  <mergeCells count="14">
    <mergeCell ref="C4:S4"/>
    <mergeCell ref="C5:Q5"/>
    <mergeCell ref="C6:Q6"/>
    <mergeCell ref="C10:C11"/>
    <mergeCell ref="D10:D11"/>
    <mergeCell ref="F10:H10"/>
    <mergeCell ref="J10:L10"/>
    <mergeCell ref="N10:P10"/>
    <mergeCell ref="S10:U10"/>
    <mergeCell ref="C36:C37"/>
    <mergeCell ref="D36:D37"/>
    <mergeCell ref="J36:L37"/>
    <mergeCell ref="N36:P37"/>
    <mergeCell ref="S38:U39"/>
  </mergeCells>
  <printOptions horizontalCentered="1"/>
  <pageMargins left="0.51181102362204722" right="0.51181102362204722" top="0.74803149606299213" bottom="0.74803149606299213" header="0.31496062992125984" footer="0.31496062992125984"/>
  <pageSetup paperSize="9" orientation="landscape" r:id="rId1"/>
  <headerFooter>
    <oddHeader>&amp;C&amp;K000000&amp;G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0CDD-61C7-44DD-A442-DC7490C3FF44}">
  <sheetPr codeName="Sheet8">
    <tabColor rgb="FF7030A0"/>
    <pageSetUpPr fitToPage="1"/>
  </sheetPr>
  <dimension ref="C4:R44"/>
  <sheetViews>
    <sheetView view="pageBreakPreview" topLeftCell="A13" zoomScale="60" zoomScaleNormal="85" workbookViewId="0">
      <selection activeCell="C16" sqref="C16"/>
    </sheetView>
  </sheetViews>
  <sheetFormatPr defaultColWidth="8.85546875" defaultRowHeight="12.75" x14ac:dyDescent="0.2"/>
  <cols>
    <col min="1" max="1" width="4.85546875" customWidth="1"/>
    <col min="2" max="2" width="10.28515625" customWidth="1"/>
    <col min="3" max="3" width="40" customWidth="1"/>
    <col min="4" max="4" width="1" customWidth="1"/>
    <col min="5" max="14" width="15.42578125" bestFit="1" customWidth="1"/>
    <col min="16" max="16" width="17.85546875" hidden="1" customWidth="1"/>
    <col min="17" max="17" width="17.42578125" hidden="1" customWidth="1"/>
    <col min="18" max="18" width="17.28515625" hidden="1" customWidth="1"/>
  </cols>
  <sheetData>
    <row r="4" spans="3:18" ht="20.25" x14ac:dyDescent="0.3">
      <c r="C4" s="182" t="s">
        <v>74</v>
      </c>
      <c r="D4" s="182"/>
      <c r="E4" s="182"/>
      <c r="F4" s="182"/>
      <c r="G4" s="182"/>
      <c r="H4" s="182"/>
      <c r="I4" s="182"/>
      <c r="J4" s="182"/>
      <c r="K4" s="182"/>
      <c r="L4" s="182"/>
      <c r="M4" s="182"/>
      <c r="N4" s="182"/>
    </row>
    <row r="5" spans="3:18" ht="20.25" x14ac:dyDescent="0.3">
      <c r="C5" s="182" t="str">
        <f>"As of "&amp;MID([1]Selected_Fin3Q!B7,7,LEN([1]Selected_Fin3Q!B7))</f>
        <v>As of September 30, 2023</v>
      </c>
      <c r="D5" s="182"/>
      <c r="E5" s="182"/>
      <c r="F5" s="182"/>
      <c r="G5" s="182"/>
      <c r="H5" s="182"/>
      <c r="I5" s="182"/>
      <c r="J5" s="182"/>
      <c r="K5" s="182"/>
      <c r="L5" s="182"/>
      <c r="M5" s="182"/>
      <c r="N5" s="182"/>
    </row>
    <row r="6" spans="3:18" ht="20.25" x14ac:dyDescent="0.3">
      <c r="C6" s="182" t="s">
        <v>37</v>
      </c>
      <c r="D6" s="182"/>
      <c r="E6" s="182"/>
      <c r="F6" s="182"/>
      <c r="G6" s="182"/>
      <c r="H6" s="182"/>
      <c r="I6" s="182"/>
      <c r="J6" s="182"/>
      <c r="K6" s="182"/>
      <c r="L6" s="182"/>
      <c r="M6" s="182"/>
      <c r="N6" s="182"/>
    </row>
    <row r="7" spans="3:18" x14ac:dyDescent="0.2">
      <c r="C7" s="88"/>
      <c r="D7" s="88"/>
      <c r="E7" s="143"/>
      <c r="F7" s="88"/>
      <c r="G7" s="88"/>
      <c r="H7" s="88"/>
      <c r="I7" s="88"/>
      <c r="J7" s="88"/>
      <c r="K7" s="88"/>
      <c r="L7" s="88"/>
      <c r="M7" s="88"/>
      <c r="N7" s="88"/>
    </row>
    <row r="8" spans="3:18" x14ac:dyDescent="0.2">
      <c r="C8" s="89"/>
      <c r="D8" s="88"/>
      <c r="E8" s="143"/>
      <c r="F8" s="88"/>
      <c r="G8" s="88"/>
      <c r="H8" s="144"/>
      <c r="I8" s="88"/>
      <c r="J8" s="88"/>
      <c r="K8" s="88"/>
      <c r="L8" s="88"/>
      <c r="M8" s="88"/>
      <c r="N8" s="88"/>
    </row>
    <row r="9" spans="3:18" x14ac:dyDescent="0.2">
      <c r="C9" s="88"/>
      <c r="D9" s="88"/>
      <c r="E9" s="143"/>
      <c r="F9" s="88"/>
      <c r="G9" s="88"/>
      <c r="H9" s="88"/>
      <c r="I9" s="88"/>
      <c r="J9" s="88"/>
      <c r="K9" s="88"/>
      <c r="L9" s="88"/>
      <c r="M9" s="88"/>
      <c r="N9" s="88"/>
    </row>
    <row r="10" spans="3:18" ht="48" x14ac:dyDescent="0.2">
      <c r="C10" s="183"/>
      <c r="D10" s="91"/>
      <c r="E10" s="93" t="s">
        <v>9</v>
      </c>
      <c r="F10" s="145" t="s">
        <v>75</v>
      </c>
      <c r="G10" s="93" t="s">
        <v>11</v>
      </c>
      <c r="H10" s="145" t="s">
        <v>76</v>
      </c>
      <c r="I10" s="145" t="s">
        <v>77</v>
      </c>
      <c r="J10" s="93" t="s">
        <v>12</v>
      </c>
      <c r="K10" s="145" t="s">
        <v>78</v>
      </c>
      <c r="L10" s="145" t="s">
        <v>79</v>
      </c>
      <c r="M10" s="93" t="s">
        <v>80</v>
      </c>
      <c r="N10" s="93" t="s">
        <v>81</v>
      </c>
      <c r="P10" s="189" t="s">
        <v>42</v>
      </c>
      <c r="Q10" s="189"/>
      <c r="R10" s="189"/>
    </row>
    <row r="11" spans="3:18" ht="15" x14ac:dyDescent="0.25">
      <c r="C11" s="196"/>
      <c r="E11" s="197" t="s">
        <v>82</v>
      </c>
      <c r="F11" s="198"/>
      <c r="G11" s="198"/>
      <c r="H11" s="198"/>
      <c r="I11" s="198"/>
      <c r="J11" s="198"/>
      <c r="K11" s="198"/>
      <c r="L11" s="198"/>
      <c r="M11" s="198"/>
      <c r="N11" s="199"/>
      <c r="P11" s="197"/>
      <c r="Q11" s="198"/>
      <c r="R11" s="198"/>
    </row>
    <row r="12" spans="3:18" x14ac:dyDescent="0.2">
      <c r="C12" s="99"/>
      <c r="D12" s="102"/>
      <c r="E12" s="146"/>
      <c r="F12" s="147"/>
      <c r="G12" s="148"/>
      <c r="H12" s="147"/>
      <c r="I12" s="102"/>
      <c r="J12" s="147"/>
      <c r="K12" s="147"/>
      <c r="L12" s="148"/>
      <c r="M12" s="147"/>
      <c r="N12" s="147"/>
      <c r="P12" s="101"/>
      <c r="Q12" s="101"/>
      <c r="R12" s="101"/>
    </row>
    <row r="13" spans="3:18" ht="15" x14ac:dyDescent="0.25">
      <c r="C13" s="103" t="s">
        <v>49</v>
      </c>
      <c r="D13" s="111"/>
      <c r="E13" s="126">
        <f>'[1]PN StatData(3Q)'!R14</f>
        <v>260.96081099999998</v>
      </c>
      <c r="F13" s="126">
        <f>'[1]PN StatData(3Q)'!S14</f>
        <v>98.460584999999995</v>
      </c>
      <c r="G13" s="126">
        <f>'[1]PN StatData(3Q)'!T14</f>
        <v>205.92967999999999</v>
      </c>
      <c r="H13" s="126">
        <f>'[1]PN StatData(3Q)'!U14</f>
        <v>97.249103000000005</v>
      </c>
      <c r="I13" s="126">
        <f>'[1]PN StatData(3Q)'!V14</f>
        <v>1.2114819999999895</v>
      </c>
      <c r="J13" s="126">
        <f>'[1]PN StatData(3Q)'!W14</f>
        <v>55.031131000000002</v>
      </c>
      <c r="K13" s="126">
        <f>'[1]PN StatData(3Q)'!X14</f>
        <v>50</v>
      </c>
      <c r="L13" s="126">
        <f>'[1]PN StatData(3Q)'!Y14</f>
        <v>-173.48224999999999</v>
      </c>
      <c r="M13" s="126">
        <f>'[1]PN StatData(3Q)'!Z14</f>
        <v>0.2276184</v>
      </c>
      <c r="N13" s="126">
        <f>'[1]PN StatData(3Q)'!AA14</f>
        <v>-11.364556650000001</v>
      </c>
      <c r="P13" s="108" t="s">
        <v>52</v>
      </c>
      <c r="Q13" s="109">
        <v>84248300</v>
      </c>
      <c r="R13" s="108" t="s">
        <v>52</v>
      </c>
    </row>
    <row r="14" spans="3:18" ht="15" x14ac:dyDescent="0.25">
      <c r="C14" s="103" t="s">
        <v>50</v>
      </c>
      <c r="D14" s="111"/>
      <c r="E14" s="126">
        <f>'[1]PN StatData(3Q)'!R15</f>
        <v>0</v>
      </c>
      <c r="F14" s="126">
        <f>'[1]PN StatData(3Q)'!S15</f>
        <v>0</v>
      </c>
      <c r="G14" s="126">
        <f>'[1]PN StatData(3Q)'!T15</f>
        <v>0</v>
      </c>
      <c r="H14" s="126">
        <f>'[1]PN StatData(3Q)'!U15</f>
        <v>0</v>
      </c>
      <c r="I14" s="126">
        <f>'[1]PN StatData(3Q)'!V15</f>
        <v>0</v>
      </c>
      <c r="J14" s="126">
        <f>'[1]PN StatData(3Q)'!W15</f>
        <v>0</v>
      </c>
      <c r="K14" s="126">
        <f>'[1]PN StatData(3Q)'!X15</f>
        <v>0</v>
      </c>
      <c r="L14" s="126">
        <f>'[1]PN StatData(3Q)'!Y15</f>
        <v>0</v>
      </c>
      <c r="M14" s="126">
        <f>'[1]PN StatData(3Q)'!Z15</f>
        <v>0</v>
      </c>
      <c r="N14" s="126">
        <f>'[1]PN StatData(3Q)'!AA15</f>
        <v>0</v>
      </c>
      <c r="P14" s="108" t="s">
        <v>52</v>
      </c>
      <c r="Q14" s="109">
        <v>84248300</v>
      </c>
      <c r="R14" s="108" t="s">
        <v>52</v>
      </c>
    </row>
    <row r="15" spans="3:18" ht="15" x14ac:dyDescent="0.25">
      <c r="C15" s="103" t="s">
        <v>51</v>
      </c>
      <c r="D15" s="111"/>
      <c r="E15" s="126">
        <f>'[1]PN StatData(3Q)'!R16</f>
        <v>372.26742637000001</v>
      </c>
      <c r="F15" s="126">
        <f>'[1]PN StatData(3Q)'!S16</f>
        <v>36.71550809</v>
      </c>
      <c r="G15" s="126">
        <f>'[1]PN StatData(3Q)'!T16</f>
        <v>35.684112979999995</v>
      </c>
      <c r="H15" s="126">
        <f>'[1]PN StatData(3Q)'!U16</f>
        <v>27.777918580000001</v>
      </c>
      <c r="I15" s="126">
        <f>'[1]PN StatData(3Q)'!V16</f>
        <v>8.9375895099999987</v>
      </c>
      <c r="J15" s="126">
        <f>'[1]PN StatData(3Q)'!W16</f>
        <v>336.58331339</v>
      </c>
      <c r="K15" s="126">
        <f>'[1]PN StatData(3Q)'!X16</f>
        <v>158.125</v>
      </c>
      <c r="L15" s="126">
        <f>'[1]PN StatData(3Q)'!Y16</f>
        <v>170.15189197999999</v>
      </c>
      <c r="M15" s="126">
        <f>'[1]PN StatData(3Q)'!Z16</f>
        <v>0</v>
      </c>
      <c r="N15" s="126">
        <f>'[1]PN StatData(3Q)'!AA16</f>
        <v>20.517844159999996</v>
      </c>
      <c r="P15" s="108" t="s">
        <v>52</v>
      </c>
      <c r="Q15" s="113">
        <v>0</v>
      </c>
      <c r="R15" s="108" t="s">
        <v>52</v>
      </c>
    </row>
    <row r="16" spans="3:18" ht="15" x14ac:dyDescent="0.25">
      <c r="C16" s="103" t="s">
        <v>53</v>
      </c>
      <c r="D16" s="111"/>
      <c r="E16" s="126">
        <f>'[1]PN StatData(3Q)'!R17</f>
        <v>376.47423696000004</v>
      </c>
      <c r="F16" s="126">
        <f>'[1]PN StatData(3Q)'!S17</f>
        <v>175.64005187000001</v>
      </c>
      <c r="G16" s="126">
        <f>'[1]PN StatData(3Q)'!T17</f>
        <v>200.38781685000004</v>
      </c>
      <c r="H16" s="126">
        <f>'[1]PN StatData(3Q)'!U17</f>
        <v>144.25598011000002</v>
      </c>
      <c r="I16" s="126">
        <f>'[1]PN StatData(3Q)'!V17</f>
        <v>31.384071759999983</v>
      </c>
      <c r="J16" s="126">
        <f>'[1]PN StatData(3Q)'!W17</f>
        <v>176.08642011364341</v>
      </c>
      <c r="K16" s="126">
        <f>'[1]PN StatData(3Q)'!X17</f>
        <v>157.61250000000001</v>
      </c>
      <c r="L16" s="126">
        <f>'[1]PN StatData(3Q)'!Y17</f>
        <v>14.0509538136434</v>
      </c>
      <c r="M16" s="126">
        <f>'[1]PN StatData(3Q)'!Z17</f>
        <v>36.636734400000009</v>
      </c>
      <c r="N16" s="126">
        <f>'[1]PN StatData(3Q)'!AA17</f>
        <v>-2.4897595063633862</v>
      </c>
      <c r="P16" s="108">
        <v>48910000</v>
      </c>
      <c r="Q16" s="113" t="s">
        <v>62</v>
      </c>
      <c r="R16" s="108" t="s">
        <v>52</v>
      </c>
    </row>
    <row r="17" spans="3:18" ht="15" x14ac:dyDescent="0.25">
      <c r="C17" s="103" t="s">
        <v>54</v>
      </c>
      <c r="D17" s="111"/>
      <c r="E17" s="126">
        <f>'[1]PN StatData(3Q)'!R18</f>
        <v>323.8957108764497</v>
      </c>
      <c r="F17" s="126">
        <f>'[1]PN StatData(3Q)'!S18</f>
        <v>0.96376649999999997</v>
      </c>
      <c r="G17" s="126">
        <f>'[1]PN StatData(3Q)'!T18</f>
        <v>135.94494245998149</v>
      </c>
      <c r="H17" s="126">
        <f>'[1]PN StatData(3Q)'!U18</f>
        <v>0</v>
      </c>
      <c r="I17" s="126">
        <f>'[1]PN StatData(3Q)'!V18</f>
        <v>0.96376649999999997</v>
      </c>
      <c r="J17" s="126">
        <f>'[1]PN StatData(3Q)'!W18</f>
        <v>187.95076831103194</v>
      </c>
      <c r="K17" s="126">
        <f>'[1]PN StatData(3Q)'!X18</f>
        <v>100</v>
      </c>
      <c r="L17" s="126">
        <f>'[1]PN StatData(3Q)'!Y18</f>
        <v>-12.049231688968069</v>
      </c>
      <c r="M17" s="126">
        <f>'[1]PN StatData(3Q)'!Z18</f>
        <v>0.94408928571428563</v>
      </c>
      <c r="N17" s="126">
        <f>'[1]PN StatData(3Q)'!AA18</f>
        <v>-0.86705716783273779</v>
      </c>
      <c r="P17" s="108"/>
      <c r="Q17" s="113"/>
      <c r="R17" s="108"/>
    </row>
    <row r="18" spans="3:18" ht="15" x14ac:dyDescent="0.25">
      <c r="C18" s="103" t="s">
        <v>55</v>
      </c>
      <c r="D18" s="111"/>
      <c r="E18" s="126">
        <f>'[1]PN StatData(3Q)'!R19</f>
        <v>2752.42877</v>
      </c>
      <c r="F18" s="126">
        <f>'[1]PN StatData(3Q)'!S19</f>
        <v>1678.0186739999999</v>
      </c>
      <c r="G18" s="126">
        <f>'[1]PN StatData(3Q)'!T19</f>
        <v>3702.6470720000002</v>
      </c>
      <c r="H18" s="126">
        <f>'[1]PN StatData(3Q)'!U19</f>
        <v>3452.7563230000001</v>
      </c>
      <c r="I18" s="126">
        <f>'[1]PN StatData(3Q)'!V19</f>
        <v>-1774.7376490000001</v>
      </c>
      <c r="J18" s="126">
        <f>'[1]PN StatData(3Q)'!W19</f>
        <v>-950.21830199999999</v>
      </c>
      <c r="K18" s="126">
        <f>'[1]PN StatData(3Q)'!X19</f>
        <v>214.6995</v>
      </c>
      <c r="L18" s="126">
        <f>'[1]PN StatData(3Q)'!Y19</f>
        <v>-1953.1672550000001</v>
      </c>
      <c r="M18" s="126">
        <f>'[1]PN StatData(3Q)'!Z19</f>
        <v>79.238322999999994</v>
      </c>
      <c r="N18" s="126">
        <f>'[1]PN StatData(3Q)'!AA19</f>
        <v>26.644777000000001</v>
      </c>
      <c r="P18" s="108"/>
      <c r="Q18" s="113"/>
      <c r="R18" s="108"/>
    </row>
    <row r="19" spans="3:18" ht="15" x14ac:dyDescent="0.25">
      <c r="C19" s="103" t="s">
        <v>56</v>
      </c>
      <c r="D19" s="111"/>
      <c r="E19" s="126">
        <f>'[1]PN StatData(3Q)'!R20</f>
        <v>108.83570899999999</v>
      </c>
      <c r="F19" s="126">
        <f>'[1]PN StatData(3Q)'!S20</f>
        <v>5.2691610000000004</v>
      </c>
      <c r="G19" s="126">
        <f>'[1]PN StatData(3Q)'!T20</f>
        <v>7.7366789999999996</v>
      </c>
      <c r="H19" s="126">
        <f>'[1]PN StatData(3Q)'!U20</f>
        <v>0</v>
      </c>
      <c r="I19" s="126">
        <f>'[1]PN StatData(3Q)'!V20</f>
        <v>5.2691610000000004</v>
      </c>
      <c r="J19" s="126">
        <f>'[1]PN StatData(3Q)'!W20</f>
        <v>101.09903</v>
      </c>
      <c r="K19" s="126">
        <f>'[1]PN StatData(3Q)'!X20</f>
        <v>100.214</v>
      </c>
      <c r="L19" s="126">
        <f>'[1]PN StatData(3Q)'!Y20</f>
        <v>-1.2749699999999999</v>
      </c>
      <c r="M19" s="126">
        <f>'[1]PN StatData(3Q)'!Z20</f>
        <v>0.26883800000000002</v>
      </c>
      <c r="N19" s="126">
        <f>'[1]PN StatData(3Q)'!AA20</f>
        <v>0.202121</v>
      </c>
      <c r="P19" s="108"/>
      <c r="Q19" s="113"/>
      <c r="R19" s="108"/>
    </row>
    <row r="20" spans="3:18" ht="15" x14ac:dyDescent="0.25">
      <c r="C20" s="103" t="s">
        <v>57</v>
      </c>
      <c r="D20" s="111"/>
      <c r="E20" s="126">
        <f>'[1]PN StatData(3Q)'!R21</f>
        <v>75.954059999999998</v>
      </c>
      <c r="F20" s="126">
        <f>'[1]PN StatData(3Q)'!S21</f>
        <v>57.080751999999997</v>
      </c>
      <c r="G20" s="126">
        <f>'[1]PN StatData(3Q)'!T21</f>
        <v>14.731589</v>
      </c>
      <c r="H20" s="126">
        <f>'[1]PN StatData(3Q)'!U21</f>
        <v>1.646002</v>
      </c>
      <c r="I20" s="126">
        <f>'[1]PN StatData(3Q)'!V21</f>
        <v>55.434749999999994</v>
      </c>
      <c r="J20" s="126">
        <f>'[1]PN StatData(3Q)'!W21</f>
        <v>61.222470999999999</v>
      </c>
      <c r="K20" s="126">
        <f>'[1]PN StatData(3Q)'!X21</f>
        <v>89.828000000000003</v>
      </c>
      <c r="L20" s="126">
        <f>'[1]PN StatData(3Q)'!Y21</f>
        <v>-560.31673999999998</v>
      </c>
      <c r="M20" s="126">
        <f>'[1]PN StatData(3Q)'!Z21</f>
        <v>0</v>
      </c>
      <c r="N20" s="126">
        <f>'[1]PN StatData(3Q)'!AA21</f>
        <v>-1.899864</v>
      </c>
      <c r="P20" s="108"/>
      <c r="Q20" s="113"/>
      <c r="R20" s="108"/>
    </row>
    <row r="21" spans="3:18" ht="15" x14ac:dyDescent="0.25">
      <c r="C21" s="103" t="s">
        <v>83</v>
      </c>
      <c r="D21" s="111"/>
      <c r="E21" s="126">
        <f>'[1]PN StatData(3Q)'!R22</f>
        <v>102.825248</v>
      </c>
      <c r="F21" s="126">
        <f>'[1]PN StatData(3Q)'!S22</f>
        <v>0</v>
      </c>
      <c r="G21" s="126">
        <f>'[1]PN StatData(3Q)'!T22</f>
        <v>1.261528</v>
      </c>
      <c r="H21" s="126">
        <f>'[1]PN StatData(3Q)'!U22</f>
        <v>0</v>
      </c>
      <c r="I21" s="126">
        <f>'[1]PN StatData(3Q)'!V22</f>
        <v>0</v>
      </c>
      <c r="J21" s="126">
        <f>'[1]PN StatData(3Q)'!W22</f>
        <v>101.56372</v>
      </c>
      <c r="K21" s="126">
        <f>'[1]PN StatData(3Q)'!X22</f>
        <v>105</v>
      </c>
      <c r="L21" s="126">
        <f>'[1]PN StatData(3Q)'!Y22</f>
        <v>-3.43628</v>
      </c>
      <c r="M21" s="126">
        <f>'[1]PN StatData(3Q)'!Z22</f>
        <v>0</v>
      </c>
      <c r="N21" s="126">
        <f>'[1]PN StatData(3Q)'!AA22</f>
        <v>-3.43628</v>
      </c>
      <c r="P21" s="108"/>
      <c r="Q21" s="113"/>
      <c r="R21" s="108"/>
    </row>
    <row r="22" spans="3:18" ht="15" x14ac:dyDescent="0.25">
      <c r="C22" s="114" t="s">
        <v>59</v>
      </c>
      <c r="D22" s="111"/>
      <c r="E22" s="126">
        <f>'[1]PN StatData(3Q)'!R23</f>
        <v>217.06368132999998</v>
      </c>
      <c r="F22" s="126">
        <f>'[1]PN StatData(3Q)'!S23</f>
        <v>59.478408469999998</v>
      </c>
      <c r="G22" s="126">
        <f>'[1]PN StatData(3Q)'!T23</f>
        <v>40.394170731446579</v>
      </c>
      <c r="H22" s="126">
        <f>'[1]PN StatData(3Q)'!U23</f>
        <v>20.786043214436301</v>
      </c>
      <c r="I22" s="126">
        <f>'[1]PN StatData(3Q)'!V23</f>
        <v>38.692365255563701</v>
      </c>
      <c r="J22" s="126">
        <f>'[1]PN StatData(3Q)'!W23</f>
        <v>176.66951084999999</v>
      </c>
      <c r="K22" s="126">
        <f>'[1]PN StatData(3Q)'!X23</f>
        <v>125</v>
      </c>
      <c r="L22" s="126">
        <f>'[1]PN StatData(3Q)'!Y23</f>
        <v>24.145713480000008</v>
      </c>
      <c r="M22" s="126">
        <f>'[1]PN StatData(3Q)'!Z23</f>
        <v>33.617976710000008</v>
      </c>
      <c r="N22" s="126">
        <f>'[1]PN StatData(3Q)'!AA23</f>
        <v>9.1520461185534199</v>
      </c>
      <c r="P22" s="108">
        <v>23216000</v>
      </c>
      <c r="Q22" s="113" t="s">
        <v>62</v>
      </c>
      <c r="R22" s="108" t="s">
        <v>62</v>
      </c>
    </row>
    <row r="23" spans="3:18" ht="15" x14ac:dyDescent="0.25">
      <c r="C23" s="114" t="s">
        <v>60</v>
      </c>
      <c r="D23" s="111"/>
      <c r="E23" s="126">
        <f>'[1]PN StatData(3Q)'!R24</f>
        <v>7066.1126344499999</v>
      </c>
      <c r="F23" s="126">
        <f>'[1]PN StatData(3Q)'!S24</f>
        <v>5139.8210784499997</v>
      </c>
      <c r="G23" s="126">
        <f>'[1]PN StatData(3Q)'!T24</f>
        <v>6326.9352034500007</v>
      </c>
      <c r="H23" s="126">
        <f>'[1]PN StatData(3Q)'!U24</f>
        <v>5926.0566373500005</v>
      </c>
      <c r="I23" s="126">
        <f>'[1]PN StatData(3Q)'!V24</f>
        <v>-786.2355589000008</v>
      </c>
      <c r="J23" s="126">
        <f>'[1]PN StatData(3Q)'!W24</f>
        <v>739.17743099999996</v>
      </c>
      <c r="K23" s="126">
        <f>'[1]PN StatData(3Q)'!X24</f>
        <v>250</v>
      </c>
      <c r="L23" s="126">
        <f>'[1]PN StatData(3Q)'!Y24</f>
        <v>-1187.6852570000001</v>
      </c>
      <c r="M23" s="126">
        <f>'[1]PN StatData(3Q)'!Z24</f>
        <v>5.5086950000000003</v>
      </c>
      <c r="N23" s="126">
        <f>'[1]PN StatData(3Q)'!AA24</f>
        <v>0.37569999999999998</v>
      </c>
      <c r="P23" s="108" t="s">
        <v>52</v>
      </c>
      <c r="Q23" s="108">
        <v>0</v>
      </c>
      <c r="R23" s="108" t="s">
        <v>62</v>
      </c>
    </row>
    <row r="24" spans="3:18" ht="15" x14ac:dyDescent="0.25">
      <c r="C24" s="103" t="s">
        <v>61</v>
      </c>
      <c r="D24" s="111"/>
      <c r="E24" s="126">
        <f>'[1]PN StatData(3Q)'!R25</f>
        <v>104050.12175400001</v>
      </c>
      <c r="F24" s="126">
        <f>'[1]PN StatData(3Q)'!S25</f>
        <v>92060.700163999994</v>
      </c>
      <c r="G24" s="126">
        <f>'[1]PN StatData(3Q)'!T25</f>
        <v>88414.222636999999</v>
      </c>
      <c r="H24" s="126">
        <f>'[1]PN StatData(3Q)'!U25</f>
        <v>85019.372214000003</v>
      </c>
      <c r="I24" s="126">
        <f>'[1]PN StatData(3Q)'!V25</f>
        <v>7041.3279499999917</v>
      </c>
      <c r="J24" s="126">
        <f>'[1]PN StatData(3Q)'!W25</f>
        <v>15635.899117000001</v>
      </c>
      <c r="K24" s="126">
        <f>'[1]PN StatData(3Q)'!X25</f>
        <v>1360</v>
      </c>
      <c r="L24" s="126">
        <f>'[1]PN StatData(3Q)'!Y25</f>
        <v>14718.793788000001</v>
      </c>
      <c r="M24" s="126">
        <f>'[1]PN StatData(3Q)'!Z25</f>
        <v>15954.25359</v>
      </c>
      <c r="N24" s="126">
        <f>'[1]PN StatData(3Q)'!AA25</f>
        <v>2282.0471029999999</v>
      </c>
      <c r="O24" s="120"/>
      <c r="P24" s="108">
        <v>8693286100</v>
      </c>
      <c r="Q24" s="108" t="s">
        <v>52</v>
      </c>
      <c r="R24" s="108" t="s">
        <v>52</v>
      </c>
    </row>
    <row r="25" spans="3:18" ht="15" x14ac:dyDescent="0.25">
      <c r="C25" s="115" t="s">
        <v>63</v>
      </c>
      <c r="D25" s="121"/>
      <c r="E25" s="119">
        <f t="shared" ref="E25:N25" si="0">SUM(E13:E24)</f>
        <v>115706.94004198645</v>
      </c>
      <c r="F25" s="119">
        <f t="shared" si="0"/>
        <v>99312.148149379995</v>
      </c>
      <c r="G25" s="119">
        <f t="shared" si="0"/>
        <v>99085.875431471432</v>
      </c>
      <c r="H25" s="119">
        <f t="shared" si="0"/>
        <v>94689.900221254444</v>
      </c>
      <c r="I25" s="119">
        <f t="shared" si="0"/>
        <v>4622.2479281255546</v>
      </c>
      <c r="J25" s="119">
        <f t="shared" si="0"/>
        <v>16621.064610664675</v>
      </c>
      <c r="K25" s="119">
        <f t="shared" si="0"/>
        <v>2710.4790000000003</v>
      </c>
      <c r="L25" s="119">
        <f t="shared" si="0"/>
        <v>11035.730363584677</v>
      </c>
      <c r="M25" s="119">
        <f t="shared" si="0"/>
        <v>16110.695864795714</v>
      </c>
      <c r="N25" s="119">
        <f t="shared" si="0"/>
        <v>2318.8820739543571</v>
      </c>
      <c r="P25" s="119">
        <f>SUM(P14:P24)</f>
        <v>8765412100</v>
      </c>
      <c r="Q25" s="119">
        <f>SUM(Q14:Q24)</f>
        <v>84248300</v>
      </c>
      <c r="R25" s="119">
        <f>SUM(R14:R24)</f>
        <v>0</v>
      </c>
    </row>
    <row r="26" spans="3:18" ht="15" x14ac:dyDescent="0.25">
      <c r="C26" s="103"/>
      <c r="D26" s="111"/>
      <c r="E26" s="113"/>
      <c r="F26" s="113"/>
      <c r="G26" s="113"/>
      <c r="H26" s="113"/>
      <c r="I26" s="113"/>
      <c r="J26" s="113"/>
      <c r="K26" s="113"/>
      <c r="L26" s="113"/>
      <c r="M26" s="113"/>
      <c r="N26" s="113"/>
      <c r="P26" s="112"/>
      <c r="Q26" s="112"/>
      <c r="R26" s="112"/>
    </row>
    <row r="27" spans="3:18" ht="15" x14ac:dyDescent="0.25">
      <c r="C27" s="103" t="s">
        <v>64</v>
      </c>
      <c r="D27" s="111"/>
      <c r="E27" s="126">
        <f>'[1]PN StatData(3Q)'!R28</f>
        <v>2459.7883086799998</v>
      </c>
      <c r="F27" s="126">
        <f>'[1]PN StatData(3Q)'!S28</f>
        <v>2426.72479208</v>
      </c>
      <c r="G27" s="126">
        <f>'[1]PN StatData(3Q)'!T28</f>
        <v>2286.3988850715</v>
      </c>
      <c r="H27" s="126">
        <f>'[1]PN StatData(3Q)'!U28</f>
        <v>2251.1002900600001</v>
      </c>
      <c r="I27" s="126">
        <f>'[1]PN StatData(3Q)'!V28</f>
        <v>175.62450201999991</v>
      </c>
      <c r="J27" s="126">
        <f>'[1]PN StatData(3Q)'!W28</f>
        <v>173.38942361000062</v>
      </c>
      <c r="K27" s="126">
        <f>'[1]PN StatData(3Q)'!X28</f>
        <v>100</v>
      </c>
      <c r="L27" s="126">
        <f>'[1]PN StatData(3Q)'!Y28</f>
        <v>-701.20538895999914</v>
      </c>
      <c r="M27" s="126">
        <f>'[1]PN StatData(3Q)'!Z28</f>
        <v>0</v>
      </c>
      <c r="N27" s="126">
        <f>'[1]PN StatData(3Q)'!AA28</f>
        <v>-18.136550884999973</v>
      </c>
      <c r="P27" s="108" t="s">
        <v>52</v>
      </c>
      <c r="Q27" s="108">
        <v>0</v>
      </c>
      <c r="R27" s="113">
        <v>0</v>
      </c>
    </row>
    <row r="28" spans="3:18" ht="15" x14ac:dyDescent="0.25">
      <c r="C28" s="103" t="s">
        <v>65</v>
      </c>
      <c r="D28" s="111"/>
      <c r="E28" s="126">
        <f>'[1]PN StatData(3Q)'!R29</f>
        <v>4479.2207870000002</v>
      </c>
      <c r="F28" s="126">
        <f>'[1]PN StatData(3Q)'!S29</f>
        <v>4114.7108900000003</v>
      </c>
      <c r="G28" s="126">
        <f>'[1]PN StatData(3Q)'!T29</f>
        <v>4258.4397790000003</v>
      </c>
      <c r="H28" s="126">
        <f>'[1]PN StatData(3Q)'!U29</f>
        <v>4154.8886240000002</v>
      </c>
      <c r="I28" s="126">
        <f>'[1]PN StatData(3Q)'!V29</f>
        <v>-40.177733999999873</v>
      </c>
      <c r="J28" s="126">
        <f>'[1]PN StatData(3Q)'!W29</f>
        <v>220.78100800000001</v>
      </c>
      <c r="K28" s="126">
        <f>'[1]PN StatData(3Q)'!X29</f>
        <v>125</v>
      </c>
      <c r="L28" s="126">
        <f>'[1]PN StatData(3Q)'!Y29</f>
        <v>-1062.5005160000001</v>
      </c>
      <c r="M28" s="126">
        <f>'[1]PN StatData(3Q)'!Z29</f>
        <v>46.552501999999997</v>
      </c>
      <c r="N28" s="126">
        <f>'[1]PN StatData(3Q)'!AA29</f>
        <v>-40.454181399999847</v>
      </c>
      <c r="P28" s="108" t="s">
        <v>52</v>
      </c>
      <c r="Q28" s="108">
        <v>6820650</v>
      </c>
      <c r="R28" s="113">
        <v>0</v>
      </c>
    </row>
    <row r="29" spans="3:18" ht="15" x14ac:dyDescent="0.25">
      <c r="C29" s="115" t="s">
        <v>63</v>
      </c>
      <c r="D29" s="121"/>
      <c r="E29" s="119">
        <f t="shared" ref="E29:N29" si="1">SUM(E27:E28)</f>
        <v>6939.0090956799995</v>
      </c>
      <c r="F29" s="119">
        <f t="shared" si="1"/>
        <v>6541.4356820800003</v>
      </c>
      <c r="G29" s="119">
        <f t="shared" si="1"/>
        <v>6544.8386640714998</v>
      </c>
      <c r="H29" s="119">
        <f t="shared" si="1"/>
        <v>6405.9889140600008</v>
      </c>
      <c r="I29" s="119">
        <f t="shared" si="1"/>
        <v>135.44676802000004</v>
      </c>
      <c r="J29" s="119">
        <f t="shared" si="1"/>
        <v>394.17043161000061</v>
      </c>
      <c r="K29" s="119">
        <f t="shared" si="1"/>
        <v>225</v>
      </c>
      <c r="L29" s="119">
        <f t="shared" si="1"/>
        <v>-1763.7059049599993</v>
      </c>
      <c r="M29" s="119">
        <f t="shared" si="1"/>
        <v>46.552501999999997</v>
      </c>
      <c r="N29" s="119">
        <f t="shared" si="1"/>
        <v>-58.590732284999817</v>
      </c>
      <c r="P29" s="118">
        <f>SUM(P27:P28)</f>
        <v>0</v>
      </c>
      <c r="Q29" s="118">
        <f>SUM(Q27:Q28)</f>
        <v>6820650</v>
      </c>
      <c r="R29" s="118">
        <f>SUM(R27:R28)</f>
        <v>0</v>
      </c>
    </row>
    <row r="30" spans="3:18" ht="15" x14ac:dyDescent="0.25">
      <c r="C30" s="103"/>
      <c r="D30" s="111"/>
      <c r="E30" s="113"/>
      <c r="F30" s="113"/>
      <c r="G30" s="113"/>
      <c r="H30" s="113"/>
      <c r="I30" s="113"/>
      <c r="J30" s="113"/>
      <c r="K30" s="113"/>
      <c r="L30" s="113"/>
      <c r="M30" s="113"/>
      <c r="N30" s="113"/>
      <c r="P30" s="112"/>
      <c r="Q30" s="112"/>
      <c r="R30" s="112"/>
    </row>
    <row r="31" spans="3:18" ht="15" x14ac:dyDescent="0.25">
      <c r="C31" s="103" t="s">
        <v>66</v>
      </c>
      <c r="D31" s="111"/>
      <c r="E31" s="126">
        <f>'[1]PN StatData(3Q)'!R32</f>
        <v>947.98743752176756</v>
      </c>
      <c r="F31" s="126">
        <f>'[1]PN StatData(3Q)'!S32</f>
        <v>517.6332371200001</v>
      </c>
      <c r="G31" s="126">
        <f>'[1]PN StatData(3Q)'!T32</f>
        <v>904.5139816730001</v>
      </c>
      <c r="H31" s="126">
        <f>'[1]PN StatData(3Q)'!U32</f>
        <v>581.5565869400001</v>
      </c>
      <c r="I31" s="126">
        <f>'[1]PN StatData(3Q)'!V32</f>
        <v>-63.923349819999999</v>
      </c>
      <c r="J31" s="126">
        <f>'[1]PN StatData(3Q)'!W32</f>
        <v>43.473455842500094</v>
      </c>
      <c r="K31" s="126">
        <f>'[1]PN StatData(3Q)'!X32</f>
        <v>100.0000000025</v>
      </c>
      <c r="L31" s="126">
        <f>'[1]PN StatData(3Q)'!Y32</f>
        <v>-477.77447158000001</v>
      </c>
      <c r="M31" s="126">
        <f>'[1]PN StatData(3Q)'!Z32</f>
        <v>8.7404999999999997E-2</v>
      </c>
      <c r="N31" s="126">
        <f>'[1]PN StatData(3Q)'!AA32</f>
        <v>-34.033557924171241</v>
      </c>
      <c r="P31" s="112"/>
      <c r="Q31" s="112"/>
      <c r="R31" s="112"/>
    </row>
    <row r="32" spans="3:18" ht="15" x14ac:dyDescent="0.25">
      <c r="C32" s="103" t="s">
        <v>67</v>
      </c>
      <c r="D32" s="111"/>
      <c r="E32" s="126">
        <f>'[1]PN StatData(3Q)'!R33</f>
        <v>91.229146</v>
      </c>
      <c r="F32" s="126">
        <f>'[1]PN StatData(3Q)'!S33</f>
        <v>41.499524000000001</v>
      </c>
      <c r="G32" s="126">
        <f>'[1]PN StatData(3Q)'!T33</f>
        <v>38.067511000000003</v>
      </c>
      <c r="H32" s="126">
        <f>'[1]PN StatData(3Q)'!U33</f>
        <v>36.751952000000003</v>
      </c>
      <c r="I32" s="126">
        <f>'[1]PN StatData(3Q)'!V33</f>
        <v>4.7475719999999981</v>
      </c>
      <c r="J32" s="126">
        <f>'[1]PN StatData(3Q)'!W33</f>
        <v>53.161634999999997</v>
      </c>
      <c r="K32" s="126">
        <f>'[1]PN StatData(3Q)'!X33</f>
        <v>100</v>
      </c>
      <c r="L32" s="126">
        <f>'[1]PN StatData(3Q)'!Y33</f>
        <v>-49.153466999999999</v>
      </c>
      <c r="M32" s="126">
        <f>'[1]PN StatData(3Q)'!Z33</f>
        <v>0</v>
      </c>
      <c r="N32" s="126">
        <f>'[1]PN StatData(3Q)'!AA33</f>
        <v>-0.98758000000000001</v>
      </c>
      <c r="P32" s="108" t="s">
        <v>52</v>
      </c>
      <c r="Q32" s="108">
        <v>0</v>
      </c>
      <c r="R32" s="113">
        <v>0</v>
      </c>
    </row>
    <row r="33" spans="3:18" ht="15" x14ac:dyDescent="0.25">
      <c r="C33" s="103" t="s">
        <v>68</v>
      </c>
      <c r="D33" s="111"/>
      <c r="E33" s="126">
        <f>'[1]PN StatData(3Q)'!R34</f>
        <v>23464.745617029999</v>
      </c>
      <c r="F33" s="126">
        <f>'[1]PN StatData(3Q)'!S34</f>
        <v>17677.854199009998</v>
      </c>
      <c r="G33" s="126">
        <f>'[1]PN StatData(3Q)'!T34</f>
        <v>19388.377016480004</v>
      </c>
      <c r="H33" s="126">
        <f>'[1]PN StatData(3Q)'!U34</f>
        <v>17303.112007610001</v>
      </c>
      <c r="I33" s="126">
        <f>'[1]PN StatData(3Q)'!V34</f>
        <v>374.74219139999695</v>
      </c>
      <c r="J33" s="126">
        <f>'[1]PN StatData(3Q)'!W34</f>
        <v>4076.3686007999577</v>
      </c>
      <c r="K33" s="126">
        <f>'[1]PN StatData(3Q)'!X34</f>
        <v>700</v>
      </c>
      <c r="L33" s="126">
        <f>'[1]PN StatData(3Q)'!Y34</f>
        <v>3590.9817284099577</v>
      </c>
      <c r="M33" s="126">
        <f>'[1]PN StatData(3Q)'!Z34</f>
        <v>540.3262308699999</v>
      </c>
      <c r="N33" s="126">
        <f>'[1]PN StatData(3Q)'!AA34</f>
        <v>-429.78394625999977</v>
      </c>
      <c r="P33" s="112"/>
      <c r="Q33" s="112"/>
      <c r="R33" s="112"/>
    </row>
    <row r="34" spans="3:18" ht="15" x14ac:dyDescent="0.25">
      <c r="C34" s="103" t="s">
        <v>69</v>
      </c>
      <c r="D34" s="111"/>
      <c r="E34" s="126">
        <f>'[1]PN StatData(3Q)'!R35</f>
        <v>709.84644700000001</v>
      </c>
      <c r="F34" s="126">
        <f>'[1]PN StatData(3Q)'!S35</f>
        <v>141.6704</v>
      </c>
      <c r="G34" s="126">
        <f>'[1]PN StatData(3Q)'!T35</f>
        <v>246.397301</v>
      </c>
      <c r="H34" s="126">
        <f>'[1]PN StatData(3Q)'!U35</f>
        <v>119.020487</v>
      </c>
      <c r="I34" s="126">
        <f>'[1]PN StatData(3Q)'!V35</f>
        <v>22.649912999999998</v>
      </c>
      <c r="J34" s="126">
        <f>'[1]PN StatData(3Q)'!W35</f>
        <v>463.44914599999998</v>
      </c>
      <c r="K34" s="126">
        <f>'[1]PN StatData(3Q)'!X35</f>
        <v>113.51</v>
      </c>
      <c r="L34" s="126">
        <f>'[1]PN StatData(3Q)'!Y35</f>
        <v>3.5180850000000001</v>
      </c>
      <c r="M34" s="126">
        <f>'[1]PN StatData(3Q)'!Z35</f>
        <v>6.317863</v>
      </c>
      <c r="N34" s="126">
        <f>'[1]PN StatData(3Q)'!AA35</f>
        <v>3.2185060000000001</v>
      </c>
      <c r="P34" s="113">
        <v>11593940</v>
      </c>
      <c r="Q34" s="113"/>
      <c r="R34" s="113"/>
    </row>
    <row r="35" spans="3:18" ht="15" x14ac:dyDescent="0.25">
      <c r="C35" s="115" t="s">
        <v>63</v>
      </c>
      <c r="D35" s="133"/>
      <c r="E35" s="137">
        <f>SUM(E31:E34)</f>
        <v>25213.808647551767</v>
      </c>
      <c r="F35" s="137">
        <f t="shared" ref="F35:N35" si="2">SUM(F31:F34)</f>
        <v>18378.657360129997</v>
      </c>
      <c r="G35" s="137">
        <f t="shared" si="2"/>
        <v>20577.355810153007</v>
      </c>
      <c r="H35" s="137">
        <f t="shared" si="2"/>
        <v>18040.441033550003</v>
      </c>
      <c r="I35" s="137">
        <f t="shared" si="2"/>
        <v>338.21632657999692</v>
      </c>
      <c r="J35" s="137">
        <f t="shared" si="2"/>
        <v>4636.4528376424578</v>
      </c>
      <c r="K35" s="137">
        <f t="shared" si="2"/>
        <v>1013.5100000025</v>
      </c>
      <c r="L35" s="137">
        <f t="shared" si="2"/>
        <v>3067.5718748299578</v>
      </c>
      <c r="M35" s="137">
        <f t="shared" si="2"/>
        <v>546.73149886999988</v>
      </c>
      <c r="N35" s="137">
        <f t="shared" si="2"/>
        <v>-461.586578184171</v>
      </c>
      <c r="P35" s="122">
        <f>SUM(P34:P34)</f>
        <v>11593940</v>
      </c>
      <c r="Q35" s="122">
        <f>SUM(Q34:Q34)</f>
        <v>0</v>
      </c>
      <c r="R35" s="122">
        <f>SUM(R34:R34)</f>
        <v>0</v>
      </c>
    </row>
    <row r="36" spans="3:18" ht="14.25" x14ac:dyDescent="0.2">
      <c r="C36" s="174"/>
      <c r="D36" s="149"/>
      <c r="E36" s="192"/>
      <c r="F36" s="190"/>
      <c r="G36" s="150"/>
      <c r="H36" s="151"/>
      <c r="I36" s="151"/>
      <c r="J36" s="190"/>
      <c r="K36" s="194"/>
      <c r="L36" s="152"/>
      <c r="M36" s="190"/>
      <c r="N36" s="190"/>
      <c r="P36" s="176"/>
      <c r="Q36" s="177"/>
      <c r="R36" s="178"/>
    </row>
    <row r="37" spans="3:18" ht="14.25" x14ac:dyDescent="0.2">
      <c r="C37" s="175"/>
      <c r="D37" s="132"/>
      <c r="E37" s="193"/>
      <c r="F37" s="191"/>
      <c r="G37" s="150"/>
      <c r="H37" s="151"/>
      <c r="I37" s="151"/>
      <c r="J37" s="191"/>
      <c r="K37" s="195"/>
      <c r="L37" s="152"/>
      <c r="M37" s="191"/>
      <c r="N37" s="191"/>
      <c r="P37" s="179"/>
      <c r="Q37" s="180"/>
      <c r="R37" s="181"/>
    </row>
    <row r="38" spans="3:18" ht="15" x14ac:dyDescent="0.25">
      <c r="C38" s="134" t="s">
        <v>70</v>
      </c>
      <c r="D38" s="135"/>
      <c r="E38" s="137">
        <f t="shared" ref="E38:N38" si="3">E25+E29+E35</f>
        <v>147859.75778521821</v>
      </c>
      <c r="F38" s="137">
        <f t="shared" si="3"/>
        <v>124232.24119159</v>
      </c>
      <c r="G38" s="137">
        <f t="shared" si="3"/>
        <v>126208.06990569594</v>
      </c>
      <c r="H38" s="137">
        <f t="shared" si="3"/>
        <v>119136.33016886444</v>
      </c>
      <c r="I38" s="137">
        <f t="shared" si="3"/>
        <v>5095.9110227255514</v>
      </c>
      <c r="J38" s="137">
        <f t="shared" si="3"/>
        <v>21651.687879917132</v>
      </c>
      <c r="K38" s="137">
        <f t="shared" si="3"/>
        <v>3948.9890000025002</v>
      </c>
      <c r="L38" s="137">
        <f t="shared" si="3"/>
        <v>12339.596333454636</v>
      </c>
      <c r="M38" s="137">
        <f t="shared" si="3"/>
        <v>16703.979865665715</v>
      </c>
      <c r="N38" s="137">
        <f t="shared" si="3"/>
        <v>1798.7047634851863</v>
      </c>
      <c r="P38" s="137">
        <f>P25+P29+P35</f>
        <v>8777006040</v>
      </c>
      <c r="Q38" s="137">
        <f>Q25+Q29+Q35</f>
        <v>91068950</v>
      </c>
      <c r="R38" s="137">
        <f>R35</f>
        <v>0</v>
      </c>
    </row>
    <row r="39" spans="3:18" x14ac:dyDescent="0.2">
      <c r="G39" s="153"/>
    </row>
    <row r="40" spans="3:18" s="154" customFormat="1" x14ac:dyDescent="0.2"/>
    <row r="41" spans="3:18" x14ac:dyDescent="0.2">
      <c r="C41" s="155" t="s">
        <v>84</v>
      </c>
    </row>
    <row r="42" spans="3:18" x14ac:dyDescent="0.2">
      <c r="C42" s="142" t="s">
        <v>85</v>
      </c>
      <c r="E42" s="156"/>
      <c r="F42" s="156"/>
      <c r="G42" s="156"/>
      <c r="H42" s="156"/>
      <c r="J42" s="156"/>
      <c r="K42" s="156"/>
      <c r="L42" s="156"/>
      <c r="M42" s="157"/>
      <c r="N42" s="156"/>
    </row>
    <row r="43" spans="3:18" x14ac:dyDescent="0.2">
      <c r="C43" s="142"/>
    </row>
    <row r="44" spans="3:18" x14ac:dyDescent="0.2">
      <c r="C44" s="142"/>
    </row>
  </sheetData>
  <mergeCells count="15">
    <mergeCell ref="C4:N4"/>
    <mergeCell ref="C5:N5"/>
    <mergeCell ref="C6:N6"/>
    <mergeCell ref="C10:C11"/>
    <mergeCell ref="P10:R10"/>
    <mergeCell ref="E11:N11"/>
    <mergeCell ref="P11:R11"/>
    <mergeCell ref="N36:N37"/>
    <mergeCell ref="P36:R37"/>
    <mergeCell ref="C36:C37"/>
    <mergeCell ref="E36:E37"/>
    <mergeCell ref="F36:F37"/>
    <mergeCell ref="J36:J37"/>
    <mergeCell ref="K36:K37"/>
    <mergeCell ref="M36:M37"/>
  </mergeCells>
  <printOptions horizontalCentered="1"/>
  <pageMargins left="0.511811023622047" right="0.511811023622047" top="0.74803149606299202" bottom="0.74803149606299202" header="0.31496062992126" footer="0.31496062992126"/>
  <pageSetup paperSize="9" fitToHeight="0" orientation="landscape" r:id="rId1"/>
  <headerFooter>
    <oddHeader>&amp;C&amp;K000000&amp;G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PN Industry Performance</vt:lpstr>
      <vt:lpstr>PN SDtab1</vt:lpstr>
      <vt:lpstr>PN SDtab2</vt:lpstr>
      <vt:lpstr>'PN Industry Performance'!Print_Area</vt:lpstr>
      <vt:lpstr>'PN SDtab1'!Print_Area</vt:lpstr>
      <vt:lpstr>'PN SDtab2'!Print_Area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 Lieza Anne B. Serquina</dc:creator>
  <cp:lastModifiedBy>Jul Lieza Anne B. Serquina</cp:lastModifiedBy>
  <cp:lastPrinted>2023-12-01T07:30:52Z</cp:lastPrinted>
  <dcterms:created xsi:type="dcterms:W3CDTF">2023-12-01T06:20:08Z</dcterms:created>
  <dcterms:modified xsi:type="dcterms:W3CDTF">2023-12-01T07:38:20Z</dcterms:modified>
</cp:coreProperties>
</file>