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3/HMO Industry/"/>
    </mc:Choice>
  </mc:AlternateContent>
  <xr:revisionPtr revIDLastSave="28" documentId="8_{574A4618-3DB6-4878-A6F5-09C10839EECA}" xr6:coauthVersionLast="47" xr6:coauthVersionMax="47" xr10:uidLastSave="{5CE84439-4E3A-41E5-8A95-DF03A0524094}"/>
  <bookViews>
    <workbookView xWindow="-120" yWindow="-120" windowWidth="29040" windowHeight="15720" xr2:uid="{E6E462B4-78D7-4A18-9D2E-AE660B3311B6}"/>
  </bookViews>
  <sheets>
    <sheet name="Industry Performance" sheetId="1" r:id="rId1"/>
    <sheet name="Summary Fin" sheetId="2" r:id="rId2"/>
  </sheets>
  <externalReferences>
    <externalReference r:id="rId3"/>
  </externalReferences>
  <definedNames>
    <definedName name="_xlnm.Print_Area" localSheetId="0">'Industry Performance'!$B$1:$I$39</definedName>
    <definedName name="_xlnm.Print_Area" localSheetId="1">'Summary Fin'!$A$1:$O$41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E10" i="2"/>
  <c r="F10" i="2" s="1"/>
  <c r="G10" i="2"/>
  <c r="H10" i="2"/>
  <c r="K10" i="2" s="1"/>
  <c r="I10" i="2"/>
  <c r="J10" i="2"/>
  <c r="L10" i="2"/>
  <c r="M10" i="2"/>
  <c r="O10" i="2"/>
  <c r="B11" i="2"/>
  <c r="E11" i="2"/>
  <c r="F11" i="2" s="1"/>
  <c r="G11" i="2"/>
  <c r="H11" i="2"/>
  <c r="M11" i="2" s="1"/>
  <c r="I11" i="2"/>
  <c r="J11" i="2"/>
  <c r="L11" i="2"/>
  <c r="L39" i="2" s="1"/>
  <c r="O11" i="2"/>
  <c r="B12" i="2"/>
  <c r="E12" i="2"/>
  <c r="F12" i="2" s="1"/>
  <c r="G12" i="2"/>
  <c r="H12" i="2"/>
  <c r="K12" i="2" s="1"/>
  <c r="I12" i="2"/>
  <c r="J12" i="2"/>
  <c r="L12" i="2"/>
  <c r="O12" i="2"/>
  <c r="B13" i="2"/>
  <c r="E13" i="2"/>
  <c r="F13" i="2" s="1"/>
  <c r="G13" i="2"/>
  <c r="H13" i="2"/>
  <c r="M13" i="2" s="1"/>
  <c r="I13" i="2"/>
  <c r="J13" i="2"/>
  <c r="L13" i="2"/>
  <c r="O13" i="2"/>
  <c r="B14" i="2"/>
  <c r="E14" i="2"/>
  <c r="F14" i="2" s="1"/>
  <c r="G14" i="2"/>
  <c r="H14" i="2"/>
  <c r="K14" i="2" s="1"/>
  <c r="I14" i="2"/>
  <c r="J14" i="2"/>
  <c r="L14" i="2"/>
  <c r="O14" i="2"/>
  <c r="B15" i="2"/>
  <c r="E15" i="2"/>
  <c r="F15" i="2" s="1"/>
  <c r="G15" i="2"/>
  <c r="H15" i="2"/>
  <c r="K15" i="2" s="1"/>
  <c r="I15" i="2"/>
  <c r="J15" i="2"/>
  <c r="L15" i="2"/>
  <c r="O15" i="2"/>
  <c r="B16" i="2"/>
  <c r="E16" i="2"/>
  <c r="F16" i="2" s="1"/>
  <c r="G16" i="2"/>
  <c r="H16" i="2"/>
  <c r="K16" i="2" s="1"/>
  <c r="I16" i="2"/>
  <c r="J16" i="2"/>
  <c r="L16" i="2"/>
  <c r="O16" i="2"/>
  <c r="B17" i="2"/>
  <c r="E17" i="2"/>
  <c r="F17" i="2" s="1"/>
  <c r="G17" i="2"/>
  <c r="H17" i="2"/>
  <c r="K17" i="2" s="1"/>
  <c r="I17" i="2"/>
  <c r="J17" i="2"/>
  <c r="L17" i="2"/>
  <c r="O17" i="2"/>
  <c r="B18" i="2"/>
  <c r="E18" i="2"/>
  <c r="F18" i="2" s="1"/>
  <c r="G18" i="2"/>
  <c r="H18" i="2"/>
  <c r="K18" i="2" s="1"/>
  <c r="I18" i="2"/>
  <c r="J18" i="2"/>
  <c r="L18" i="2"/>
  <c r="O18" i="2"/>
  <c r="B19" i="2"/>
  <c r="E19" i="2"/>
  <c r="F19" i="2" s="1"/>
  <c r="G19" i="2"/>
  <c r="H19" i="2"/>
  <c r="K19" i="2" s="1"/>
  <c r="I19" i="2"/>
  <c r="J19" i="2"/>
  <c r="N19" i="2" s="1"/>
  <c r="L19" i="2"/>
  <c r="O19" i="2"/>
  <c r="B20" i="2"/>
  <c r="E20" i="2"/>
  <c r="F20" i="2" s="1"/>
  <c r="G20" i="2"/>
  <c r="H20" i="2"/>
  <c r="M20" i="2" s="1"/>
  <c r="I20" i="2"/>
  <c r="J20" i="2"/>
  <c r="L20" i="2"/>
  <c r="O20" i="2"/>
  <c r="B21" i="2"/>
  <c r="E21" i="2"/>
  <c r="F21" i="2" s="1"/>
  <c r="G21" i="2"/>
  <c r="H21" i="2"/>
  <c r="K21" i="2" s="1"/>
  <c r="I21" i="2"/>
  <c r="J21" i="2"/>
  <c r="L21" i="2"/>
  <c r="O21" i="2"/>
  <c r="B22" i="2"/>
  <c r="E22" i="2"/>
  <c r="F22" i="2" s="1"/>
  <c r="G22" i="2"/>
  <c r="H22" i="2"/>
  <c r="M22" i="2" s="1"/>
  <c r="I22" i="2"/>
  <c r="J22" i="2"/>
  <c r="L22" i="2"/>
  <c r="O22" i="2"/>
  <c r="B23" i="2"/>
  <c r="E23" i="2"/>
  <c r="F23" i="2" s="1"/>
  <c r="G23" i="2"/>
  <c r="H23" i="2"/>
  <c r="K23" i="2" s="1"/>
  <c r="I23" i="2"/>
  <c r="J23" i="2"/>
  <c r="L23" i="2"/>
  <c r="O23" i="2"/>
  <c r="B24" i="2"/>
  <c r="E24" i="2"/>
  <c r="F24" i="2" s="1"/>
  <c r="G24" i="2"/>
  <c r="H24" i="2"/>
  <c r="K24" i="2" s="1"/>
  <c r="I24" i="2"/>
  <c r="J24" i="2"/>
  <c r="L24" i="2"/>
  <c r="O24" i="2"/>
  <c r="B25" i="2"/>
  <c r="E25" i="2"/>
  <c r="G25" i="2"/>
  <c r="H25" i="2"/>
  <c r="K25" i="2" s="1"/>
  <c r="I25" i="2"/>
  <c r="J25" i="2"/>
  <c r="N25" i="2" s="1"/>
  <c r="L25" i="2"/>
  <c r="O25" i="2"/>
  <c r="B26" i="2"/>
  <c r="E26" i="2"/>
  <c r="F26" i="2" s="1"/>
  <c r="G26" i="2"/>
  <c r="H26" i="2"/>
  <c r="K26" i="2" s="1"/>
  <c r="I26" i="2"/>
  <c r="J26" i="2"/>
  <c r="L26" i="2"/>
  <c r="O26" i="2"/>
  <c r="B27" i="2"/>
  <c r="E27" i="2"/>
  <c r="F27" i="2" s="1"/>
  <c r="G27" i="2"/>
  <c r="H27" i="2"/>
  <c r="K27" i="2" s="1"/>
  <c r="I27" i="2"/>
  <c r="J27" i="2"/>
  <c r="L27" i="2"/>
  <c r="O27" i="2"/>
  <c r="B28" i="2"/>
  <c r="E28" i="2"/>
  <c r="F28" i="2" s="1"/>
  <c r="G28" i="2"/>
  <c r="H28" i="2"/>
  <c r="M28" i="2" s="1"/>
  <c r="I28" i="2"/>
  <c r="J28" i="2"/>
  <c r="N28" i="2" s="1"/>
  <c r="L28" i="2"/>
  <c r="O28" i="2"/>
  <c r="B29" i="2"/>
  <c r="E29" i="2"/>
  <c r="F29" i="2" s="1"/>
  <c r="G29" i="2"/>
  <c r="H29" i="2"/>
  <c r="I29" i="2"/>
  <c r="J29" i="2"/>
  <c r="K29" i="2"/>
  <c r="L29" i="2"/>
  <c r="M29" i="2"/>
  <c r="O29" i="2"/>
  <c r="B30" i="2"/>
  <c r="E30" i="2"/>
  <c r="F30" i="2" s="1"/>
  <c r="G30" i="2"/>
  <c r="H30" i="2"/>
  <c r="K30" i="2" s="1"/>
  <c r="I30" i="2"/>
  <c r="J30" i="2"/>
  <c r="L30" i="2"/>
  <c r="O30" i="2"/>
  <c r="B31" i="2"/>
  <c r="E31" i="2"/>
  <c r="F31" i="2" s="1"/>
  <c r="G31" i="2"/>
  <c r="H31" i="2"/>
  <c r="M31" i="2" s="1"/>
  <c r="I31" i="2"/>
  <c r="J31" i="2"/>
  <c r="K31" i="2"/>
  <c r="L31" i="2"/>
  <c r="O31" i="2"/>
  <c r="B32" i="2"/>
  <c r="E32" i="2"/>
  <c r="F32" i="2" s="1"/>
  <c r="G32" i="2"/>
  <c r="H32" i="2"/>
  <c r="K32" i="2" s="1"/>
  <c r="I32" i="2"/>
  <c r="J32" i="2"/>
  <c r="L32" i="2"/>
  <c r="O32" i="2"/>
  <c r="B33" i="2"/>
  <c r="E33" i="2"/>
  <c r="F33" i="2" s="1"/>
  <c r="G33" i="2"/>
  <c r="H33" i="2"/>
  <c r="K33" i="2" s="1"/>
  <c r="I33" i="2"/>
  <c r="J33" i="2"/>
  <c r="L33" i="2"/>
  <c r="O33" i="2"/>
  <c r="B34" i="2"/>
  <c r="E34" i="2"/>
  <c r="F34" i="2" s="1"/>
  <c r="G34" i="2"/>
  <c r="H34" i="2"/>
  <c r="M34" i="2" s="1"/>
  <c r="I34" i="2"/>
  <c r="J34" i="2"/>
  <c r="N34" i="2" s="1"/>
  <c r="L34" i="2"/>
  <c r="O34" i="2"/>
  <c r="B35" i="2"/>
  <c r="E35" i="2"/>
  <c r="F35" i="2" s="1"/>
  <c r="G35" i="2"/>
  <c r="H35" i="2"/>
  <c r="I35" i="2"/>
  <c r="J35" i="2"/>
  <c r="K35" i="2"/>
  <c r="L35" i="2"/>
  <c r="M35" i="2"/>
  <c r="O35" i="2"/>
  <c r="B36" i="2"/>
  <c r="E36" i="2"/>
  <c r="F36" i="2" s="1"/>
  <c r="G36" i="2"/>
  <c r="H36" i="2"/>
  <c r="K36" i="2" s="1"/>
  <c r="I36" i="2"/>
  <c r="J36" i="2"/>
  <c r="L36" i="2"/>
  <c r="O36" i="2"/>
  <c r="B37" i="2"/>
  <c r="E37" i="2"/>
  <c r="F37" i="2" s="1"/>
  <c r="G37" i="2"/>
  <c r="H37" i="2"/>
  <c r="M37" i="2" s="1"/>
  <c r="I37" i="2"/>
  <c r="J37" i="2"/>
  <c r="K37" i="2"/>
  <c r="L37" i="2"/>
  <c r="O37" i="2"/>
  <c r="J39" i="2"/>
  <c r="F30" i="1"/>
  <c r="H30" i="1" s="1"/>
  <c r="F28" i="1"/>
  <c r="H26" i="1"/>
  <c r="F26" i="1"/>
  <c r="F25" i="1"/>
  <c r="H25" i="1" s="1"/>
  <c r="H23" i="1"/>
  <c r="F23" i="1"/>
  <c r="F21" i="1"/>
  <c r="H21" i="1" s="1"/>
  <c r="H19" i="1"/>
  <c r="F19" i="1"/>
  <c r="F17" i="1"/>
  <c r="H17" i="1" s="1"/>
  <c r="F15" i="1"/>
  <c r="H15" i="1" s="1"/>
  <c r="C4" i="1"/>
  <c r="N10" i="2" l="1"/>
  <c r="M25" i="2"/>
  <c r="M23" i="2"/>
  <c r="K22" i="2"/>
  <c r="K39" i="2" s="1"/>
  <c r="K20" i="2"/>
  <c r="M16" i="2"/>
  <c r="M14" i="2"/>
  <c r="K13" i="2"/>
  <c r="K11" i="2"/>
  <c r="N13" i="2"/>
  <c r="N22" i="2"/>
  <c r="N37" i="2"/>
  <c r="M32" i="2"/>
  <c r="N31" i="2"/>
  <c r="M26" i="2"/>
  <c r="M19" i="2"/>
  <c r="M17" i="2"/>
  <c r="N16" i="2"/>
  <c r="K34" i="2"/>
  <c r="K28" i="2"/>
  <c r="H39" i="2"/>
  <c r="M36" i="2"/>
  <c r="M33" i="2"/>
  <c r="G39" i="2"/>
  <c r="M30" i="2"/>
  <c r="M27" i="2"/>
  <c r="M24" i="2"/>
  <c r="M21" i="2"/>
  <c r="M18" i="2"/>
  <c r="M15" i="2"/>
  <c r="M12" i="2"/>
  <c r="I39" i="2"/>
  <c r="N35" i="2"/>
  <c r="N32" i="2"/>
  <c r="N29" i="2"/>
  <c r="N26" i="2"/>
  <c r="N23" i="2"/>
  <c r="N20" i="2"/>
  <c r="N17" i="2"/>
  <c r="N14" i="2"/>
  <c r="N11" i="2"/>
  <c r="N36" i="2"/>
  <c r="N33" i="2"/>
  <c r="N30" i="2"/>
  <c r="N27" i="2"/>
  <c r="E39" i="2"/>
  <c r="N24" i="2"/>
  <c r="N21" i="2"/>
  <c r="N18" i="2"/>
  <c r="N15" i="2"/>
  <c r="N12" i="2"/>
  <c r="F25" i="2"/>
  <c r="F39" i="2" s="1"/>
  <c r="H28" i="1"/>
  <c r="N39" i="2" l="1"/>
  <c r="M39" i="2"/>
</calcChain>
</file>

<file path=xl/sharedStrings.xml><?xml version="1.0" encoding="utf-8"?>
<sst xmlns="http://schemas.openxmlformats.org/spreadsheetml/2006/main" count="74" uniqueCount="67">
  <si>
    <t>HMO INDUSTRY PERFORMANCE</t>
  </si>
  <si>
    <t>( Based on Submitted Unaudited Interim Financial Statements )</t>
  </si>
  <si>
    <t>Health Maintenance Organizations</t>
  </si>
  <si>
    <r>
      <t>2023</t>
    </r>
    <r>
      <rPr>
        <b/>
        <vertAlign val="superscript"/>
        <sz val="12"/>
        <rFont val="Arial"/>
        <family val="2"/>
      </rPr>
      <t>1/</t>
    </r>
  </si>
  <si>
    <r>
      <t>2022</t>
    </r>
    <r>
      <rPr>
        <b/>
        <vertAlign val="superscript"/>
        <sz val="12"/>
        <rFont val="Arial"/>
        <family val="2"/>
      </rPr>
      <t>2/</t>
    </r>
  </si>
  <si>
    <t>% Increase/
(Decrease)</t>
  </si>
  <si>
    <t>Total Number of Companies</t>
  </si>
  <si>
    <t>(in Million Pesos)</t>
  </si>
  <si>
    <t>.</t>
  </si>
  <si>
    <t>Total Assets</t>
  </si>
  <si>
    <t>Total Liabilities</t>
  </si>
  <si>
    <t>Total Equity</t>
  </si>
  <si>
    <t>Total Capital Stock</t>
  </si>
  <si>
    <r>
      <t>Total Invested Assets</t>
    </r>
    <r>
      <rPr>
        <b/>
        <vertAlign val="superscript"/>
        <sz val="12"/>
        <rFont val="Arial"/>
        <family val="2"/>
      </rPr>
      <t>3</t>
    </r>
  </si>
  <si>
    <t>Total Revenues</t>
  </si>
  <si>
    <r>
      <t>Total Membership/Enrolees/ASO</t>
    </r>
    <r>
      <rPr>
        <b/>
        <vertAlign val="superscript"/>
        <sz val="11"/>
        <rFont val="Arial"/>
        <family val="2"/>
      </rPr>
      <t>4</t>
    </r>
    <r>
      <rPr>
        <b/>
        <sz val="11"/>
        <rFont val="Arial"/>
        <family val="2"/>
      </rPr>
      <t xml:space="preserve"> Fees</t>
    </r>
  </si>
  <si>
    <t>Total Healthcare Benefits and Claims</t>
  </si>
  <si>
    <t>Total Net Income/(Loss)</t>
  </si>
  <si>
    <t>1/ Aggregate Figures are based on submissions of only 27 licensed HMO companies and one with pending license approval.</t>
  </si>
  <si>
    <t>2/ Based on updated figures (with 25 HMO submissions)</t>
  </si>
  <si>
    <t>3/ Includes Cash Equivalent, Financial Assets at FVPL, Financial Assets Designated at FVPL, Available for Sale Financial Assets, Held to Maturity</t>
  </si>
  <si>
    <t xml:space="preserve">Investments, Loans and Receivables, Investments in Subsidiaries, Associates and Joint Ventures, and Investment Property </t>
  </si>
  <si>
    <t xml:space="preserve">4/ ASO = Administrative Service Only </t>
  </si>
  <si>
    <t>Prepared date: 27 October 2023</t>
  </si>
  <si>
    <t>*Membership Fees include Enrolment, Administrative and Handling Fees</t>
  </si>
  <si>
    <t xml:space="preserve">          GRAND TOTAL</t>
  </si>
  <si>
    <t>Wellcare Health Maintenance, Inc.</t>
  </si>
  <si>
    <t>Value Care Health System, Inc.</t>
  </si>
  <si>
    <t>Philhealth Care, Inc.</t>
  </si>
  <si>
    <t>Pacific Cross Health Care, Inc.</t>
  </si>
  <si>
    <t>Optimum Medical &amp; Health Care</t>
  </si>
  <si>
    <t>MetroCare Health Systems, Inc.</t>
  </si>
  <si>
    <t>Medocare Health Systems, Inc.</t>
  </si>
  <si>
    <t>Medicare Plus, Inc.</t>
  </si>
  <si>
    <t>Medicard Philippines, Inc.</t>
  </si>
  <si>
    <t>Maxicare HealthCare Corporation</t>
  </si>
  <si>
    <t>Life &amp; Health HMP, Inc.</t>
  </si>
  <si>
    <t>Kaiser International Healthgroup, Inc.</t>
  </si>
  <si>
    <t>Insular  Health Care, Incorporated</t>
  </si>
  <si>
    <t>IMS Wellth Care, Inc.</t>
  </si>
  <si>
    <t>Health Plan Phils., Inc.</t>
  </si>
  <si>
    <t>Health Maintenance, Inc.</t>
  </si>
  <si>
    <t>Health Delivery System, Inc.</t>
  </si>
  <si>
    <t>Health Care &amp; Development Corporation of the Philippines</t>
  </si>
  <si>
    <t>Getwell Health Systems, Inc.</t>
  </si>
  <si>
    <t>Forticare Health Systems International, Inc.</t>
  </si>
  <si>
    <t>Eastwest HealthCare, Inc.</t>
  </si>
  <si>
    <t>Dynamic Care Corporation</t>
  </si>
  <si>
    <t>Cooperative Health Management Federation</t>
  </si>
  <si>
    <t>Carewell Health Systems, Inc.</t>
  </si>
  <si>
    <t>CareHealth Plus Systems International</t>
  </si>
  <si>
    <t>Avega Managed Care, Inc.</t>
  </si>
  <si>
    <t>Asian Care Health Systems, Inc.</t>
  </si>
  <si>
    <t>Asalus Corporation (Intellicare)</t>
  </si>
  <si>
    <t>License Status</t>
  </si>
  <si>
    <t>Net Income</t>
  </si>
  <si>
    <t>Healthcare Benefits and Claims</t>
  </si>
  <si>
    <t>Expenses</t>
  </si>
  <si>
    <t>Membership Fees*</t>
  </si>
  <si>
    <t>Revenues</t>
  </si>
  <si>
    <t>Capital Stock</t>
  </si>
  <si>
    <t>Equities</t>
  </si>
  <si>
    <t>Liabilities</t>
  </si>
  <si>
    <t>Invested Assets</t>
  </si>
  <si>
    <t>Assets</t>
  </si>
  <si>
    <t>Name of Company</t>
  </si>
  <si>
    <t>Based on Unaudited Interim Financial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</si>
</sst>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#.#,,"/>
    <numFmt numFmtId="166" formatCode="0.00_);\(0.00\)"/>
    <numFmt numFmtId="167" formatCode="#,##0.0"/>
    <numFmt numFmtId="168" formatCode="#,###.0,,"/>
    <numFmt numFmtId="169" formatCode="#,###.##,,"/>
    <numFmt numFmtId="170" formatCode="#,###.#,,;\(#,###.#,,\)"/>
    <numFmt numFmtId="171" formatCode="_(* #,##0_);_(* \(#,##0\);_(* &quot;-&quot;??_);_(@_)"/>
  </numFmts>
  <fonts count="20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2"/>
      <name val="Arial"/>
      <family val="2"/>
      <charset val="134"/>
    </font>
    <font>
      <i/>
      <sz val="9"/>
      <name val="Arial"/>
      <family val="2"/>
    </font>
    <font>
      <i/>
      <sz val="10"/>
      <name val="Arial"/>
      <family val="2"/>
      <charset val="134"/>
    </font>
    <font>
      <sz val="12"/>
      <name val="Arial"/>
      <family val="2"/>
      <charset val="134"/>
    </font>
    <font>
      <b/>
      <sz val="10"/>
      <name val="Arial"/>
      <family val="2"/>
    </font>
    <font>
      <i/>
      <sz val="1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1" fillId="0" borderId="0" xfId="2"/>
    <xf numFmtId="164" fontId="2" fillId="0" borderId="0" xfId="1" applyFont="1"/>
    <xf numFmtId="0" fontId="3" fillId="0" borderId="1" xfId="2" applyFont="1" applyBorder="1" applyAlignment="1">
      <alignment horizontal="centerContinuous" wrapText="1"/>
    </xf>
    <xf numFmtId="0" fontId="3" fillId="0" borderId="2" xfId="2" applyFont="1" applyBorder="1" applyAlignment="1">
      <alignment horizontal="centerContinuous" wrapText="1"/>
    </xf>
    <xf numFmtId="0" fontId="3" fillId="0" borderId="3" xfId="2" applyFont="1" applyBorder="1" applyAlignment="1">
      <alignment horizontal="centerContinuous" wrapText="1"/>
    </xf>
    <xf numFmtId="0" fontId="4" fillId="0" borderId="4" xfId="2" applyFont="1" applyBorder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0" fontId="4" fillId="0" borderId="5" xfId="2" applyFont="1" applyBorder="1" applyAlignment="1">
      <alignment horizontal="centerContinuous" wrapText="1"/>
    </xf>
    <xf numFmtId="0" fontId="5" fillId="0" borderId="4" xfId="2" applyFont="1" applyBorder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5" xfId="2" applyFont="1" applyBorder="1" applyAlignment="1">
      <alignment horizontal="centerContinuous"/>
    </xf>
    <xf numFmtId="0" fontId="6" fillId="0" borderId="0" xfId="2" applyFont="1"/>
    <xf numFmtId="0" fontId="2" fillId="0" borderId="4" xfId="2" applyFont="1" applyBorder="1"/>
    <xf numFmtId="0" fontId="9" fillId="0" borderId="0" xfId="2" applyFont="1"/>
    <xf numFmtId="0" fontId="2" fillId="0" borderId="11" xfId="2" applyFont="1" applyBorder="1"/>
    <xf numFmtId="0" fontId="2" fillId="0" borderId="12" xfId="2" applyFont="1" applyBorder="1"/>
    <xf numFmtId="0" fontId="7" fillId="0" borderId="17" xfId="2" applyFont="1" applyBorder="1" applyAlignment="1">
      <alignment horizontal="right"/>
    </xf>
    <xf numFmtId="0" fontId="9" fillId="0" borderId="18" xfId="2" applyFont="1" applyBorder="1"/>
    <xf numFmtId="0" fontId="7" fillId="0" borderId="18" xfId="2" applyFont="1" applyBorder="1"/>
    <xf numFmtId="0" fontId="7" fillId="0" borderId="19" xfId="2" applyFont="1" applyBorder="1" applyAlignment="1">
      <alignment horizontal="center"/>
    </xf>
    <xf numFmtId="2" fontId="7" fillId="0" borderId="20" xfId="3" applyNumberFormat="1" applyFont="1" applyBorder="1" applyAlignment="1">
      <alignment horizontal="center" vertical="center"/>
    </xf>
    <xf numFmtId="0" fontId="10" fillId="0" borderId="19" xfId="2" applyFont="1" applyBorder="1" applyAlignment="1">
      <alignment horizontal="centerContinuous"/>
    </xf>
    <xf numFmtId="2" fontId="7" fillId="0" borderId="21" xfId="3" applyNumberFormat="1" applyFont="1" applyBorder="1" applyAlignment="1">
      <alignment horizontal="center" vertical="center"/>
    </xf>
    <xf numFmtId="0" fontId="2" fillId="0" borderId="21" xfId="2" applyFont="1" applyBorder="1"/>
    <xf numFmtId="0" fontId="2" fillId="0" borderId="18" xfId="2" applyFont="1" applyBorder="1"/>
    <xf numFmtId="165" fontId="7" fillId="0" borderId="19" xfId="1" applyNumberFormat="1" applyFont="1" applyBorder="1" applyAlignment="1">
      <alignment horizontal="center"/>
    </xf>
    <xf numFmtId="165" fontId="7" fillId="0" borderId="19" xfId="2" applyNumberFormat="1" applyFont="1" applyBorder="1" applyAlignment="1">
      <alignment horizontal="center"/>
    </xf>
    <xf numFmtId="166" fontId="7" fillId="0" borderId="20" xfId="3" applyNumberFormat="1" applyFont="1" applyBorder="1" applyAlignment="1">
      <alignment horizontal="center" vertical="center"/>
    </xf>
    <xf numFmtId="0" fontId="7" fillId="0" borderId="4" xfId="2" applyFont="1" applyBorder="1"/>
    <xf numFmtId="0" fontId="2" fillId="0" borderId="0" xfId="2" applyFont="1"/>
    <xf numFmtId="0" fontId="7" fillId="0" borderId="0" xfId="2" applyFont="1"/>
    <xf numFmtId="167" fontId="9" fillId="0" borderId="11" xfId="2" applyNumberFormat="1" applyFont="1" applyBorder="1" applyAlignment="1">
      <alignment horizontal="center"/>
    </xf>
    <xf numFmtId="168" fontId="7" fillId="0" borderId="19" xfId="2" applyNumberFormat="1" applyFont="1" applyBorder="1" applyAlignment="1">
      <alignment horizontal="center"/>
    </xf>
    <xf numFmtId="169" fontId="7" fillId="0" borderId="19" xfId="2" applyNumberFormat="1" applyFont="1" applyBorder="1" applyAlignment="1">
      <alignment horizontal="center"/>
    </xf>
    <xf numFmtId="167" fontId="9" fillId="0" borderId="19" xfId="2" applyNumberFormat="1" applyFont="1" applyBorder="1" applyAlignment="1">
      <alignment horizontal="center"/>
    </xf>
    <xf numFmtId="0" fontId="7" fillId="0" borderId="17" xfId="2" applyFont="1" applyBorder="1" applyAlignment="1">
      <alignment horizontal="right" vertical="center"/>
    </xf>
    <xf numFmtId="0" fontId="2" fillId="0" borderId="18" xfId="2" applyFont="1" applyBorder="1" applyAlignment="1">
      <alignment vertical="center"/>
    </xf>
    <xf numFmtId="0" fontId="7" fillId="0" borderId="18" xfId="2" applyFont="1" applyBorder="1" applyAlignment="1">
      <alignment vertical="center" wrapText="1"/>
    </xf>
    <xf numFmtId="165" fontId="7" fillId="0" borderId="19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left" indent="1"/>
    </xf>
    <xf numFmtId="0" fontId="7" fillId="0" borderId="0" xfId="2" applyFont="1" applyAlignment="1">
      <alignment horizontal="left"/>
    </xf>
    <xf numFmtId="0" fontId="7" fillId="0" borderId="22" xfId="2" applyFont="1" applyBorder="1" applyAlignment="1">
      <alignment horizontal="left"/>
    </xf>
    <xf numFmtId="170" fontId="7" fillId="0" borderId="19" xfId="2" applyNumberFormat="1" applyFont="1" applyBorder="1" applyAlignment="1">
      <alignment horizontal="center" vertical="center"/>
    </xf>
    <xf numFmtId="170" fontId="13" fillId="0" borderId="19" xfId="2" applyNumberFormat="1" applyFont="1" applyBorder="1" applyAlignment="1">
      <alignment horizontal="center" vertical="center"/>
    </xf>
    <xf numFmtId="0" fontId="7" fillId="0" borderId="6" xfId="2" applyFont="1" applyBorder="1"/>
    <xf numFmtId="0" fontId="2" fillId="0" borderId="7" xfId="2" applyFont="1" applyBorder="1"/>
    <xf numFmtId="0" fontId="7" fillId="0" borderId="23" xfId="2" applyFont="1" applyBorder="1"/>
    <xf numFmtId="0" fontId="9" fillId="0" borderId="24" xfId="2" applyFont="1" applyBorder="1"/>
    <xf numFmtId="0" fontId="1" fillId="0" borderId="25" xfId="2" applyBorder="1"/>
    <xf numFmtId="0" fontId="14" fillId="0" borderId="0" xfId="2" applyFont="1"/>
    <xf numFmtId="0" fontId="0" fillId="0" borderId="0" xfId="0" applyAlignment="1">
      <alignment horizontal="center" vertical="center"/>
    </xf>
    <xf numFmtId="171" fontId="0" fillId="0" borderId="0" xfId="1" applyNumberFormat="1" applyFont="1"/>
    <xf numFmtId="171" fontId="0" fillId="0" borderId="0" xfId="0" applyNumberFormat="1"/>
    <xf numFmtId="0" fontId="15" fillId="0" borderId="0" xfId="0" applyFont="1"/>
    <xf numFmtId="0" fontId="2" fillId="0" borderId="0" xfId="0" applyFont="1"/>
    <xf numFmtId="0" fontId="2" fillId="0" borderId="26" xfId="0" applyFont="1" applyBorder="1"/>
    <xf numFmtId="0" fontId="0" fillId="0" borderId="19" xfId="0" applyBorder="1" applyAlignment="1">
      <alignment horizontal="center" vertical="center"/>
    </xf>
    <xf numFmtId="171" fontId="2" fillId="0" borderId="19" xfId="0" applyNumberFormat="1" applyFont="1" applyBorder="1"/>
    <xf numFmtId="0" fontId="7" fillId="0" borderId="22" xfId="4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2" xfId="4" applyFont="1" applyBorder="1"/>
    <xf numFmtId="171" fontId="2" fillId="0" borderId="19" xfId="1" applyNumberFormat="1" applyFont="1" applyBorder="1"/>
    <xf numFmtId="0" fontId="2" fillId="0" borderId="22" xfId="0" applyFont="1" applyBorder="1"/>
    <xf numFmtId="0" fontId="5" fillId="0" borderId="26" xfId="0" applyFont="1" applyBorder="1"/>
    <xf numFmtId="171" fontId="16" fillId="0" borderId="19" xfId="1" applyNumberFormat="1" applyFont="1" applyBorder="1"/>
    <xf numFmtId="0" fontId="17" fillId="0" borderId="26" xfId="0" applyFont="1" applyBorder="1" applyAlignment="1">
      <alignment wrapText="1"/>
    </xf>
    <xf numFmtId="0" fontId="0" fillId="0" borderId="19" xfId="0" applyBorder="1"/>
    <xf numFmtId="0" fontId="0" fillId="0" borderId="22" xfId="0" applyBorder="1" applyAlignment="1">
      <alignment wrapText="1"/>
    </xf>
    <xf numFmtId="0" fontId="0" fillId="0" borderId="18" xfId="0" applyBorder="1" applyAlignment="1">
      <alignment wrapText="1"/>
    </xf>
    <xf numFmtId="0" fontId="17" fillId="0" borderId="27" xfId="0" applyFont="1" applyBorder="1" applyAlignment="1">
      <alignment horizontal="center"/>
    </xf>
    <xf numFmtId="0" fontId="14" fillId="0" borderId="0" xfId="2" applyFont="1" applyAlignment="1">
      <alignment horizontal="left" vertical="top" wrapText="1"/>
    </xf>
    <xf numFmtId="0" fontId="1" fillId="0" borderId="6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wrapText="1"/>
    </xf>
    <xf numFmtId="0" fontId="1" fillId="0" borderId="4" xfId="2" applyBorder="1" applyAlignment="1">
      <alignment wrapText="1"/>
    </xf>
    <xf numFmtId="0" fontId="1" fillId="0" borderId="0" xfId="2" applyAlignment="1">
      <alignment wrapText="1"/>
    </xf>
    <xf numFmtId="0" fontId="1" fillId="0" borderId="13" xfId="2" applyBorder="1" applyAlignment="1">
      <alignment wrapText="1"/>
    </xf>
    <xf numFmtId="0" fontId="1" fillId="0" borderId="14" xfId="2" applyBorder="1" applyAlignment="1">
      <alignment wrapText="1"/>
    </xf>
    <xf numFmtId="0" fontId="7" fillId="0" borderId="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 2" xfId="2" xr:uid="{338E7C5D-BDCD-43A5-B4E9-A713EB09F0A5}"/>
    <cellStyle name="Normal 2 2 2" xfId="4" xr:uid="{E7372137-6FF5-4C1A-832C-C2C0C2C5B129}"/>
    <cellStyle name="Percent 2" xfId="3" xr:uid="{53C39D26-FB99-47BB-BE8C-5835576FA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465927</xdr:colOff>
      <xdr:row>0</xdr:row>
      <xdr:rowOff>93745</xdr:rowOff>
    </xdr:from>
    <xdr:to>
      <xdr:col>9</xdr:col>
      <xdr:colOff>250565</xdr:colOff>
      <xdr:row>1</xdr:row>
      <xdr:rowOff>1275519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CF6DF1-F1C7-44A4-8055-2A7E1F93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27" y="93745"/>
          <a:ext cx="7414163" cy="1372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nnex%20A%20-%20HMO_Q3%202023.xlsx" TargetMode="External"/><Relationship Id="rId1" Type="http://schemas.openxmlformats.org/officeDocument/2006/relationships/externalLinkPath" Target="file:///C:\Users\jlab.serquina\Downloads\Annex%20A%20-%20HMO_Q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elected_Fin"/>
      <sheetName val="Selected_Oper"/>
      <sheetName val="Summary"/>
      <sheetName val="Industry Performance"/>
      <sheetName val="Summary Fin"/>
      <sheetName val="Notes"/>
      <sheetName val="Charts"/>
    </sheetNames>
    <sheetDataSet>
      <sheetData sheetId="0"/>
      <sheetData sheetId="1">
        <row r="1">
          <cell r="E1" t="str">
            <v>Q3</v>
          </cell>
          <cell r="F1">
            <v>2023</v>
          </cell>
        </row>
        <row r="5">
          <cell r="E5" t="str">
            <v>Licensed</v>
          </cell>
          <cell r="Z5">
            <v>16316985357.440002</v>
          </cell>
          <cell r="BA5">
            <v>14354902698.419998</v>
          </cell>
          <cell r="BB5">
            <v>500000000</v>
          </cell>
          <cell r="BC5">
            <v>0</v>
          </cell>
          <cell r="BM5">
            <v>1962082659.0200045</v>
          </cell>
          <cell r="BN5">
            <v>1009514419.8699999</v>
          </cell>
        </row>
        <row r="6">
          <cell r="E6" t="str">
            <v>Licensed</v>
          </cell>
          <cell r="Z6">
            <v>98068295.725908473</v>
          </cell>
          <cell r="BA6">
            <v>53495866.637031093</v>
          </cell>
          <cell r="BB6">
            <v>25000000</v>
          </cell>
          <cell r="BC6">
            <v>0</v>
          </cell>
          <cell r="BM6">
            <v>44572429.091277063</v>
          </cell>
          <cell r="BN6">
            <v>8860954.4687397256</v>
          </cell>
        </row>
        <row r="7">
          <cell r="E7" t="str">
            <v>Licensed</v>
          </cell>
          <cell r="Z7">
            <v>3073764572.8615422</v>
          </cell>
          <cell r="BA7">
            <v>2430957293.2052073</v>
          </cell>
          <cell r="BB7">
            <v>200000000</v>
          </cell>
          <cell r="BC7">
            <v>0</v>
          </cell>
          <cell r="BM7">
            <v>642807279.27859771</v>
          </cell>
          <cell r="BN7">
            <v>171177739.90041968</v>
          </cell>
        </row>
        <row r="8">
          <cell r="E8" t="str">
            <v>Pending</v>
          </cell>
          <cell r="Z8">
            <v>1467863939.5999997</v>
          </cell>
          <cell r="BA8">
            <v>1400549915.5699997</v>
          </cell>
          <cell r="BB8">
            <v>49497375</v>
          </cell>
          <cell r="BC8">
            <v>0</v>
          </cell>
          <cell r="BM8">
            <v>67314024.030000001</v>
          </cell>
          <cell r="BN8">
            <v>123489055.02</v>
          </cell>
        </row>
        <row r="9">
          <cell r="E9" t="str">
            <v>Licensed</v>
          </cell>
          <cell r="Z9">
            <v>32900702.634778567</v>
          </cell>
          <cell r="BA9">
            <v>11229409.76</v>
          </cell>
          <cell r="BB9">
            <v>0</v>
          </cell>
          <cell r="BC9">
            <v>17500000</v>
          </cell>
          <cell r="BM9">
            <v>21671292.878571428</v>
          </cell>
          <cell r="BN9">
            <v>11992399.800000001</v>
          </cell>
        </row>
        <row r="11">
          <cell r="E11" t="str">
            <v>Licensed</v>
          </cell>
          <cell r="Z11">
            <v>503965619.11596328</v>
          </cell>
          <cell r="BA11">
            <v>224855363.16511822</v>
          </cell>
          <cell r="BB11">
            <v>203489311.50999999</v>
          </cell>
          <cell r="BC11">
            <v>0</v>
          </cell>
          <cell r="BM11">
            <v>279110255.95203495</v>
          </cell>
          <cell r="BN11">
            <v>165948612.32390365</v>
          </cell>
        </row>
        <row r="12">
          <cell r="E12" t="str">
            <v>Licensed</v>
          </cell>
          <cell r="Z12">
            <v>29070760.880000003</v>
          </cell>
          <cell r="BA12">
            <v>4589408.3099999996</v>
          </cell>
          <cell r="BB12">
            <v>10000000</v>
          </cell>
          <cell r="BC12">
            <v>0</v>
          </cell>
          <cell r="BM12">
            <v>24481352.57</v>
          </cell>
          <cell r="BN12">
            <v>500000</v>
          </cell>
        </row>
        <row r="13">
          <cell r="E13" t="str">
            <v>Licensed</v>
          </cell>
          <cell r="Z13">
            <v>652976182.05551326</v>
          </cell>
          <cell r="BA13">
            <v>455958832.26000071</v>
          </cell>
          <cell r="BB13">
            <v>50000000</v>
          </cell>
          <cell r="BC13">
            <v>0</v>
          </cell>
          <cell r="BM13">
            <v>197017349.80000126</v>
          </cell>
          <cell r="BN13">
            <v>369911593.38999999</v>
          </cell>
        </row>
        <row r="14">
          <cell r="E14" t="str">
            <v>Licensed</v>
          </cell>
          <cell r="Z14">
            <v>117777212.89999999</v>
          </cell>
          <cell r="BA14">
            <v>27112882.109999999</v>
          </cell>
          <cell r="BB14">
            <v>100000000</v>
          </cell>
          <cell r="BC14">
            <v>4200000</v>
          </cell>
          <cell r="BM14">
            <v>90664330.789999992</v>
          </cell>
          <cell r="BN14">
            <v>25000000</v>
          </cell>
        </row>
        <row r="15">
          <cell r="E15" t="str">
            <v>Licensed</v>
          </cell>
          <cell r="Z15">
            <v>219296931.73818696</v>
          </cell>
          <cell r="BA15">
            <v>114267264.10461642</v>
          </cell>
          <cell r="BB15">
            <v>50000000</v>
          </cell>
          <cell r="BC15">
            <v>0</v>
          </cell>
          <cell r="BM15">
            <v>105029667.63</v>
          </cell>
          <cell r="BN15">
            <v>5257023.5799999982</v>
          </cell>
        </row>
        <row r="16">
          <cell r="E16" t="str">
            <v>Licensed</v>
          </cell>
          <cell r="Z16">
            <v>35879853.109999992</v>
          </cell>
          <cell r="BA16">
            <v>28934420.589999996</v>
          </cell>
          <cell r="BB16">
            <v>10000000</v>
          </cell>
          <cell r="BC16">
            <v>0</v>
          </cell>
          <cell r="BM16">
            <v>6945432.5199999996</v>
          </cell>
          <cell r="BN16">
            <v>24060403.43</v>
          </cell>
        </row>
        <row r="17">
          <cell r="E17" t="str">
            <v>Licensed</v>
          </cell>
          <cell r="Z17">
            <v>1192947427.5100002</v>
          </cell>
          <cell r="BA17">
            <v>793916887.53999996</v>
          </cell>
          <cell r="BB17">
            <v>300000000</v>
          </cell>
          <cell r="BC17">
            <v>0</v>
          </cell>
          <cell r="BM17">
            <v>399030539.9700008</v>
          </cell>
          <cell r="BN17">
            <v>780268734.24000001</v>
          </cell>
        </row>
        <row r="18">
          <cell r="E18" t="str">
            <v>Licensed</v>
          </cell>
          <cell r="Z18">
            <v>579283420.96000004</v>
          </cell>
          <cell r="BA18">
            <v>293533974.90000004</v>
          </cell>
          <cell r="BB18">
            <v>150000000</v>
          </cell>
          <cell r="BC18">
            <v>0</v>
          </cell>
          <cell r="BM18">
            <v>285749446.06</v>
          </cell>
          <cell r="BN18">
            <v>497063106.25</v>
          </cell>
        </row>
        <row r="19">
          <cell r="E19" t="str">
            <v>Licensed</v>
          </cell>
          <cell r="Z19">
            <v>102418456.29000893</v>
          </cell>
          <cell r="BA19">
            <v>60485457.98968517</v>
          </cell>
          <cell r="BB19">
            <v>17000000</v>
          </cell>
          <cell r="BC19">
            <v>0</v>
          </cell>
          <cell r="BM19">
            <v>41932998.300323769</v>
          </cell>
          <cell r="BN19">
            <v>24628495.4071518</v>
          </cell>
        </row>
        <row r="20">
          <cell r="E20" t="str">
            <v>Licensed</v>
          </cell>
          <cell r="Z20">
            <v>59974155.370000012</v>
          </cell>
          <cell r="BA20">
            <v>27757648.34</v>
          </cell>
          <cell r="BB20">
            <v>0</v>
          </cell>
          <cell r="BC20">
            <v>20595000</v>
          </cell>
          <cell r="BM20">
            <v>32216507.030000001</v>
          </cell>
          <cell r="BN20">
            <v>22125548.75</v>
          </cell>
        </row>
        <row r="21">
          <cell r="E21" t="str">
            <v>Licensed</v>
          </cell>
          <cell r="Z21">
            <v>1547474882.6545494</v>
          </cell>
          <cell r="BA21">
            <v>1085006674.9510415</v>
          </cell>
          <cell r="BB21">
            <v>204000000</v>
          </cell>
          <cell r="BC21">
            <v>0</v>
          </cell>
          <cell r="BM21">
            <v>462468207.70406246</v>
          </cell>
          <cell r="BN21">
            <v>394368794.57953173</v>
          </cell>
        </row>
        <row r="22">
          <cell r="E22" t="str">
            <v>Licensed</v>
          </cell>
          <cell r="Z22">
            <v>1891908195.7250812</v>
          </cell>
          <cell r="BA22">
            <v>1812195233.5331526</v>
          </cell>
          <cell r="BB22">
            <v>53240000</v>
          </cell>
          <cell r="BC22">
            <v>0</v>
          </cell>
          <cell r="BM22">
            <v>79712962.1919287</v>
          </cell>
          <cell r="BN22">
            <v>1487633892.6691422</v>
          </cell>
        </row>
        <row r="23">
          <cell r="E23" t="str">
            <v>Licensed</v>
          </cell>
          <cell r="Z23">
            <v>424165355.15174097</v>
          </cell>
          <cell r="BA23">
            <v>302014359.74418885</v>
          </cell>
          <cell r="BB23">
            <v>60510000</v>
          </cell>
          <cell r="BC23">
            <v>0</v>
          </cell>
          <cell r="BM23">
            <v>122150994.90693849</v>
          </cell>
          <cell r="BN23">
            <v>44947304.216895998</v>
          </cell>
        </row>
        <row r="24">
          <cell r="E24" t="str">
            <v>Licensed</v>
          </cell>
          <cell r="Z24">
            <v>19480091590.910007</v>
          </cell>
          <cell r="BA24">
            <v>18050906267.91</v>
          </cell>
          <cell r="BB24">
            <v>2000000000</v>
          </cell>
          <cell r="BC24">
            <v>0</v>
          </cell>
          <cell r="BM24">
            <v>1429185323.0700014</v>
          </cell>
          <cell r="BN24">
            <v>5760583329.7399998</v>
          </cell>
        </row>
        <row r="25">
          <cell r="E25" t="str">
            <v>Licensed</v>
          </cell>
          <cell r="Z25">
            <v>7833089499</v>
          </cell>
          <cell r="BA25">
            <v>5704199755</v>
          </cell>
          <cell r="BB25">
            <v>1750000000</v>
          </cell>
          <cell r="BC25">
            <v>0</v>
          </cell>
          <cell r="BM25">
            <v>2128889744</v>
          </cell>
          <cell r="BN25">
            <v>3850804694</v>
          </cell>
        </row>
        <row r="26">
          <cell r="E26" t="str">
            <v>Licensed</v>
          </cell>
          <cell r="Z26">
            <v>134063722.22224912</v>
          </cell>
          <cell r="BA26">
            <v>25687492.866716914</v>
          </cell>
          <cell r="BB26">
            <v>50000000</v>
          </cell>
          <cell r="BC26">
            <v>0</v>
          </cell>
          <cell r="BM26">
            <v>108376229.36</v>
          </cell>
          <cell r="BN26">
            <v>27363683</v>
          </cell>
        </row>
        <row r="27">
          <cell r="E27" t="str">
            <v>Licensed</v>
          </cell>
          <cell r="Z27">
            <v>187845482.03</v>
          </cell>
          <cell r="BA27">
            <v>60003385.269999996</v>
          </cell>
          <cell r="BB27">
            <v>0</v>
          </cell>
          <cell r="BC27">
            <v>144000000</v>
          </cell>
          <cell r="BM27">
            <v>127842096.76000001</v>
          </cell>
          <cell r="BN27">
            <v>145296412</v>
          </cell>
        </row>
        <row r="28">
          <cell r="E28" t="str">
            <v>Licensed</v>
          </cell>
          <cell r="Z28">
            <v>17925003</v>
          </cell>
          <cell r="BA28">
            <v>2579312</v>
          </cell>
          <cell r="BB28">
            <v>10000000</v>
          </cell>
          <cell r="BC28">
            <v>0</v>
          </cell>
          <cell r="BM28">
            <v>15345691</v>
          </cell>
          <cell r="BN28">
            <v>12829922</v>
          </cell>
        </row>
        <row r="29">
          <cell r="E29" t="str">
            <v>Licensed</v>
          </cell>
          <cell r="Z29">
            <v>12204643.199999999</v>
          </cell>
          <cell r="BA29">
            <v>1347939</v>
          </cell>
          <cell r="BB29">
            <v>10000000</v>
          </cell>
          <cell r="BC29">
            <v>0</v>
          </cell>
          <cell r="BM29">
            <v>10856704.199999999</v>
          </cell>
          <cell r="BN29">
            <v>3201000</v>
          </cell>
        </row>
        <row r="30">
          <cell r="E30" t="str">
            <v>Licensed</v>
          </cell>
          <cell r="Z30">
            <v>607625969</v>
          </cell>
          <cell r="BA30">
            <v>373938674</v>
          </cell>
          <cell r="BB30">
            <v>100000000</v>
          </cell>
          <cell r="BC30">
            <v>0</v>
          </cell>
          <cell r="BM30">
            <v>233687295</v>
          </cell>
          <cell r="BN30">
            <v>135867566</v>
          </cell>
        </row>
        <row r="31">
          <cell r="E31" t="str">
            <v>Licensed</v>
          </cell>
          <cell r="Z31">
            <v>4319329511.0777359</v>
          </cell>
          <cell r="BA31">
            <v>3564789014.4244952</v>
          </cell>
          <cell r="BB31">
            <v>251000000</v>
          </cell>
          <cell r="BC31"/>
          <cell r="BM31">
            <v>754540494.42242301</v>
          </cell>
          <cell r="BN31">
            <v>1920041999.4594119</v>
          </cell>
        </row>
        <row r="33">
          <cell r="E33" t="str">
            <v>Licensed</v>
          </cell>
          <cell r="Z33">
            <v>2937801453.9100003</v>
          </cell>
          <cell r="BA33">
            <v>2275677812.7668886</v>
          </cell>
          <cell r="BB33">
            <v>475028573.39999998</v>
          </cell>
          <cell r="BC33">
            <v>0</v>
          </cell>
          <cell r="BM33">
            <v>662123641.14415348</v>
          </cell>
          <cell r="BN33">
            <v>96168816.379999995</v>
          </cell>
        </row>
        <row r="34">
          <cell r="E34" t="str">
            <v>Licensed</v>
          </cell>
          <cell r="Z34">
            <v>194666812.50000003</v>
          </cell>
          <cell r="BA34">
            <v>116984397.41999999</v>
          </cell>
          <cell r="BB34">
            <v>33000000</v>
          </cell>
          <cell r="BC34">
            <v>0</v>
          </cell>
          <cell r="BM34">
            <v>77682415.079999998</v>
          </cell>
          <cell r="BN34">
            <v>17651710.190000001</v>
          </cell>
        </row>
      </sheetData>
      <sheetData sheetId="2">
        <row r="6">
          <cell r="D6">
            <v>12956869691.190001</v>
          </cell>
          <cell r="E6">
            <v>16799982.850000001</v>
          </cell>
          <cell r="F6">
            <v>15849807.379999999</v>
          </cell>
          <cell r="G6"/>
          <cell r="R6">
            <v>13170771952.449997</v>
          </cell>
          <cell r="AF6">
            <v>13391504853.07</v>
          </cell>
          <cell r="AI6">
            <v>-38927787.729999997</v>
          </cell>
          <cell r="AK6">
            <v>10885469978.09</v>
          </cell>
        </row>
        <row r="7">
          <cell r="D7">
            <v>58315423.563214004</v>
          </cell>
          <cell r="E7"/>
          <cell r="F7"/>
          <cell r="G7"/>
          <cell r="R7">
            <v>58575154.883214004</v>
          </cell>
          <cell r="AF7">
            <v>58633780.622322001</v>
          </cell>
          <cell r="AI7"/>
          <cell r="AK7">
            <v>48700120.024285719</v>
          </cell>
        </row>
        <row r="8">
          <cell r="D8">
            <v>181162844.29000002</v>
          </cell>
          <cell r="E8">
            <v>103134955.17276587</v>
          </cell>
          <cell r="F8">
            <v>243460469.26720911</v>
          </cell>
          <cell r="G8">
            <v>0</v>
          </cell>
          <cell r="R8">
            <v>659148799.44116116</v>
          </cell>
          <cell r="AF8">
            <v>511196706.9463644</v>
          </cell>
          <cell r="AI8">
            <v>36661699.92619919</v>
          </cell>
          <cell r="AK8">
            <v>113422187.62999979</v>
          </cell>
        </row>
        <row r="9">
          <cell r="D9">
            <v>154244989.87</v>
          </cell>
          <cell r="E9">
            <v>12190928.130000001</v>
          </cell>
          <cell r="F9"/>
          <cell r="G9">
            <v>2937199.44</v>
          </cell>
          <cell r="R9">
            <v>168090549.72</v>
          </cell>
          <cell r="AF9">
            <v>166406830.06</v>
          </cell>
          <cell r="AI9">
            <v>449585.34</v>
          </cell>
          <cell r="AK9">
            <v>70158141.189999998</v>
          </cell>
        </row>
        <row r="10">
          <cell r="D10">
            <v>20586886.79857143</v>
          </cell>
          <cell r="E10"/>
          <cell r="F10"/>
          <cell r="G10"/>
          <cell r="R10">
            <v>20861936.668571431</v>
          </cell>
          <cell r="AF10">
            <v>24555520.460000001</v>
          </cell>
          <cell r="AI10"/>
          <cell r="AK10">
            <v>13034467.699999999</v>
          </cell>
        </row>
        <row r="12">
          <cell r="D12">
            <v>216454440.74000001</v>
          </cell>
          <cell r="E12"/>
          <cell r="F12"/>
          <cell r="G12"/>
          <cell r="R12">
            <v>223579124.09099999</v>
          </cell>
          <cell r="AF12">
            <v>218671895.90082672</v>
          </cell>
          <cell r="AI12"/>
          <cell r="AK12">
            <v>148657128.97</v>
          </cell>
        </row>
        <row r="13">
          <cell r="D13">
            <v>34618611.649999999</v>
          </cell>
          <cell r="E13"/>
          <cell r="F13"/>
          <cell r="G13"/>
          <cell r="R13">
            <v>34618611.649999999</v>
          </cell>
          <cell r="AF13">
            <v>32063654.081999999</v>
          </cell>
          <cell r="AI13"/>
          <cell r="AK13">
            <v>24279553.379999999</v>
          </cell>
        </row>
        <row r="14">
          <cell r="D14">
            <v>573106697.15999997</v>
          </cell>
          <cell r="E14"/>
          <cell r="F14">
            <v>3443358.58</v>
          </cell>
          <cell r="G14"/>
          <cell r="R14">
            <v>588774158.81000006</v>
          </cell>
          <cell r="AF14">
            <v>588203848.0099988</v>
          </cell>
          <cell r="AI14"/>
          <cell r="AK14">
            <v>454233735.41999888</v>
          </cell>
        </row>
        <row r="15">
          <cell r="D15">
            <v>10811689.619999999</v>
          </cell>
          <cell r="E15"/>
          <cell r="F15"/>
          <cell r="G15">
            <v>171248.85</v>
          </cell>
          <cell r="R15">
            <v>10984014.619999999</v>
          </cell>
          <cell r="AF15">
            <v>21552407.920000002</v>
          </cell>
          <cell r="AI15">
            <v>114.78</v>
          </cell>
          <cell r="AK15">
            <v>477412.44999999995</v>
          </cell>
        </row>
        <row r="16">
          <cell r="D16">
            <v>405999302.62493199</v>
          </cell>
          <cell r="E16"/>
          <cell r="F16"/>
          <cell r="G16"/>
          <cell r="R16">
            <v>406187854.26493204</v>
          </cell>
          <cell r="AF16">
            <v>396064027.2867794</v>
          </cell>
          <cell r="AI16">
            <v>2530956.7445380702</v>
          </cell>
          <cell r="AK16">
            <v>183037572.93999997</v>
          </cell>
        </row>
        <row r="17">
          <cell r="D17">
            <v>21095664.920000002</v>
          </cell>
          <cell r="E17"/>
          <cell r="F17"/>
          <cell r="G17"/>
          <cell r="R17">
            <v>21095664.920000002</v>
          </cell>
          <cell r="AF17">
            <v>32452087.400000006</v>
          </cell>
          <cell r="AI17"/>
          <cell r="AK17">
            <v>20743830.550000004</v>
          </cell>
        </row>
        <row r="18">
          <cell r="D18">
            <v>178572</v>
          </cell>
          <cell r="E18"/>
          <cell r="F18">
            <v>41021910</v>
          </cell>
          <cell r="G18">
            <v>0</v>
          </cell>
          <cell r="R18">
            <v>44680548.528514557</v>
          </cell>
          <cell r="AF18">
            <v>93542007.528514534</v>
          </cell>
          <cell r="AI18"/>
          <cell r="AK18">
            <v>1412201.26</v>
          </cell>
        </row>
        <row r="19">
          <cell r="D19">
            <v>594055186.63999999</v>
          </cell>
          <cell r="E19"/>
          <cell r="F19">
            <v>3936426.5200000005</v>
          </cell>
          <cell r="G19">
            <v>3149331.78</v>
          </cell>
          <cell r="R19">
            <v>612467877.58000004</v>
          </cell>
          <cell r="AF19">
            <v>604634442.43999994</v>
          </cell>
          <cell r="AI19">
            <v>1958358.7849999778</v>
          </cell>
          <cell r="AK19">
            <v>496657419.12</v>
          </cell>
        </row>
        <row r="20">
          <cell r="D20">
            <v>18185345.615119047</v>
          </cell>
          <cell r="E20"/>
          <cell r="F20">
            <v>10686996.52</v>
          </cell>
          <cell r="G20"/>
          <cell r="R20">
            <v>28872539.275119048</v>
          </cell>
          <cell r="AF20">
            <v>28794963.719999999</v>
          </cell>
          <cell r="AI20">
            <v>19393.888779762201</v>
          </cell>
          <cell r="AK20">
            <v>24490865.890000001</v>
          </cell>
        </row>
        <row r="21">
          <cell r="D21">
            <v>46389390.710000001</v>
          </cell>
          <cell r="E21"/>
          <cell r="F21"/>
          <cell r="G21"/>
          <cell r="R21">
            <v>47228671.380000003</v>
          </cell>
          <cell r="AF21">
            <v>45958770.349999994</v>
          </cell>
          <cell r="AI21">
            <v>317475.26</v>
          </cell>
          <cell r="AK21">
            <v>27404813.530000001</v>
          </cell>
        </row>
        <row r="22">
          <cell r="D22">
            <v>639696687.22098267</v>
          </cell>
          <cell r="E22"/>
          <cell r="F22">
            <v>13551713.859999999</v>
          </cell>
          <cell r="G22"/>
          <cell r="R22">
            <v>1086277998.3223526</v>
          </cell>
          <cell r="AF22">
            <v>1074489116.9930313</v>
          </cell>
          <cell r="AI22">
            <v>10931170.970258895</v>
          </cell>
          <cell r="AK22">
            <v>813932742.79428256</v>
          </cell>
        </row>
        <row r="23">
          <cell r="D23">
            <v>313885858.20021629</v>
          </cell>
          <cell r="E23"/>
          <cell r="F23"/>
          <cell r="G23"/>
          <cell r="R23">
            <v>317237002.52058905</v>
          </cell>
          <cell r="AF23">
            <v>309619115.59801745</v>
          </cell>
          <cell r="AI23">
            <v>1904471.7306428999</v>
          </cell>
          <cell r="AK23">
            <v>214891027.19999999</v>
          </cell>
        </row>
        <row r="24">
          <cell r="D24">
            <v>408347477.04038358</v>
          </cell>
          <cell r="E24">
            <v>591957.50126027397</v>
          </cell>
          <cell r="F24">
            <v>5370739.0599999996</v>
          </cell>
          <cell r="G24"/>
          <cell r="R24">
            <v>424650571.02164388</v>
          </cell>
          <cell r="AF24">
            <v>408441926.10973972</v>
          </cell>
          <cell r="AI24"/>
          <cell r="AK24">
            <v>299539640.23529238</v>
          </cell>
        </row>
        <row r="25">
          <cell r="D25">
            <v>18491037644.559998</v>
          </cell>
          <cell r="E25">
            <v>65316951.870000005</v>
          </cell>
          <cell r="F25">
            <v>138014405.64000002</v>
          </cell>
          <cell r="G25">
            <v>0</v>
          </cell>
          <cell r="R25">
            <v>18931669287.709995</v>
          </cell>
          <cell r="AF25">
            <v>19844263464.370022</v>
          </cell>
          <cell r="AI25">
            <v>-221893800.67999908</v>
          </cell>
          <cell r="AK25">
            <v>16592266924.420023</v>
          </cell>
        </row>
        <row r="26">
          <cell r="D26">
            <v>6886837715</v>
          </cell>
          <cell r="E26">
            <v>0</v>
          </cell>
          <cell r="F26">
            <v>49241876</v>
          </cell>
          <cell r="G26">
            <v>0</v>
          </cell>
          <cell r="R26">
            <v>7335050269</v>
          </cell>
          <cell r="AF26">
            <v>8420387209</v>
          </cell>
          <cell r="AI26">
            <v>13573073</v>
          </cell>
          <cell r="AK26">
            <v>6530245009</v>
          </cell>
        </row>
        <row r="27">
          <cell r="D27">
            <v>62453216.889642842</v>
          </cell>
          <cell r="E27"/>
          <cell r="F27">
            <v>37630.61</v>
          </cell>
          <cell r="G27"/>
          <cell r="R27">
            <v>62518008.363242842</v>
          </cell>
          <cell r="AF27">
            <v>49346775.095467329</v>
          </cell>
          <cell r="AI27">
            <v>3292808.3169438783</v>
          </cell>
          <cell r="AK27">
            <v>10108723.929999998</v>
          </cell>
        </row>
        <row r="28">
          <cell r="D28">
            <v>66297165.600000001</v>
          </cell>
          <cell r="E28"/>
          <cell r="F28"/>
          <cell r="G28"/>
          <cell r="R28">
            <v>67598539.739999995</v>
          </cell>
          <cell r="AF28">
            <v>66393705.549999997</v>
          </cell>
          <cell r="AI28">
            <v>366653</v>
          </cell>
          <cell r="AK28">
            <v>39083877.93</v>
          </cell>
        </row>
        <row r="29">
          <cell r="D29">
            <v>6966009</v>
          </cell>
          <cell r="E29"/>
          <cell r="F29"/>
          <cell r="G29"/>
          <cell r="R29">
            <v>7214164</v>
          </cell>
          <cell r="AF29">
            <v>6614899</v>
          </cell>
          <cell r="AI29">
            <v>90498</v>
          </cell>
          <cell r="AK29">
            <v>2341450</v>
          </cell>
        </row>
        <row r="30">
          <cell r="D30"/>
          <cell r="E30"/>
          <cell r="F30"/>
          <cell r="G30"/>
          <cell r="R30">
            <v>38.83</v>
          </cell>
          <cell r="AF30">
            <v>715850.16</v>
          </cell>
          <cell r="AI30"/>
          <cell r="AK30">
            <v>0</v>
          </cell>
        </row>
        <row r="31">
          <cell r="D31">
            <v>226702940</v>
          </cell>
          <cell r="E31">
            <v>0</v>
          </cell>
          <cell r="F31">
            <v>631756</v>
          </cell>
          <cell r="G31">
            <v>0</v>
          </cell>
          <cell r="R31">
            <v>244102042</v>
          </cell>
          <cell r="AF31">
            <v>316122393</v>
          </cell>
          <cell r="AI31">
            <v>302970</v>
          </cell>
          <cell r="AK31">
            <v>185101812</v>
          </cell>
        </row>
        <row r="32">
          <cell r="D32">
            <v>2727770861.5236082</v>
          </cell>
          <cell r="E32">
            <v>0</v>
          </cell>
          <cell r="F32">
            <v>13568387.57</v>
          </cell>
          <cell r="G32"/>
          <cell r="R32">
            <v>2802829050.2636085</v>
          </cell>
          <cell r="AF32">
            <v>2725693233.6627865</v>
          </cell>
          <cell r="AI32">
            <v>19967285.872000001</v>
          </cell>
          <cell r="AK32">
            <v>1983122976.3549168</v>
          </cell>
        </row>
        <row r="34">
          <cell r="D34">
            <v>1772467913.76</v>
          </cell>
          <cell r="E34">
            <v>25285214.629999999</v>
          </cell>
          <cell r="F34">
            <v>21704090.890000001</v>
          </cell>
          <cell r="G34">
            <v>4754117.21</v>
          </cell>
          <cell r="R34">
            <v>1828596804.21</v>
          </cell>
          <cell r="AF34">
            <v>2104187127.6058464</v>
          </cell>
          <cell r="AI34"/>
          <cell r="AK34">
            <v>1683124022.1758463</v>
          </cell>
        </row>
        <row r="35">
          <cell r="D35">
            <v>102679813.11</v>
          </cell>
          <cell r="E35"/>
          <cell r="F35"/>
          <cell r="G35"/>
          <cell r="R35">
            <v>102796643.39</v>
          </cell>
          <cell r="AF35">
            <v>79030639.310000002</v>
          </cell>
          <cell r="AI35">
            <v>1855995.25</v>
          </cell>
          <cell r="AK35">
            <v>52650176</v>
          </cell>
        </row>
      </sheetData>
      <sheetData sheetId="3">
        <row r="41">
          <cell r="E41">
            <v>64071365008.573265</v>
          </cell>
          <cell r="F41">
            <v>17136557210.665195</v>
          </cell>
          <cell r="G41">
            <v>53657877641.788147</v>
          </cell>
          <cell r="H41">
            <v>10413487363.760319</v>
          </cell>
          <cell r="I41">
            <v>6848060259.9099998</v>
          </cell>
          <cell r="J41">
            <v>49306477877.653938</v>
          </cell>
          <cell r="K41">
            <v>47792069494.627892</v>
          </cell>
          <cell r="M41">
            <v>40918587810.184654</v>
          </cell>
          <cell r="N41">
            <v>-2146464296.0521374</v>
          </cell>
        </row>
      </sheetData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02327-33FD-4C7B-8857-A0CE4F1B667E}">
  <sheetPr>
    <tabColor rgb="FFFF0000"/>
    <pageSetUpPr fitToPage="1"/>
  </sheetPr>
  <dimension ref="A1:K39"/>
  <sheetViews>
    <sheetView tabSelected="1" view="pageBreakPreview" zoomScale="85" zoomScaleNormal="100" zoomScaleSheetLayoutView="85" zoomScalePageLayoutView="85" workbookViewId="0">
      <selection activeCell="F3" sqref="F3"/>
    </sheetView>
  </sheetViews>
  <sheetFormatPr defaultColWidth="8.85546875" defaultRowHeight="13.35" customHeight="1"/>
  <cols>
    <col min="1" max="1" width="9.140625" customWidth="1"/>
    <col min="2" max="2" width="1.140625" customWidth="1"/>
    <col min="3" max="3" width="3.140625" customWidth="1"/>
    <col min="4" max="4" width="1.28515625" customWidth="1"/>
    <col min="5" max="5" width="45.42578125" customWidth="1"/>
    <col min="6" max="6" width="17.42578125" customWidth="1"/>
    <col min="7" max="7" width="20" customWidth="1"/>
    <col min="8" max="8" width="15.7109375" customWidth="1"/>
    <col min="9" max="9" width="1.140625" customWidth="1"/>
    <col min="11" max="11" width="10.42578125" bestFit="1" customWidth="1"/>
  </cols>
  <sheetData>
    <row r="1" spans="1:11" ht="1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9.2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ht="20.25" customHeight="1">
      <c r="A3" s="1"/>
      <c r="B3" s="1"/>
      <c r="C3" s="3" t="s">
        <v>0</v>
      </c>
      <c r="D3" s="4"/>
      <c r="E3" s="4"/>
      <c r="F3" s="4"/>
      <c r="G3" s="4"/>
      <c r="H3" s="5"/>
      <c r="I3" s="1"/>
      <c r="J3" s="1"/>
      <c r="K3" s="2"/>
    </row>
    <row r="4" spans="1:11" ht="20.25" customHeight="1">
      <c r="A4" s="1"/>
      <c r="B4" s="1"/>
      <c r="C4" s="6" t="str">
        <f>"as of "&amp;IF([1]Selected_Fin!E1="Q1","30 January ",IF([1]Selected_Fin!E1="Q2", "31 March ",IF([1]Selected_Fin!E1="Q3","30 September ","31 December ")))&amp;[1]Selected_Fin!F1</f>
        <v>as of 30 September 2023</v>
      </c>
      <c r="D4" s="7"/>
      <c r="E4" s="7"/>
      <c r="F4" s="7"/>
      <c r="G4" s="7"/>
      <c r="H4" s="8"/>
      <c r="I4" s="1"/>
      <c r="J4" s="1"/>
      <c r="K4" s="2"/>
    </row>
    <row r="5" spans="1:11" ht="18.75" customHeight="1">
      <c r="A5" s="1"/>
      <c r="B5" s="1"/>
      <c r="C5" s="9" t="s">
        <v>1</v>
      </c>
      <c r="D5" s="10"/>
      <c r="E5" s="10"/>
      <c r="F5" s="10"/>
      <c r="G5" s="10"/>
      <c r="H5" s="11"/>
      <c r="I5" s="1"/>
      <c r="J5" s="12"/>
      <c r="K5" s="2"/>
    </row>
    <row r="6" spans="1:11" ht="4.5" customHeight="1" thickBot="1">
      <c r="A6" s="1"/>
      <c r="B6" s="1"/>
      <c r="C6" s="73"/>
      <c r="D6" s="74"/>
      <c r="E6" s="74"/>
      <c r="F6" s="74"/>
      <c r="G6" s="74"/>
      <c r="H6" s="75"/>
      <c r="I6" s="1"/>
      <c r="J6" s="1"/>
      <c r="K6" s="2"/>
    </row>
    <row r="7" spans="1:11" ht="48" customHeight="1">
      <c r="A7" s="1"/>
      <c r="B7" s="1"/>
      <c r="C7" s="76" t="s">
        <v>2</v>
      </c>
      <c r="D7" s="77"/>
      <c r="E7" s="77"/>
      <c r="F7" s="82" t="s">
        <v>3</v>
      </c>
      <c r="G7" s="82" t="s">
        <v>4</v>
      </c>
      <c r="H7" s="85" t="s">
        <v>5</v>
      </c>
      <c r="I7" s="1"/>
      <c r="J7" s="1"/>
      <c r="K7" s="2"/>
    </row>
    <row r="8" spans="1:11" ht="15" customHeight="1">
      <c r="A8" s="1"/>
      <c r="B8" s="1"/>
      <c r="C8" s="78"/>
      <c r="D8" s="79"/>
      <c r="E8" s="79"/>
      <c r="F8" s="83"/>
      <c r="G8" s="83"/>
      <c r="H8" s="86"/>
      <c r="I8" s="1"/>
      <c r="J8" s="1"/>
      <c r="K8" s="2"/>
    </row>
    <row r="9" spans="1:11" ht="15.75" customHeight="1" thickBot="1">
      <c r="A9" s="1"/>
      <c r="B9" s="1"/>
      <c r="C9" s="80"/>
      <c r="D9" s="81"/>
      <c r="E9" s="81"/>
      <c r="F9" s="84"/>
      <c r="G9" s="84"/>
      <c r="H9" s="87"/>
      <c r="I9" s="1"/>
      <c r="J9" s="1"/>
      <c r="K9" s="2"/>
    </row>
    <row r="10" spans="1:11" ht="16.5" thickTop="1">
      <c r="A10" s="1"/>
      <c r="B10" s="1"/>
      <c r="C10" s="13"/>
      <c r="D10" s="14"/>
      <c r="E10" s="14"/>
      <c r="F10" s="15"/>
      <c r="G10" s="15"/>
      <c r="H10" s="16"/>
      <c r="I10" s="1"/>
      <c r="J10" s="1"/>
      <c r="K10" s="2"/>
    </row>
    <row r="11" spans="1:11" ht="15.75">
      <c r="A11" s="1"/>
      <c r="B11" s="1"/>
      <c r="C11" s="17">
        <v>1</v>
      </c>
      <c r="D11" s="18"/>
      <c r="E11" s="19" t="s">
        <v>6</v>
      </c>
      <c r="F11" s="20">
        <v>28</v>
      </c>
      <c r="G11" s="20">
        <v>30</v>
      </c>
      <c r="H11" s="21"/>
      <c r="I11" s="1"/>
      <c r="J11" s="1"/>
      <c r="K11" s="2"/>
    </row>
    <row r="12" spans="1:11" ht="5.25" customHeight="1">
      <c r="A12" s="1"/>
      <c r="B12" s="1"/>
      <c r="C12" s="17"/>
      <c r="D12" s="18"/>
      <c r="E12" s="19"/>
      <c r="F12" s="20"/>
      <c r="G12" s="20"/>
      <c r="H12" s="21"/>
      <c r="I12" s="1"/>
      <c r="J12" s="1"/>
      <c r="K12" s="2"/>
    </row>
    <row r="13" spans="1:11" ht="15.75">
      <c r="A13" s="1"/>
      <c r="B13" s="1"/>
      <c r="C13" s="17"/>
      <c r="D13" s="18"/>
      <c r="E13" s="19"/>
      <c r="F13" s="22" t="s">
        <v>7</v>
      </c>
      <c r="G13" s="22"/>
      <c r="H13" s="23"/>
      <c r="I13" s="1"/>
      <c r="J13" s="1"/>
      <c r="K13" s="2"/>
    </row>
    <row r="14" spans="1:11" ht="6.75" customHeight="1">
      <c r="A14" s="1"/>
      <c r="B14" s="1"/>
      <c r="C14" s="13"/>
      <c r="D14" s="14"/>
      <c r="E14" s="14"/>
      <c r="F14" s="15"/>
      <c r="G14" s="15"/>
      <c r="H14" s="24"/>
      <c r="I14" s="1"/>
      <c r="J14" s="1"/>
      <c r="K14" s="2"/>
    </row>
    <row r="15" spans="1:11" ht="15.75">
      <c r="A15" s="1"/>
      <c r="B15" s="1"/>
      <c r="C15" s="17">
        <v>2</v>
      </c>
      <c r="D15" s="25" t="s">
        <v>8</v>
      </c>
      <c r="E15" s="19" t="s">
        <v>9</v>
      </c>
      <c r="F15" s="26">
        <f>[1]Summary!E41</f>
        <v>64071365008.573265</v>
      </c>
      <c r="G15" s="27">
        <v>56130467695.28035</v>
      </c>
      <c r="H15" s="28">
        <f>(F15-G15)/G15*100</f>
        <v>14.147213873937869</v>
      </c>
      <c r="I15" s="1"/>
      <c r="J15" s="1"/>
      <c r="K15" s="2"/>
    </row>
    <row r="16" spans="1:11" ht="15.75" customHeight="1">
      <c r="A16" s="1"/>
      <c r="B16" s="1"/>
      <c r="C16" s="29"/>
      <c r="D16" s="30"/>
      <c r="E16" s="31"/>
      <c r="F16" s="32"/>
      <c r="G16" s="32"/>
      <c r="H16" s="21"/>
      <c r="I16" s="1"/>
      <c r="J16" s="1"/>
      <c r="K16" s="2"/>
    </row>
    <row r="17" spans="1:11" ht="15.75">
      <c r="A17" s="1"/>
      <c r="B17" s="1"/>
      <c r="C17" s="17">
        <v>3</v>
      </c>
      <c r="D17" s="25" t="s">
        <v>8</v>
      </c>
      <c r="E17" s="19" t="s">
        <v>10</v>
      </c>
      <c r="F17" s="27">
        <f>[1]Summary!G41</f>
        <v>53657877641.788147</v>
      </c>
      <c r="G17" s="33">
        <v>44181639936.208832</v>
      </c>
      <c r="H17" s="28">
        <f>(F17-G17)/G17*100</f>
        <v>21.448361172789138</v>
      </c>
      <c r="I17" s="1"/>
      <c r="J17" s="1"/>
      <c r="K17" s="2"/>
    </row>
    <row r="18" spans="1:11" ht="15.75">
      <c r="A18" s="1"/>
      <c r="B18" s="1"/>
      <c r="C18" s="29"/>
      <c r="D18" s="30"/>
      <c r="E18" s="31"/>
      <c r="F18" s="32"/>
      <c r="G18" s="32"/>
      <c r="H18" s="21"/>
      <c r="I18" s="1"/>
      <c r="J18" s="1"/>
      <c r="K18" s="2"/>
    </row>
    <row r="19" spans="1:11" ht="15.75">
      <c r="A19" s="1"/>
      <c r="B19" s="1"/>
      <c r="C19" s="17">
        <v>4</v>
      </c>
      <c r="D19" s="25" t="s">
        <v>8</v>
      </c>
      <c r="E19" s="19" t="s">
        <v>11</v>
      </c>
      <c r="F19" s="34">
        <f>[1]Summary!H41</f>
        <v>10413487363.760319</v>
      </c>
      <c r="G19" s="27">
        <v>11948827758.753075</v>
      </c>
      <c r="H19" s="28">
        <f>(F19-G19)/G19*100</f>
        <v>-12.849297236442691</v>
      </c>
      <c r="I19" s="1"/>
      <c r="J19" s="1"/>
      <c r="K19" s="2"/>
    </row>
    <row r="20" spans="1:11" ht="15.75">
      <c r="A20" s="1"/>
      <c r="B20" s="1"/>
      <c r="C20" s="29"/>
      <c r="D20" s="30"/>
      <c r="E20" s="31"/>
      <c r="F20" s="32"/>
      <c r="G20" s="35"/>
      <c r="H20" s="21"/>
      <c r="I20" s="1"/>
      <c r="J20" s="1"/>
      <c r="K20" s="2"/>
    </row>
    <row r="21" spans="1:11" ht="15.75">
      <c r="A21" s="1"/>
      <c r="B21" s="1"/>
      <c r="C21" s="17">
        <v>5</v>
      </c>
      <c r="D21" s="25" t="s">
        <v>8</v>
      </c>
      <c r="E21" s="19" t="s">
        <v>12</v>
      </c>
      <c r="F21" s="27">
        <f>[1]Summary!I41</f>
        <v>6848060259.9099998</v>
      </c>
      <c r="G21" s="27">
        <v>4584897301.4809074</v>
      </c>
      <c r="H21" s="28">
        <f>(F21-G21)/G21*100</f>
        <v>49.361257398243097</v>
      </c>
      <c r="I21" s="1"/>
      <c r="J21" s="1"/>
      <c r="K21" s="2"/>
    </row>
    <row r="22" spans="1:11" ht="15.75">
      <c r="A22" s="1"/>
      <c r="B22" s="1"/>
      <c r="C22" s="29"/>
      <c r="D22" s="30"/>
      <c r="E22" s="31"/>
      <c r="F22" s="32"/>
      <c r="G22" s="35"/>
      <c r="H22" s="21"/>
      <c r="I22" s="1"/>
      <c r="J22" s="1"/>
      <c r="K22" s="2"/>
    </row>
    <row r="23" spans="1:11" ht="18.75">
      <c r="A23" s="1"/>
      <c r="B23" s="1"/>
      <c r="C23" s="36">
        <v>6</v>
      </c>
      <c r="D23" s="37" t="s">
        <v>8</v>
      </c>
      <c r="E23" s="38" t="s">
        <v>13</v>
      </c>
      <c r="F23" s="27">
        <f>[1]Summary!F41</f>
        <v>17136557210.665195</v>
      </c>
      <c r="G23" s="39">
        <v>16042512997.553104</v>
      </c>
      <c r="H23" s="28">
        <f>(F23-G23)/G23*100</f>
        <v>6.8196560805589552</v>
      </c>
      <c r="I23" s="1"/>
      <c r="J23" s="1"/>
      <c r="K23" s="2"/>
    </row>
    <row r="24" spans="1:11" ht="15.75">
      <c r="A24" s="1"/>
      <c r="B24" s="1"/>
      <c r="C24" s="29"/>
      <c r="D24" s="30"/>
      <c r="E24" s="31"/>
      <c r="F24" s="32"/>
      <c r="G24" s="35"/>
      <c r="H24" s="21"/>
      <c r="I24" s="1"/>
      <c r="J24" s="1"/>
      <c r="K24" s="2"/>
    </row>
    <row r="25" spans="1:11" ht="15.75">
      <c r="A25" s="1"/>
      <c r="B25" s="1"/>
      <c r="C25" s="36">
        <v>7</v>
      </c>
      <c r="D25" s="37" t="s">
        <v>8</v>
      </c>
      <c r="E25" s="38" t="s">
        <v>14</v>
      </c>
      <c r="F25" s="39">
        <f>[1]Summary!J41</f>
        <v>49306477877.653938</v>
      </c>
      <c r="G25" s="39">
        <v>41906300954.9133</v>
      </c>
      <c r="H25" s="28">
        <f>(F25-G25)/G25*100</f>
        <v>17.658864548084161</v>
      </c>
      <c r="I25" s="1"/>
      <c r="J25" s="1"/>
      <c r="K25" s="2"/>
    </row>
    <row r="26" spans="1:11" ht="17.25">
      <c r="A26" s="1"/>
      <c r="B26" s="1"/>
      <c r="C26" s="36"/>
      <c r="D26" s="37"/>
      <c r="E26" s="40" t="s">
        <v>15</v>
      </c>
      <c r="F26" s="39">
        <f>[1]Summary!K41</f>
        <v>47792069494.627892</v>
      </c>
      <c r="G26" s="39">
        <v>40690815089.813896</v>
      </c>
      <c r="H26" s="28">
        <f>(F26-G26)/G26*100</f>
        <v>17.451737914661848</v>
      </c>
      <c r="I26" s="1"/>
      <c r="J26" s="1"/>
      <c r="K26" s="2"/>
    </row>
    <row r="27" spans="1:11" ht="15.75">
      <c r="A27" s="1"/>
      <c r="B27" s="1"/>
      <c r="C27" s="29"/>
      <c r="D27" s="30"/>
      <c r="E27" s="41"/>
      <c r="F27" s="32"/>
      <c r="G27" s="35"/>
      <c r="H27" s="21"/>
      <c r="I27" s="1"/>
      <c r="J27" s="1"/>
      <c r="K27" s="2"/>
    </row>
    <row r="28" spans="1:11" ht="15.75">
      <c r="A28" s="1"/>
      <c r="B28" s="1"/>
      <c r="C28" s="36">
        <v>8</v>
      </c>
      <c r="D28" s="37" t="s">
        <v>8</v>
      </c>
      <c r="E28" s="42" t="s">
        <v>16</v>
      </c>
      <c r="F28" s="39">
        <f>[1]Summary!M41</f>
        <v>40918587810.184654</v>
      </c>
      <c r="G28" s="39">
        <v>31934871895.545372</v>
      </c>
      <c r="H28" s="28">
        <f>(F28-G28)/G28*100</f>
        <v>28.131366689128413</v>
      </c>
      <c r="I28" s="1"/>
      <c r="J28" s="1"/>
      <c r="K28" s="2"/>
    </row>
    <row r="29" spans="1:11" ht="15.75">
      <c r="A29" s="1"/>
      <c r="B29" s="1"/>
      <c r="C29" s="29"/>
      <c r="D29" s="30"/>
      <c r="E29" s="41"/>
      <c r="F29" s="32"/>
      <c r="G29" s="35"/>
      <c r="H29" s="21"/>
      <c r="I29" s="1"/>
      <c r="J29" s="1"/>
      <c r="K29" s="2"/>
    </row>
    <row r="30" spans="1:11" ht="15.75">
      <c r="A30" s="1"/>
      <c r="B30" s="1"/>
      <c r="C30" s="17">
        <v>9</v>
      </c>
      <c r="D30" s="25" t="s">
        <v>8</v>
      </c>
      <c r="E30" s="38" t="s">
        <v>17</v>
      </c>
      <c r="F30" s="43">
        <f>[1]Summary!N41</f>
        <v>-2146464296.0521374</v>
      </c>
      <c r="G30" s="44">
        <v>-341320771.65194213</v>
      </c>
      <c r="H30" s="28">
        <f>(F30-G30)/G30*100</f>
        <v>528.87010528646329</v>
      </c>
      <c r="I30" s="1"/>
      <c r="J30" s="1"/>
      <c r="K30" s="2"/>
    </row>
    <row r="31" spans="1:11" ht="16.5" thickBot="1">
      <c r="A31" s="1"/>
      <c r="B31" s="1"/>
      <c r="C31" s="45"/>
      <c r="D31" s="46"/>
      <c r="E31" s="47"/>
      <c r="F31" s="48"/>
      <c r="G31" s="48"/>
      <c r="H31" s="49"/>
      <c r="I31" s="1"/>
      <c r="J31" s="1"/>
      <c r="K31" s="2"/>
    </row>
    <row r="32" spans="1:11" ht="1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ht="15">
      <c r="A33" s="1"/>
      <c r="B33" s="1"/>
      <c r="C33" s="50" t="s">
        <v>18</v>
      </c>
      <c r="D33" s="1"/>
      <c r="E33" s="1"/>
      <c r="F33" s="1"/>
      <c r="G33" s="1"/>
      <c r="H33" s="1"/>
      <c r="I33" s="1"/>
      <c r="J33" s="1"/>
      <c r="K33" s="2"/>
    </row>
    <row r="34" spans="1:11" ht="12.75" customHeight="1">
      <c r="A34" s="1"/>
      <c r="B34" s="1"/>
      <c r="C34" s="72" t="s">
        <v>19</v>
      </c>
      <c r="D34" s="72"/>
      <c r="E34" s="72"/>
      <c r="F34" s="72"/>
      <c r="G34" s="72"/>
      <c r="H34" s="72"/>
      <c r="I34" s="1"/>
      <c r="J34" s="1"/>
      <c r="K34" s="2"/>
    </row>
    <row r="35" spans="1:11" ht="12.75" customHeight="1">
      <c r="A35" s="1"/>
      <c r="B35" s="1"/>
      <c r="C35" s="72" t="s">
        <v>20</v>
      </c>
      <c r="D35" s="72"/>
      <c r="E35" s="72"/>
      <c r="F35" s="72"/>
      <c r="G35" s="72"/>
      <c r="H35" s="72"/>
      <c r="I35" s="1"/>
      <c r="J35" s="1"/>
      <c r="K35" s="2"/>
    </row>
    <row r="36" spans="1:11" ht="12.75" customHeight="1">
      <c r="A36" s="1"/>
      <c r="B36" s="1"/>
      <c r="C36" s="72" t="s">
        <v>21</v>
      </c>
      <c r="D36" s="72"/>
      <c r="E36" s="72"/>
      <c r="F36" s="72"/>
      <c r="G36" s="72"/>
      <c r="H36" s="72"/>
      <c r="I36" s="1"/>
      <c r="J36" s="1"/>
      <c r="K36" s="2"/>
    </row>
    <row r="37" spans="1:11" ht="20.25" customHeight="1">
      <c r="A37" s="1"/>
      <c r="B37" s="1"/>
      <c r="C37" s="72" t="s">
        <v>22</v>
      </c>
      <c r="D37" s="72"/>
      <c r="E37" s="72"/>
      <c r="F37" s="72"/>
      <c r="G37" s="72"/>
      <c r="H37" s="72"/>
      <c r="I37" s="1"/>
      <c r="J37" s="1"/>
      <c r="K37" s="2"/>
    </row>
    <row r="38" spans="1:11" ht="15">
      <c r="A38" s="1"/>
      <c r="B38" s="1"/>
      <c r="C38" s="72"/>
      <c r="D38" s="72"/>
      <c r="E38" s="72"/>
      <c r="F38" s="72"/>
      <c r="G38" s="72"/>
      <c r="H38" s="72"/>
      <c r="I38" s="1"/>
      <c r="J38" s="1"/>
      <c r="K38" s="2"/>
    </row>
    <row r="39" spans="1:11" ht="15">
      <c r="A39" s="1"/>
      <c r="B39" s="1"/>
      <c r="C39" s="1"/>
      <c r="D39" s="1"/>
      <c r="E39" s="1" t="s">
        <v>23</v>
      </c>
      <c r="F39" s="1"/>
      <c r="G39" s="1"/>
      <c r="H39" s="1"/>
      <c r="I39" s="1"/>
      <c r="J39" s="1"/>
      <c r="K39" s="2"/>
    </row>
  </sheetData>
  <mergeCells count="10">
    <mergeCell ref="C35:H35"/>
    <mergeCell ref="C36:H36"/>
    <mergeCell ref="C37:H37"/>
    <mergeCell ref="C38:H38"/>
    <mergeCell ref="C6:H6"/>
    <mergeCell ref="C7:E9"/>
    <mergeCell ref="F7:F9"/>
    <mergeCell ref="G7:G9"/>
    <mergeCell ref="H7:H9"/>
    <mergeCell ref="C34:H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2FED3-EDB9-4C5D-9B89-498E6BA7FE3E}">
  <sheetPr>
    <tabColor rgb="FFFF0000"/>
    <pageSetUpPr fitToPage="1"/>
  </sheetPr>
  <dimension ref="A1:O42"/>
  <sheetViews>
    <sheetView tabSelected="1" view="pageBreakPreview" zoomScale="70" zoomScaleNormal="100" zoomScaleSheetLayoutView="70" zoomScalePageLayoutView="55" workbookViewId="0">
      <selection activeCell="F3" sqref="F3"/>
    </sheetView>
  </sheetViews>
  <sheetFormatPr defaultColWidth="8.85546875" defaultRowHeight="13.35" customHeight="1"/>
  <cols>
    <col min="1" max="1" width="1.140625" customWidth="1"/>
    <col min="2" max="2" width="3.7109375" bestFit="1" customWidth="1"/>
    <col min="3" max="3" width="1.28515625" customWidth="1"/>
    <col min="4" max="4" width="55.42578125" bestFit="1" customWidth="1"/>
    <col min="5" max="8" width="20" bestFit="1" customWidth="1"/>
    <col min="9" max="9" width="18.85546875" bestFit="1" customWidth="1"/>
    <col min="10" max="10" width="20" bestFit="1" customWidth="1"/>
    <col min="11" max="11" width="23.85546875" bestFit="1" customWidth="1"/>
    <col min="12" max="13" width="20" bestFit="1" customWidth="1"/>
    <col min="14" max="14" width="19.42578125" bestFit="1" customWidth="1"/>
    <col min="15" max="15" width="13" customWidth="1"/>
    <col min="16" max="44" width="8.85546875" customWidth="1"/>
  </cols>
  <sheetData>
    <row r="1" spans="1:15" ht="26.25" customHeight="1">
      <c r="O1" s="51"/>
    </row>
    <row r="2" spans="1:15" ht="18">
      <c r="A2" s="88" t="str">
        <f>"HMO Statistics ("&amp;IF([1]Selected_Fin!E1="Q1","First",IF([1]Selected_Fin!E1="Q2", "Second",IF([1]Selected_Fin!E1="Q3","Third","Fourth")))&amp;" Quarter "&amp;[1]Selected_Fin!F1&amp;")"</f>
        <v>HMO Statistics (Third Quarter 2023)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51"/>
    </row>
    <row r="3" spans="1:15" ht="14.25">
      <c r="A3" s="89" t="s">
        <v>66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51"/>
    </row>
    <row r="4" spans="1:15" ht="12.75">
      <c r="O4" s="51"/>
    </row>
    <row r="5" spans="1:15" ht="12.75" customHeight="1">
      <c r="A5" s="90" t="s">
        <v>65</v>
      </c>
      <c r="B5" s="91"/>
      <c r="C5" s="91"/>
      <c r="D5" s="92"/>
      <c r="E5" s="99" t="s">
        <v>64</v>
      </c>
      <c r="F5" s="99" t="s">
        <v>63</v>
      </c>
      <c r="G5" s="99" t="s">
        <v>62</v>
      </c>
      <c r="H5" s="99" t="s">
        <v>61</v>
      </c>
      <c r="I5" s="99" t="s">
        <v>60</v>
      </c>
      <c r="J5" s="99" t="s">
        <v>59</v>
      </c>
      <c r="K5" s="99" t="s">
        <v>58</v>
      </c>
      <c r="L5" s="99" t="s">
        <v>57</v>
      </c>
      <c r="M5" s="99" t="s">
        <v>56</v>
      </c>
      <c r="N5" s="99" t="s">
        <v>55</v>
      </c>
      <c r="O5" s="99" t="s">
        <v>54</v>
      </c>
    </row>
    <row r="6" spans="1:15" ht="12.75" customHeight="1">
      <c r="A6" s="93"/>
      <c r="B6" s="94"/>
      <c r="C6" s="94"/>
      <c r="D6" s="95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</row>
    <row r="7" spans="1:15" ht="12.75" customHeight="1">
      <c r="A7" s="93"/>
      <c r="B7" s="94"/>
      <c r="C7" s="94"/>
      <c r="D7" s="95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</row>
    <row r="8" spans="1:15" ht="32.1" customHeight="1">
      <c r="A8" s="96"/>
      <c r="B8" s="97"/>
      <c r="C8" s="97"/>
      <c r="D8" s="98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12.75">
      <c r="A9" s="71"/>
      <c r="B9" s="70"/>
      <c r="C9" s="70"/>
      <c r="D9" s="69"/>
      <c r="E9" s="68"/>
      <c r="F9" s="68"/>
      <c r="G9" s="68"/>
      <c r="H9" s="68"/>
      <c r="I9" s="68"/>
      <c r="J9" s="68"/>
      <c r="K9" s="68"/>
      <c r="L9" s="68"/>
      <c r="M9" s="68"/>
      <c r="N9" s="68"/>
      <c r="O9" s="57"/>
    </row>
    <row r="10" spans="1:15" ht="15">
      <c r="A10" s="67"/>
      <c r="B10" s="60">
        <v>1</v>
      </c>
      <c r="C10" s="60"/>
      <c r="D10" s="64" t="s">
        <v>53</v>
      </c>
      <c r="E10" s="63">
        <f>IF([1]Selected_Fin!Z5=0,"No Submission",[1]Selected_Fin!Z5)</f>
        <v>16316985357.440002</v>
      </c>
      <c r="F10" s="63">
        <f>IF(E10=0,"No Submission",[1]Selected_Fin!BN5)</f>
        <v>1009514419.8699999</v>
      </c>
      <c r="G10" s="63">
        <f>IF([1]Selected_Fin!Z5=0,"No Submission",[1]Selected_Fin!BA5)</f>
        <v>14354902698.419998</v>
      </c>
      <c r="H10" s="63">
        <f>IF([1]Selected_Fin!Z5=0,"No Submission",[1]Selected_Fin!BM5)</f>
        <v>1962082659.0200045</v>
      </c>
      <c r="I10" s="63">
        <f>IF([1]Selected_Fin!BB5=0,IF([1]Selected_Fin!BC5=0,"No Submission",[1]Selected_Fin!BB5+[1]Selected_Fin!BC5),[1]Selected_Fin!BB5+[1]Selected_Fin!BC5)</f>
        <v>500000000</v>
      </c>
      <c r="J10" s="63">
        <f>IF([1]Selected_Fin!Z5=0,"No Submission",[1]Selected_Oper!R6)</f>
        <v>13170771952.449997</v>
      </c>
      <c r="K10" s="63">
        <f>IF(H10=0,"No Submission",SUM([1]Selected_Oper!D6,[1]Selected_Oper!E6,[1]Selected_Oper!F6,[1]Selected_Oper!G6))</f>
        <v>12989519481.42</v>
      </c>
      <c r="L10" s="63">
        <f>IF([1]Selected_Fin!Z5=0,"No Submission",[1]Selected_Oper!AF6+[1]Selected_Oper!AI6)</f>
        <v>13352577065.34</v>
      </c>
      <c r="M10" s="63">
        <f>IF(H10=0,"No Submission",[1]Selected_Oper!AK6)</f>
        <v>10885469978.09</v>
      </c>
      <c r="N10" s="63">
        <f t="shared" ref="N10:N37" si="0">IFERROR(J10-L10,"No Submission")</f>
        <v>-181805112.8900032</v>
      </c>
      <c r="O10" s="57" t="str">
        <f>[1]Selected_Fin!E5</f>
        <v>Licensed</v>
      </c>
    </row>
    <row r="11" spans="1:15" ht="15">
      <c r="A11" s="65"/>
      <c r="B11" s="60">
        <f t="shared" ref="B11:B37" si="1">B10+1</f>
        <v>2</v>
      </c>
      <c r="C11" s="60"/>
      <c r="D11" s="64" t="s">
        <v>52</v>
      </c>
      <c r="E11" s="66">
        <f>IF([1]Selected_Fin!Z6=0,"No Submission",[1]Selected_Fin!Z6)</f>
        <v>98068295.725908473</v>
      </c>
      <c r="F11" s="66">
        <f>IF(E11=0,"No Submission",[1]Selected_Fin!BN6)</f>
        <v>8860954.4687397256</v>
      </c>
      <c r="G11" s="66">
        <f>IF([1]Selected_Fin!Z6=0,"No Submission",[1]Selected_Fin!BA6)</f>
        <v>53495866.637031093</v>
      </c>
      <c r="H11" s="66">
        <f>IF([1]Selected_Fin!Z6=0,"No Submission",[1]Selected_Fin!BM6)</f>
        <v>44572429.091277063</v>
      </c>
      <c r="I11" s="66">
        <f>IF([1]Selected_Fin!BB6=0,IF([1]Selected_Fin!BC6=0,"No Submission",[1]Selected_Fin!BB6+[1]Selected_Fin!BC6),[1]Selected_Fin!BB6+[1]Selected_Fin!BC6)</f>
        <v>25000000</v>
      </c>
      <c r="J11" s="66">
        <f>IF([1]Selected_Fin!Z6=0,"No Submission",[1]Selected_Oper!R7)</f>
        <v>58575154.883214004</v>
      </c>
      <c r="K11" s="66">
        <f>IF(H11=0,"No Submission",SUM([1]Selected_Oper!D7,[1]Selected_Oper!E7,[1]Selected_Oper!F7,[1]Selected_Oper!G7))</f>
        <v>58315423.563214004</v>
      </c>
      <c r="L11" s="66">
        <f>IF([1]Selected_Fin!Z6=0,"No Submission",[1]Selected_Oper!AF7+[1]Selected_Oper!AI7)</f>
        <v>58633780.622322001</v>
      </c>
      <c r="M11" s="66">
        <f>IF(H11=0,"No Submission",[1]Selected_Oper!AK7)</f>
        <v>48700120.024285719</v>
      </c>
      <c r="N11" s="66">
        <f t="shared" si="0"/>
        <v>-58625.739107996225</v>
      </c>
      <c r="O11" s="57" t="str">
        <f>[1]Selected_Fin!E6</f>
        <v>Licensed</v>
      </c>
    </row>
    <row r="12" spans="1:15" ht="15">
      <c r="A12" s="65"/>
      <c r="B12" s="60">
        <f t="shared" si="1"/>
        <v>3</v>
      </c>
      <c r="C12" s="60"/>
      <c r="D12" s="64" t="s">
        <v>51</v>
      </c>
      <c r="E12" s="63">
        <f>IF([1]Selected_Fin!Z7=0,"No Submission",[1]Selected_Fin!Z7)</f>
        <v>3073764572.8615422</v>
      </c>
      <c r="F12" s="63">
        <f>IF(E12=0,"No Submission",[1]Selected_Fin!BN7)</f>
        <v>171177739.90041968</v>
      </c>
      <c r="G12" s="63">
        <f>IF([1]Selected_Fin!Z7=0,"No Submission",[1]Selected_Fin!BA7)</f>
        <v>2430957293.2052073</v>
      </c>
      <c r="H12" s="63">
        <f>IF([1]Selected_Fin!Z7=0,"No Submission",[1]Selected_Fin!BM7)</f>
        <v>642807279.27859771</v>
      </c>
      <c r="I12" s="63">
        <f>IF([1]Selected_Fin!BB7=0,IF([1]Selected_Fin!BC7=0,"No Submission",[1]Selected_Fin!BB7+[1]Selected_Fin!BC7),[1]Selected_Fin!BB7+[1]Selected_Fin!BC7)</f>
        <v>200000000</v>
      </c>
      <c r="J12" s="63">
        <f>IF([1]Selected_Fin!Z7=0,"No Submission",[1]Selected_Oper!R8)</f>
        <v>659148799.44116116</v>
      </c>
      <c r="K12" s="63">
        <f>IF(H12=0,"No Submission",SUM([1]Selected_Oper!D8,[1]Selected_Oper!E8,[1]Selected_Oper!F8,[1]Selected_Oper!G8))</f>
        <v>527758268.72997499</v>
      </c>
      <c r="L12" s="63">
        <f>IF([1]Selected_Fin!Z7=0,"No Submission",[1]Selected_Oper!AF8+[1]Selected_Oper!AI8)</f>
        <v>547858406.8725636</v>
      </c>
      <c r="M12" s="63">
        <f>IF(H12=0,"No Submission",[1]Selected_Oper!AK8)</f>
        <v>113422187.62999979</v>
      </c>
      <c r="N12" s="63">
        <f t="shared" si="0"/>
        <v>111290392.56859756</v>
      </c>
      <c r="O12" s="57" t="str">
        <f>[1]Selected_Fin!E7</f>
        <v>Licensed</v>
      </c>
    </row>
    <row r="13" spans="1:15" ht="15">
      <c r="A13" s="65"/>
      <c r="B13" s="60">
        <f t="shared" si="1"/>
        <v>4</v>
      </c>
      <c r="C13" s="60"/>
      <c r="D13" s="64" t="s">
        <v>50</v>
      </c>
      <c r="E13" s="66">
        <f>IF([1]Selected_Fin!Z8=0,"No Submission",[1]Selected_Fin!Z8)</f>
        <v>1467863939.5999997</v>
      </c>
      <c r="F13" s="66">
        <f>IF(E13=0,"No Submission",[1]Selected_Fin!BN8)</f>
        <v>123489055.02</v>
      </c>
      <c r="G13" s="66">
        <f>IF([1]Selected_Fin!Z8=0,"No Submission",[1]Selected_Fin!BA8)</f>
        <v>1400549915.5699997</v>
      </c>
      <c r="H13" s="66">
        <f>IF([1]Selected_Fin!Z8=0,"No Submission",[1]Selected_Fin!BM8)</f>
        <v>67314024.030000001</v>
      </c>
      <c r="I13" s="66">
        <f>IF([1]Selected_Fin!BB8=0,IF([1]Selected_Fin!BC8=0,"No Submission",[1]Selected_Fin!BB8+[1]Selected_Fin!BC8),[1]Selected_Fin!BB8+[1]Selected_Fin!BC8)</f>
        <v>49497375</v>
      </c>
      <c r="J13" s="66">
        <f>IF([1]Selected_Fin!Z8=0,"No Submission",[1]Selected_Oper!R9)</f>
        <v>168090549.72</v>
      </c>
      <c r="K13" s="66">
        <f>IF(H13=0,"No Submission",SUM([1]Selected_Oper!D9,[1]Selected_Oper!E9,[1]Selected_Oper!F9,[1]Selected_Oper!G9))</f>
        <v>169373117.44</v>
      </c>
      <c r="L13" s="66">
        <f>IF([1]Selected_Fin!Z8=0,"No Submission",[1]Selected_Oper!AF9+[1]Selected_Oper!AI9)</f>
        <v>166856415.40000001</v>
      </c>
      <c r="M13" s="66">
        <f>IF(H13=0,"No Submission",[1]Selected_Oper!AK9)</f>
        <v>70158141.189999998</v>
      </c>
      <c r="N13" s="66">
        <f t="shared" si="0"/>
        <v>1234134.3199999928</v>
      </c>
      <c r="O13" s="57" t="str">
        <f>[1]Selected_Fin!E8</f>
        <v>Pending</v>
      </c>
    </row>
    <row r="14" spans="1:15" ht="15">
      <c r="A14" s="65"/>
      <c r="B14" s="60">
        <f t="shared" si="1"/>
        <v>5</v>
      </c>
      <c r="C14" s="60"/>
      <c r="D14" s="64" t="s">
        <v>49</v>
      </c>
      <c r="E14" s="66">
        <f>IF([1]Selected_Fin!Z9=0,"No Submission",[1]Selected_Fin!Z9)</f>
        <v>32900702.634778567</v>
      </c>
      <c r="F14" s="66">
        <f>IF(E14=0,"No Submission",[1]Selected_Fin!BN9)</f>
        <v>11992399.800000001</v>
      </c>
      <c r="G14" s="66">
        <f>IF([1]Selected_Fin!Z9=0,"No Submission",[1]Selected_Fin!BA9)</f>
        <v>11229409.76</v>
      </c>
      <c r="H14" s="66">
        <f>IF([1]Selected_Fin!Z9=0,"No Submission",[1]Selected_Fin!BM9)</f>
        <v>21671292.878571428</v>
      </c>
      <c r="I14" s="66">
        <f>IF([1]Selected_Fin!BB9=0,IF([1]Selected_Fin!BC9=0,"No Submission",[1]Selected_Fin!BB9+[1]Selected_Fin!BC9),[1]Selected_Fin!BB9+[1]Selected_Fin!BC9)</f>
        <v>17500000</v>
      </c>
      <c r="J14" s="66">
        <f>IF([1]Selected_Fin!Z9=0,"No Submission",[1]Selected_Oper!R10)</f>
        <v>20861936.668571431</v>
      </c>
      <c r="K14" s="66">
        <f>IF(H14=0,"No Submission",SUM([1]Selected_Oper!D10,[1]Selected_Oper!E10,[1]Selected_Oper!F10,[1]Selected_Oper!G10))</f>
        <v>20586886.79857143</v>
      </c>
      <c r="L14" s="66">
        <f>IF([1]Selected_Fin!Z9=0,"No Submission",[1]Selected_Oper!AF10+[1]Selected_Oper!AI10)</f>
        <v>24555520.460000001</v>
      </c>
      <c r="M14" s="66">
        <f>IF(H14=0,"No Submission",[1]Selected_Oper!AK10)</f>
        <v>13034467.699999999</v>
      </c>
      <c r="N14" s="66">
        <f t="shared" si="0"/>
        <v>-3693583.7914285697</v>
      </c>
      <c r="O14" s="57" t="str">
        <f>[1]Selected_Fin!E9</f>
        <v>Licensed</v>
      </c>
    </row>
    <row r="15" spans="1:15" ht="15">
      <c r="A15" s="65"/>
      <c r="B15" s="60">
        <f t="shared" si="1"/>
        <v>6</v>
      </c>
      <c r="C15" s="60"/>
      <c r="D15" s="64" t="s">
        <v>48</v>
      </c>
      <c r="E15" s="63">
        <f>IF([1]Selected_Fin!Z11=0,"No Submission",[1]Selected_Fin!Z11)</f>
        <v>503965619.11596328</v>
      </c>
      <c r="F15" s="63">
        <f>IF(E15=0,"No Submission",[1]Selected_Fin!BN11)</f>
        <v>165948612.32390365</v>
      </c>
      <c r="G15" s="63">
        <f>IF([1]Selected_Fin!Z11=0,"No Submission",[1]Selected_Fin!BA11)</f>
        <v>224855363.16511822</v>
      </c>
      <c r="H15" s="63">
        <f>IF([1]Selected_Fin!Z11=0,"No Submission",[1]Selected_Fin!BM11)</f>
        <v>279110255.95203495</v>
      </c>
      <c r="I15" s="63">
        <f>IF([1]Selected_Fin!BB11=0,IF([1]Selected_Fin!BC11=0,"No Submission",[1]Selected_Fin!BB11+[1]Selected_Fin!BC11),[1]Selected_Fin!BB11+[1]Selected_Fin!BC11)</f>
        <v>203489311.50999999</v>
      </c>
      <c r="J15" s="63">
        <f>IF([1]Selected_Fin!Z11=0,"No Submission",[1]Selected_Oper!R12)</f>
        <v>223579124.09099999</v>
      </c>
      <c r="K15" s="63">
        <f>IF(H15=0,"No Submission",SUM([1]Selected_Oper!D12,[1]Selected_Oper!E12,[1]Selected_Oper!F12,[1]Selected_Oper!G12))</f>
        <v>216454440.74000001</v>
      </c>
      <c r="L15" s="63">
        <f>IF([1]Selected_Fin!Z11=0,"No Submission",[1]Selected_Oper!AF12+[1]Selected_Oper!AI12)</f>
        <v>218671895.90082672</v>
      </c>
      <c r="M15" s="63">
        <f>IF(H15=0,"No Submission",[1]Selected_Oper!AK12)</f>
        <v>148657128.97</v>
      </c>
      <c r="N15" s="63">
        <f t="shared" si="0"/>
        <v>4907228.1901732683</v>
      </c>
      <c r="O15" s="57" t="str">
        <f>[1]Selected_Fin!E11</f>
        <v>Licensed</v>
      </c>
    </row>
    <row r="16" spans="1:15" ht="15">
      <c r="A16" s="65"/>
      <c r="B16" s="60">
        <f t="shared" si="1"/>
        <v>7</v>
      </c>
      <c r="C16" s="60"/>
      <c r="D16" s="64" t="s">
        <v>47</v>
      </c>
      <c r="E16" s="63">
        <f>IF([1]Selected_Fin!Z12=0,"No Submission",[1]Selected_Fin!Z12)</f>
        <v>29070760.880000003</v>
      </c>
      <c r="F16" s="63">
        <f>IF(E16=0,"No Submission",[1]Selected_Fin!BN12)</f>
        <v>500000</v>
      </c>
      <c r="G16" s="63">
        <f>IF([1]Selected_Fin!Z12=0,"No Submission",[1]Selected_Fin!BA12)</f>
        <v>4589408.3099999996</v>
      </c>
      <c r="H16" s="63">
        <f>IF([1]Selected_Fin!Z12=0,"No Submission",[1]Selected_Fin!BM12)</f>
        <v>24481352.57</v>
      </c>
      <c r="I16" s="63">
        <f>IF([1]Selected_Fin!BB12=0,IF([1]Selected_Fin!BC12=0,"No Submission",[1]Selected_Fin!BB12+[1]Selected_Fin!BC12),[1]Selected_Fin!BB12+[1]Selected_Fin!BC12)</f>
        <v>10000000</v>
      </c>
      <c r="J16" s="63">
        <f>IF([1]Selected_Fin!Z12=0,"No Submission",[1]Selected_Oper!R13)</f>
        <v>34618611.649999999</v>
      </c>
      <c r="K16" s="63">
        <f>IF(H16=0,"No Submission",SUM([1]Selected_Oper!D13,[1]Selected_Oper!E13,[1]Selected_Oper!F13,[1]Selected_Oper!G13))</f>
        <v>34618611.649999999</v>
      </c>
      <c r="L16" s="63">
        <f>IF([1]Selected_Fin!Z12=0,"No Submission",[1]Selected_Oper!AF13+[1]Selected_Oper!AI13)</f>
        <v>32063654.081999999</v>
      </c>
      <c r="M16" s="63">
        <f>IF(H16=0,"No Submission",[1]Selected_Oper!AK13)</f>
        <v>24279553.379999999</v>
      </c>
      <c r="N16" s="63">
        <f t="shared" si="0"/>
        <v>2554957.568</v>
      </c>
      <c r="O16" s="57" t="str">
        <f>[1]Selected_Fin!E12</f>
        <v>Licensed</v>
      </c>
    </row>
    <row r="17" spans="1:15" ht="15">
      <c r="A17" s="65"/>
      <c r="B17" s="60">
        <f t="shared" si="1"/>
        <v>8</v>
      </c>
      <c r="C17" s="60"/>
      <c r="D17" s="64" t="s">
        <v>46</v>
      </c>
      <c r="E17" s="63">
        <f>IF([1]Selected_Fin!Z13=0,"No Submission",[1]Selected_Fin!Z13)</f>
        <v>652976182.05551326</v>
      </c>
      <c r="F17" s="63">
        <f>IF(E17=0,"No Submission",[1]Selected_Fin!BN13)</f>
        <v>369911593.38999999</v>
      </c>
      <c r="G17" s="63">
        <f>IF([1]Selected_Fin!Z13=0,"No Submission",[1]Selected_Fin!BA13)</f>
        <v>455958832.26000071</v>
      </c>
      <c r="H17" s="63">
        <f>IF([1]Selected_Fin!Z13=0,"No Submission",[1]Selected_Fin!BM13)</f>
        <v>197017349.80000126</v>
      </c>
      <c r="I17" s="63">
        <f>IF([1]Selected_Fin!BB13=0,IF([1]Selected_Fin!BC13=0,"No Submission",[1]Selected_Fin!BB13+[1]Selected_Fin!BC13),[1]Selected_Fin!BB13+[1]Selected_Fin!BC13)</f>
        <v>50000000</v>
      </c>
      <c r="J17" s="63">
        <f>IF([1]Selected_Fin!Z13=0,"No Submission",[1]Selected_Oper!R14)</f>
        <v>588774158.81000006</v>
      </c>
      <c r="K17" s="63">
        <f>IF(H17=0,"No Submission",SUM([1]Selected_Oper!D14,[1]Selected_Oper!E14,[1]Selected_Oper!F14,[1]Selected_Oper!G14))</f>
        <v>576550055.74000001</v>
      </c>
      <c r="L17" s="63">
        <f>IF([1]Selected_Fin!Z13=0,"No Submission",[1]Selected_Oper!AF14+[1]Selected_Oper!AI14)</f>
        <v>588203848.0099988</v>
      </c>
      <c r="M17" s="63">
        <f>IF(H17=0,"No Submission",[1]Selected_Oper!AK14)</f>
        <v>454233735.41999888</v>
      </c>
      <c r="N17" s="63">
        <f t="shared" si="0"/>
        <v>570310.80000126362</v>
      </c>
      <c r="O17" s="57" t="str">
        <f>[1]Selected_Fin!E13</f>
        <v>Licensed</v>
      </c>
    </row>
    <row r="18" spans="1:15" ht="15">
      <c r="A18" s="65"/>
      <c r="B18" s="60">
        <f t="shared" si="1"/>
        <v>9</v>
      </c>
      <c r="C18" s="60"/>
      <c r="D18" s="64" t="s">
        <v>45</v>
      </c>
      <c r="E18" s="63">
        <f>IF([1]Selected_Fin!Z14=0,"No Submission",[1]Selected_Fin!Z14)</f>
        <v>117777212.89999999</v>
      </c>
      <c r="F18" s="63">
        <f>IF(E18=0,"No Submission",[1]Selected_Fin!BN14)</f>
        <v>25000000</v>
      </c>
      <c r="G18" s="63">
        <f>IF([1]Selected_Fin!Z14=0,"No Submission",[1]Selected_Fin!BA14)</f>
        <v>27112882.109999999</v>
      </c>
      <c r="H18" s="63">
        <f>IF([1]Selected_Fin!Z14=0,"No Submission",[1]Selected_Fin!BM14)</f>
        <v>90664330.789999992</v>
      </c>
      <c r="I18" s="63">
        <f>IF([1]Selected_Fin!BB14=0,IF([1]Selected_Fin!BC14=0,"No Submission",[1]Selected_Fin!BB14+[1]Selected_Fin!BC14),[1]Selected_Fin!BB14+[1]Selected_Fin!BC14)</f>
        <v>104200000</v>
      </c>
      <c r="J18" s="63">
        <f>IF([1]Selected_Fin!Z14=0,"No Submission",[1]Selected_Oper!R15)</f>
        <v>10984014.619999999</v>
      </c>
      <c r="K18" s="63">
        <f>IF(H18=0,"No Submission",SUM([1]Selected_Oper!D15,[1]Selected_Oper!E15,[1]Selected_Oper!F15,[1]Selected_Oper!G15))</f>
        <v>10982938.469999999</v>
      </c>
      <c r="L18" s="63">
        <f>IF([1]Selected_Fin!Z14=0,"No Submission",[1]Selected_Oper!AF15+[1]Selected_Oper!AI15)</f>
        <v>21552522.700000003</v>
      </c>
      <c r="M18" s="63">
        <f>IF(H18=0,"No Submission",[1]Selected_Oper!AK15)</f>
        <v>477412.44999999995</v>
      </c>
      <c r="N18" s="63">
        <f t="shared" si="0"/>
        <v>-10568508.080000004</v>
      </c>
      <c r="O18" s="57" t="str">
        <f>[1]Selected_Fin!E14</f>
        <v>Licensed</v>
      </c>
    </row>
    <row r="19" spans="1:15" ht="15">
      <c r="A19" s="65"/>
      <c r="B19" s="60">
        <f t="shared" si="1"/>
        <v>10</v>
      </c>
      <c r="C19" s="60"/>
      <c r="D19" s="64" t="s">
        <v>44</v>
      </c>
      <c r="E19" s="63">
        <f>IF([1]Selected_Fin!Z15=0,"No Submission",[1]Selected_Fin!Z15)</f>
        <v>219296931.73818696</v>
      </c>
      <c r="F19" s="63">
        <f>IF(E19=0,"No Submission",[1]Selected_Fin!BN15)</f>
        <v>5257023.5799999982</v>
      </c>
      <c r="G19" s="63">
        <f>IF([1]Selected_Fin!Z15=0,"No Submission",[1]Selected_Fin!BA15)</f>
        <v>114267264.10461642</v>
      </c>
      <c r="H19" s="63">
        <f>IF([1]Selected_Fin!Z15=0,"No Submission",[1]Selected_Fin!BM15)</f>
        <v>105029667.63</v>
      </c>
      <c r="I19" s="63">
        <f>IF([1]Selected_Fin!BB15=0,IF([1]Selected_Fin!BC15=0,"No Submission",[1]Selected_Fin!BB15+[1]Selected_Fin!BC15),[1]Selected_Fin!BB15+[1]Selected_Fin!BC15)</f>
        <v>50000000</v>
      </c>
      <c r="J19" s="63">
        <f>IF([1]Selected_Fin!Z15=0,"No Submission",[1]Selected_Oper!R16)</f>
        <v>406187854.26493204</v>
      </c>
      <c r="K19" s="63">
        <f>IF(H19=0,"No Submission",SUM([1]Selected_Oper!D16,[1]Selected_Oper!E16,[1]Selected_Oper!F16,[1]Selected_Oper!G16))</f>
        <v>405999302.62493199</v>
      </c>
      <c r="L19" s="63">
        <f>IF([1]Selected_Fin!Z15=0,"No Submission",[1]Selected_Oper!AF16+[1]Selected_Oper!AI16)</f>
        <v>398594984.03131747</v>
      </c>
      <c r="M19" s="63">
        <f>IF(H19=0,"No Submission",[1]Selected_Oper!AK16)</f>
        <v>183037572.93999997</v>
      </c>
      <c r="N19" s="63">
        <f t="shared" si="0"/>
        <v>7592870.2336145639</v>
      </c>
      <c r="O19" s="57" t="str">
        <f>[1]Selected_Fin!E15</f>
        <v>Licensed</v>
      </c>
    </row>
    <row r="20" spans="1:15" ht="15">
      <c r="A20" s="65"/>
      <c r="B20" s="60">
        <f t="shared" si="1"/>
        <v>11</v>
      </c>
      <c r="C20" s="60"/>
      <c r="D20" s="64" t="s">
        <v>43</v>
      </c>
      <c r="E20" s="63">
        <f>IF([1]Selected_Fin!Z16=0,"No Submission",[1]Selected_Fin!Z16)</f>
        <v>35879853.109999992</v>
      </c>
      <c r="F20" s="63">
        <f>IF(E20=0,"No Submission",[1]Selected_Fin!BN16)</f>
        <v>24060403.43</v>
      </c>
      <c r="G20" s="63">
        <f>IF([1]Selected_Fin!Z16=0,"No Submission",[1]Selected_Fin!BA16)</f>
        <v>28934420.589999996</v>
      </c>
      <c r="H20" s="63">
        <f>IF([1]Selected_Fin!Z16=0,"No Submission",[1]Selected_Fin!BM16)</f>
        <v>6945432.5199999996</v>
      </c>
      <c r="I20" s="63">
        <f>IF([1]Selected_Fin!BB16=0,IF([1]Selected_Fin!BC16=0,"No Submission",[1]Selected_Fin!BB16+[1]Selected_Fin!BC16),[1]Selected_Fin!BB16+[1]Selected_Fin!BC16)</f>
        <v>10000000</v>
      </c>
      <c r="J20" s="63">
        <f>IF([1]Selected_Fin!Z16=0,"No Submission",[1]Selected_Oper!R17)</f>
        <v>21095664.920000002</v>
      </c>
      <c r="K20" s="63">
        <f>IF(H20=0,"No Submission",SUM([1]Selected_Oper!D17,[1]Selected_Oper!E17,[1]Selected_Oper!F17,[1]Selected_Oper!G17))</f>
        <v>21095664.920000002</v>
      </c>
      <c r="L20" s="63">
        <f>IF([1]Selected_Fin!Z16=0,"No Submission",[1]Selected_Oper!AF17+[1]Selected_Oper!AI17)</f>
        <v>32452087.400000006</v>
      </c>
      <c r="M20" s="63">
        <f>IF(H20=0,"No Submission",[1]Selected_Oper!AK17)</f>
        <v>20743830.550000004</v>
      </c>
      <c r="N20" s="63">
        <f t="shared" si="0"/>
        <v>-11356422.480000004</v>
      </c>
      <c r="O20" s="57" t="str">
        <f>[1]Selected_Fin!E16</f>
        <v>Licensed</v>
      </c>
    </row>
    <row r="21" spans="1:15" ht="15">
      <c r="A21" s="65"/>
      <c r="B21" s="60">
        <f t="shared" si="1"/>
        <v>12</v>
      </c>
      <c r="C21" s="60"/>
      <c r="D21" s="64" t="s">
        <v>42</v>
      </c>
      <c r="E21" s="63">
        <f>IF([1]Selected_Fin!Z17=0,"No Submission",[1]Selected_Fin!Z17)</f>
        <v>1192947427.5100002</v>
      </c>
      <c r="F21" s="63">
        <f>IF(E21=0,"No Submission",[1]Selected_Fin!BN17)</f>
        <v>780268734.24000001</v>
      </c>
      <c r="G21" s="63">
        <f>IF([1]Selected_Fin!Z17=0,"No Submission",[1]Selected_Fin!BA17)</f>
        <v>793916887.53999996</v>
      </c>
      <c r="H21" s="63">
        <f>IF([1]Selected_Fin!Z17=0,"No Submission",[1]Selected_Fin!BM17)</f>
        <v>399030539.9700008</v>
      </c>
      <c r="I21" s="63">
        <f>IF([1]Selected_Fin!BB17=0,IF([1]Selected_Fin!BC17=0,"No Submission",[1]Selected_Fin!BB17+[1]Selected_Fin!BC17),[1]Selected_Fin!BB17+[1]Selected_Fin!BC17)</f>
        <v>300000000</v>
      </c>
      <c r="J21" s="63">
        <f>IF([1]Selected_Fin!Z17=0,"No Submission",[1]Selected_Oper!R18)</f>
        <v>44680548.528514557</v>
      </c>
      <c r="K21" s="63">
        <f>IF(H21=0,"No Submission",SUM([1]Selected_Oper!D18,[1]Selected_Oper!E18,[1]Selected_Oper!F18,[1]Selected_Oper!G18))</f>
        <v>41200482</v>
      </c>
      <c r="L21" s="63">
        <f>IF([1]Selected_Fin!Z17=0,"No Submission",[1]Selected_Oper!AF18+[1]Selected_Oper!AI18)</f>
        <v>93542007.528514534</v>
      </c>
      <c r="M21" s="63">
        <f>IF(H21=0,"No Submission",[1]Selected_Oper!AK18)</f>
        <v>1412201.26</v>
      </c>
      <c r="N21" s="63">
        <f t="shared" si="0"/>
        <v>-48861458.999999978</v>
      </c>
      <c r="O21" s="57" t="str">
        <f>[1]Selected_Fin!E17</f>
        <v>Licensed</v>
      </c>
    </row>
    <row r="22" spans="1:15" ht="15">
      <c r="A22" s="65"/>
      <c r="B22" s="60">
        <f t="shared" si="1"/>
        <v>13</v>
      </c>
      <c r="C22" s="60"/>
      <c r="D22" s="64" t="s">
        <v>41</v>
      </c>
      <c r="E22" s="63">
        <f>IF([1]Selected_Fin!Z18=0,"No Submission",[1]Selected_Fin!Z18)</f>
        <v>579283420.96000004</v>
      </c>
      <c r="F22" s="63">
        <f>IF(E22=0,"No Submission",[1]Selected_Fin!BN18)</f>
        <v>497063106.25</v>
      </c>
      <c r="G22" s="63">
        <f>IF([1]Selected_Fin!Z18=0,"No Submission",[1]Selected_Fin!BA18)</f>
        <v>293533974.90000004</v>
      </c>
      <c r="H22" s="63">
        <f>IF([1]Selected_Fin!Z18=0,"No Submission",[1]Selected_Fin!BM18)</f>
        <v>285749446.06</v>
      </c>
      <c r="I22" s="63">
        <f>IF([1]Selected_Fin!BB18=0,IF([1]Selected_Fin!BC18=0,"No Submission",[1]Selected_Fin!BB18+[1]Selected_Fin!BC18),[1]Selected_Fin!BB18+[1]Selected_Fin!BC18)</f>
        <v>150000000</v>
      </c>
      <c r="J22" s="63">
        <f>IF([1]Selected_Fin!Z18=0,"No Submission",[1]Selected_Oper!R19)</f>
        <v>612467877.58000004</v>
      </c>
      <c r="K22" s="63">
        <f>IF(H22=0,"No Submission",SUM([1]Selected_Oper!D19,[1]Selected_Oper!E19,[1]Selected_Oper!F19,[1]Selected_Oper!G19))</f>
        <v>601140944.93999994</v>
      </c>
      <c r="L22" s="63">
        <f>IF([1]Selected_Fin!Z18=0,"No Submission",[1]Selected_Oper!AF19+[1]Selected_Oper!AI19)</f>
        <v>606592801.2249999</v>
      </c>
      <c r="M22" s="63">
        <f>IF(H22=0,"No Submission",[1]Selected_Oper!AK19)</f>
        <v>496657419.12</v>
      </c>
      <c r="N22" s="63">
        <f t="shared" si="0"/>
        <v>5875076.3550001383</v>
      </c>
      <c r="O22" s="57" t="str">
        <f>[1]Selected_Fin!E18</f>
        <v>Licensed</v>
      </c>
    </row>
    <row r="23" spans="1:15" ht="15">
      <c r="A23" s="65"/>
      <c r="B23" s="60">
        <f t="shared" si="1"/>
        <v>14</v>
      </c>
      <c r="C23" s="60"/>
      <c r="D23" s="64" t="s">
        <v>40</v>
      </c>
      <c r="E23" s="63">
        <f>IF([1]Selected_Fin!Z19=0,"No Submission",[1]Selected_Fin!Z19)</f>
        <v>102418456.29000893</v>
      </c>
      <c r="F23" s="63">
        <f>IF(E23=0,"No Submission",[1]Selected_Fin!BN19)</f>
        <v>24628495.4071518</v>
      </c>
      <c r="G23" s="63">
        <f>IF([1]Selected_Fin!Z19=0,"No Submission",[1]Selected_Fin!BA19)</f>
        <v>60485457.98968517</v>
      </c>
      <c r="H23" s="63">
        <f>IF([1]Selected_Fin!Z19=0,"No Submission",[1]Selected_Fin!BM19)</f>
        <v>41932998.300323769</v>
      </c>
      <c r="I23" s="63">
        <f>IF([1]Selected_Fin!BB19=0,IF([1]Selected_Fin!BC19=0,"No Submission",[1]Selected_Fin!BB19+[1]Selected_Fin!BC19),[1]Selected_Fin!BB19+[1]Selected_Fin!BC19)</f>
        <v>17000000</v>
      </c>
      <c r="J23" s="63">
        <f>IF([1]Selected_Fin!Z19=0,"No Submission",[1]Selected_Oper!R20)</f>
        <v>28872539.275119048</v>
      </c>
      <c r="K23" s="63">
        <f>IF(H23=0,"No Submission",SUM([1]Selected_Oper!D20,[1]Selected_Oper!E20,[1]Selected_Oper!F20,[1]Selected_Oper!G20))</f>
        <v>28872342.135119047</v>
      </c>
      <c r="L23" s="63">
        <f>IF([1]Selected_Fin!Z19=0,"No Submission",[1]Selected_Oper!AF20+[1]Selected_Oper!AI20)</f>
        <v>28814357.608779762</v>
      </c>
      <c r="M23" s="63">
        <f>IF(H23=0,"No Submission",[1]Selected_Oper!AK20)</f>
        <v>24490865.890000001</v>
      </c>
      <c r="N23" s="63">
        <f t="shared" si="0"/>
        <v>58181.666339285672</v>
      </c>
      <c r="O23" s="57" t="str">
        <f>[1]Selected_Fin!E19</f>
        <v>Licensed</v>
      </c>
    </row>
    <row r="24" spans="1:15" ht="15">
      <c r="A24" s="65"/>
      <c r="B24" s="60">
        <f t="shared" si="1"/>
        <v>15</v>
      </c>
      <c r="C24" s="60"/>
      <c r="D24" s="64" t="s">
        <v>39</v>
      </c>
      <c r="E24" s="63">
        <f>IF([1]Selected_Fin!Z20=0,"No Submission",[1]Selected_Fin!Z20)</f>
        <v>59974155.370000012</v>
      </c>
      <c r="F24" s="63">
        <f>IF(E24=0,"No Submission",[1]Selected_Fin!BN20)</f>
        <v>22125548.75</v>
      </c>
      <c r="G24" s="63">
        <f>IF([1]Selected_Fin!Z20=0,"No Submission",[1]Selected_Fin!BA20)</f>
        <v>27757648.34</v>
      </c>
      <c r="H24" s="63">
        <f>IF([1]Selected_Fin!Z20=0,"No Submission",[1]Selected_Fin!BM20)</f>
        <v>32216507.030000001</v>
      </c>
      <c r="I24" s="63">
        <f>IF([1]Selected_Fin!BB20=0,IF([1]Selected_Fin!BC20=0,"No Submission",[1]Selected_Fin!BB20+[1]Selected_Fin!BC20),[1]Selected_Fin!BB20+[1]Selected_Fin!BC20)</f>
        <v>20595000</v>
      </c>
      <c r="J24" s="63">
        <f>IF([1]Selected_Fin!Z20=0,"No Submission",[1]Selected_Oper!R21)</f>
        <v>47228671.380000003</v>
      </c>
      <c r="K24" s="63">
        <f>IF(H24=0,"No Submission",SUM([1]Selected_Oper!D21,[1]Selected_Oper!E21,[1]Selected_Oper!F21,[1]Selected_Oper!G21))</f>
        <v>46389390.710000001</v>
      </c>
      <c r="L24" s="63">
        <f>IF([1]Selected_Fin!Z20=0,"No Submission",[1]Selected_Oper!AF21+[1]Selected_Oper!AI21)</f>
        <v>46276245.609999992</v>
      </c>
      <c r="M24" s="63">
        <f>IF(H24=0,"No Submission",[1]Selected_Oper!AK21)</f>
        <v>27404813.530000001</v>
      </c>
      <c r="N24" s="63">
        <f t="shared" si="0"/>
        <v>952425.77000001073</v>
      </c>
      <c r="O24" s="57" t="str">
        <f>[1]Selected_Fin!E20</f>
        <v>Licensed</v>
      </c>
    </row>
    <row r="25" spans="1:15" ht="15">
      <c r="A25" s="65"/>
      <c r="B25" s="60">
        <f t="shared" si="1"/>
        <v>16</v>
      </c>
      <c r="C25" s="60"/>
      <c r="D25" s="64" t="s">
        <v>38</v>
      </c>
      <c r="E25" s="63">
        <f>IF([1]Selected_Fin!Z21=0,"No Submission",[1]Selected_Fin!Z21)</f>
        <v>1547474882.6545494</v>
      </c>
      <c r="F25" s="63">
        <f>IF(E25=0,"No Submission",[1]Selected_Fin!BN21)</f>
        <v>394368794.57953173</v>
      </c>
      <c r="G25" s="63">
        <f>IF([1]Selected_Fin!Z21=0,"No Submission",[1]Selected_Fin!BA21)</f>
        <v>1085006674.9510415</v>
      </c>
      <c r="H25" s="63">
        <f>IF([1]Selected_Fin!Z21=0,"No Submission",[1]Selected_Fin!BM21)</f>
        <v>462468207.70406246</v>
      </c>
      <c r="I25" s="63">
        <f>IF([1]Selected_Fin!BB21=0,IF([1]Selected_Fin!BC21=0,"No Submission",[1]Selected_Fin!BB21+[1]Selected_Fin!BC21),[1]Selected_Fin!BB21+[1]Selected_Fin!BC21)</f>
        <v>204000000</v>
      </c>
      <c r="J25" s="63">
        <f>IF([1]Selected_Fin!Z21=0,"No Submission",[1]Selected_Oper!R22)</f>
        <v>1086277998.3223526</v>
      </c>
      <c r="K25" s="63">
        <f>IF(H25=0,"No Submission",SUM([1]Selected_Oper!D22,[1]Selected_Oper!E22,[1]Selected_Oper!F22,[1]Selected_Oper!G22))</f>
        <v>653248401.08098269</v>
      </c>
      <c r="L25" s="63">
        <f>IF([1]Selected_Fin!Z21=0,"No Submission",[1]Selected_Oper!AF22+[1]Selected_Oper!AI22)</f>
        <v>1085420287.9632902</v>
      </c>
      <c r="M25" s="63">
        <f>IF(H25=0,"No Submission",[1]Selected_Oper!AK22)</f>
        <v>813932742.79428256</v>
      </c>
      <c r="N25" s="63">
        <f t="shared" si="0"/>
        <v>857710.35906243324</v>
      </c>
      <c r="O25" s="57" t="str">
        <f>[1]Selected_Fin!E21</f>
        <v>Licensed</v>
      </c>
    </row>
    <row r="26" spans="1:15" ht="15">
      <c r="A26" s="65"/>
      <c r="B26" s="60">
        <f t="shared" si="1"/>
        <v>17</v>
      </c>
      <c r="C26" s="60"/>
      <c r="D26" s="64" t="s">
        <v>37</v>
      </c>
      <c r="E26" s="63">
        <f>IF([1]Selected_Fin!Z22=0,"No Submission",[1]Selected_Fin!Z22)</f>
        <v>1891908195.7250812</v>
      </c>
      <c r="F26" s="63">
        <f>IF(E26=0,"No Submission",[1]Selected_Fin!BN22)</f>
        <v>1487633892.6691422</v>
      </c>
      <c r="G26" s="63">
        <f>IF([1]Selected_Fin!Z22=0,"No Submission",[1]Selected_Fin!BA22)</f>
        <v>1812195233.5331526</v>
      </c>
      <c r="H26" s="63">
        <f>IF([1]Selected_Fin!Z22=0,"No Submission",[1]Selected_Fin!BM22)</f>
        <v>79712962.1919287</v>
      </c>
      <c r="I26" s="63">
        <f>IF([1]Selected_Fin!BB22=0,IF([1]Selected_Fin!BC22=0,"No Submission",[1]Selected_Fin!BB22+[1]Selected_Fin!BC22),[1]Selected_Fin!BB22+[1]Selected_Fin!BC22)</f>
        <v>53240000</v>
      </c>
      <c r="J26" s="63">
        <f>IF([1]Selected_Fin!Z22=0,"No Submission",[1]Selected_Oper!R23)</f>
        <v>317237002.52058905</v>
      </c>
      <c r="K26" s="63">
        <f>IF(H26=0,"No Submission",SUM([1]Selected_Oper!D23,[1]Selected_Oper!E23,[1]Selected_Oper!F23,[1]Selected_Oper!G23))</f>
        <v>313885858.20021629</v>
      </c>
      <c r="L26" s="63">
        <f>IF([1]Selected_Fin!Z22=0,"No Submission",[1]Selected_Oper!AF23+[1]Selected_Oper!AI23)</f>
        <v>311523587.32866037</v>
      </c>
      <c r="M26" s="63">
        <f>IF(H26=0,"No Submission",[1]Selected_Oper!AK23)</f>
        <v>214891027.19999999</v>
      </c>
      <c r="N26" s="63">
        <f t="shared" si="0"/>
        <v>5713415.1919286847</v>
      </c>
      <c r="O26" s="57" t="str">
        <f>[1]Selected_Fin!E22</f>
        <v>Licensed</v>
      </c>
    </row>
    <row r="27" spans="1:15" ht="15">
      <c r="A27" s="65"/>
      <c r="B27" s="60">
        <f t="shared" si="1"/>
        <v>18</v>
      </c>
      <c r="C27" s="60"/>
      <c r="D27" s="64" t="s">
        <v>36</v>
      </c>
      <c r="E27" s="63">
        <f>IF([1]Selected_Fin!Z23=0,"No Submission",[1]Selected_Fin!Z23)</f>
        <v>424165355.15174097</v>
      </c>
      <c r="F27" s="63">
        <f>IF(E27=0,"No Submission",[1]Selected_Fin!BN23)</f>
        <v>44947304.216895998</v>
      </c>
      <c r="G27" s="63">
        <f>IF([1]Selected_Fin!Z23=0,"No Submission",[1]Selected_Fin!BA23)</f>
        <v>302014359.74418885</v>
      </c>
      <c r="H27" s="63">
        <f>IF([1]Selected_Fin!Z23=0,"No Submission",[1]Selected_Fin!BM23)</f>
        <v>122150994.90693849</v>
      </c>
      <c r="I27" s="63">
        <f>IF([1]Selected_Fin!BB23=0,IF([1]Selected_Fin!BC23=0,"No Submission",[1]Selected_Fin!BB23+[1]Selected_Fin!BC23),[1]Selected_Fin!BB23+[1]Selected_Fin!BC23)</f>
        <v>60510000</v>
      </c>
      <c r="J27" s="63">
        <f>IF([1]Selected_Fin!Z23=0,"No Submission",[1]Selected_Oper!R24)</f>
        <v>424650571.02164388</v>
      </c>
      <c r="K27" s="63">
        <f>IF(H27=0,"No Submission",SUM([1]Selected_Oper!D24,[1]Selected_Oper!E24,[1]Selected_Oper!F24,[1]Selected_Oper!G24))</f>
        <v>414310173.60164386</v>
      </c>
      <c r="L27" s="63">
        <f>IF([1]Selected_Fin!Z23=0,"No Submission",[1]Selected_Oper!AF24+[1]Selected_Oper!AI24)</f>
        <v>408441926.10973972</v>
      </c>
      <c r="M27" s="63">
        <f>IF(H27=0,"No Submission",[1]Selected_Oper!AK24)</f>
        <v>299539640.23529238</v>
      </c>
      <c r="N27" s="63">
        <f t="shared" si="0"/>
        <v>16208644.911904156</v>
      </c>
      <c r="O27" s="57" t="str">
        <f>[1]Selected_Fin!E23</f>
        <v>Licensed</v>
      </c>
    </row>
    <row r="28" spans="1:15" ht="15">
      <c r="A28" s="65"/>
      <c r="B28" s="60">
        <f t="shared" si="1"/>
        <v>19</v>
      </c>
      <c r="C28" s="60"/>
      <c r="D28" s="64" t="s">
        <v>35</v>
      </c>
      <c r="E28" s="63">
        <f>IF([1]Selected_Fin!Z24=0,"No Submission",[1]Selected_Fin!Z24)</f>
        <v>19480091590.910007</v>
      </c>
      <c r="F28" s="63">
        <f>IF(E28=0,"No Submission",[1]Selected_Fin!BN24)</f>
        <v>5760583329.7399998</v>
      </c>
      <c r="G28" s="63">
        <f>IF([1]Selected_Fin!Z24=0,"No Submission",[1]Selected_Fin!BA24)</f>
        <v>18050906267.91</v>
      </c>
      <c r="H28" s="63">
        <f>IF([1]Selected_Fin!Z24=0,"No Submission",[1]Selected_Fin!BM24)</f>
        <v>1429185323.0700014</v>
      </c>
      <c r="I28" s="63">
        <f>IF([1]Selected_Fin!BB24=0,IF([1]Selected_Fin!BC24=0,"No Submission",[1]Selected_Fin!BB24+[1]Selected_Fin!BC24),[1]Selected_Fin!BB24+[1]Selected_Fin!BC24)</f>
        <v>2000000000</v>
      </c>
      <c r="J28" s="63">
        <f>IF([1]Selected_Fin!Z24=0,"No Submission",[1]Selected_Oper!R25)</f>
        <v>18931669287.709995</v>
      </c>
      <c r="K28" s="63">
        <f>IF(H28=0,"No Submission",SUM([1]Selected_Oper!D25,[1]Selected_Oper!E25,[1]Selected_Oper!F25,[1]Selected_Oper!G25))</f>
        <v>18694369002.069996</v>
      </c>
      <c r="L28" s="63">
        <f>IF([1]Selected_Fin!Z24=0,"No Submission",[1]Selected_Oper!AF25+[1]Selected_Oper!AI25)</f>
        <v>19622369663.690022</v>
      </c>
      <c r="M28" s="63">
        <f>IF(H28=0,"No Submission",[1]Selected_Oper!AK25)</f>
        <v>16592266924.420023</v>
      </c>
      <c r="N28" s="63">
        <f t="shared" si="0"/>
        <v>-690700375.98002625</v>
      </c>
      <c r="O28" s="57" t="str">
        <f>[1]Selected_Fin!E24</f>
        <v>Licensed</v>
      </c>
    </row>
    <row r="29" spans="1:15" ht="15">
      <c r="A29" s="65"/>
      <c r="B29" s="60">
        <f t="shared" si="1"/>
        <v>20</v>
      </c>
      <c r="C29" s="60"/>
      <c r="D29" s="64" t="s">
        <v>34</v>
      </c>
      <c r="E29" s="63">
        <f>IF([1]Selected_Fin!Z25=0,"No Submission",[1]Selected_Fin!Z25)</f>
        <v>7833089499</v>
      </c>
      <c r="F29" s="63">
        <f>IF(E29=0,"No Submission",[1]Selected_Fin!BN25)</f>
        <v>3850804694</v>
      </c>
      <c r="G29" s="63">
        <f>IF([1]Selected_Fin!Z25=0,"No Submission",[1]Selected_Fin!BA25)</f>
        <v>5704199755</v>
      </c>
      <c r="H29" s="63">
        <f>IF([1]Selected_Fin!Z25=0,"No Submission",[1]Selected_Fin!BM25)</f>
        <v>2128889744</v>
      </c>
      <c r="I29" s="63">
        <f>IF([1]Selected_Fin!BB25=0,IF([1]Selected_Fin!BC25=0,"No Submission",[1]Selected_Fin!BB25+[1]Selected_Fin!BC25),[1]Selected_Fin!BB25+[1]Selected_Fin!BC25)</f>
        <v>1750000000</v>
      </c>
      <c r="J29" s="63">
        <f>IF([1]Selected_Fin!Z25=0,"No Submission",[1]Selected_Oper!R26)</f>
        <v>7335050269</v>
      </c>
      <c r="K29" s="63">
        <f>IF(H29=0,"No Submission",SUM([1]Selected_Oper!D26,[1]Selected_Oper!E26,[1]Selected_Oper!F26,[1]Selected_Oper!G26))</f>
        <v>6936079591</v>
      </c>
      <c r="L29" s="63">
        <f>IF([1]Selected_Fin!Z25=0,"No Submission",[1]Selected_Oper!AF26+[1]Selected_Oper!AI26)</f>
        <v>8433960282</v>
      </c>
      <c r="M29" s="63">
        <f>IF(H29=0,"No Submission",[1]Selected_Oper!AK26)</f>
        <v>6530245009</v>
      </c>
      <c r="N29" s="63">
        <f t="shared" si="0"/>
        <v>-1098910013</v>
      </c>
      <c r="O29" s="57" t="str">
        <f>[1]Selected_Fin!E25</f>
        <v>Licensed</v>
      </c>
    </row>
    <row r="30" spans="1:15" ht="15">
      <c r="A30" s="65"/>
      <c r="B30" s="60">
        <f t="shared" si="1"/>
        <v>21</v>
      </c>
      <c r="C30" s="60"/>
      <c r="D30" s="64" t="s">
        <v>33</v>
      </c>
      <c r="E30" s="63">
        <f>IF([1]Selected_Fin!Z26=0,"No Submission",[1]Selected_Fin!Z26)</f>
        <v>134063722.22224912</v>
      </c>
      <c r="F30" s="63">
        <f>IF(E30=0,"No Submission",[1]Selected_Fin!BN26)</f>
        <v>27363683</v>
      </c>
      <c r="G30" s="63">
        <f>IF([1]Selected_Fin!Z26=0,"No Submission",[1]Selected_Fin!BA26)</f>
        <v>25687492.866716914</v>
      </c>
      <c r="H30" s="63">
        <f>IF([1]Selected_Fin!Z26=0,"No Submission",[1]Selected_Fin!BM26)</f>
        <v>108376229.36</v>
      </c>
      <c r="I30" s="63">
        <f>IF([1]Selected_Fin!BB26=0,IF([1]Selected_Fin!BC26=0,"No Submission",[1]Selected_Fin!BB26+[1]Selected_Fin!BC26),[1]Selected_Fin!BB26+[1]Selected_Fin!BC26)</f>
        <v>50000000</v>
      </c>
      <c r="J30" s="63">
        <f>IF([1]Selected_Fin!Z26=0,"No Submission",[1]Selected_Oper!R27)</f>
        <v>62518008.363242842</v>
      </c>
      <c r="K30" s="63">
        <f>IF(H30=0,"No Submission",SUM([1]Selected_Oper!D27,[1]Selected_Oper!E27,[1]Selected_Oper!F27,[1]Selected_Oper!G27))</f>
        <v>62490847.499642842</v>
      </c>
      <c r="L30" s="63">
        <f>IF([1]Selected_Fin!Z26=0,"No Submission",[1]Selected_Oper!AF27+[1]Selected_Oper!AI27)</f>
        <v>52639583.412411205</v>
      </c>
      <c r="M30" s="63">
        <f>IF(H30=0,"No Submission",[1]Selected_Oper!AK27)</f>
        <v>10108723.929999998</v>
      </c>
      <c r="N30" s="63">
        <f t="shared" si="0"/>
        <v>9878424.9508316368</v>
      </c>
      <c r="O30" s="57" t="str">
        <f>[1]Selected_Fin!E26</f>
        <v>Licensed</v>
      </c>
    </row>
    <row r="31" spans="1:15" ht="15">
      <c r="A31" s="65"/>
      <c r="B31" s="60">
        <f t="shared" si="1"/>
        <v>22</v>
      </c>
      <c r="C31" s="60"/>
      <c r="D31" s="64" t="s">
        <v>32</v>
      </c>
      <c r="E31" s="63">
        <f>IF([1]Selected_Fin!Z27=0,"No Submission",[1]Selected_Fin!Z27)</f>
        <v>187845482.03</v>
      </c>
      <c r="F31" s="63">
        <f>IF(E31=0,"No Submission",[1]Selected_Fin!BN27)</f>
        <v>145296412</v>
      </c>
      <c r="G31" s="63">
        <f>IF([1]Selected_Fin!Z27=0,"No Submission",[1]Selected_Fin!BA27)</f>
        <v>60003385.269999996</v>
      </c>
      <c r="H31" s="63">
        <f>IF([1]Selected_Fin!Z27=0,"No Submission",[1]Selected_Fin!BM27)</f>
        <v>127842096.76000001</v>
      </c>
      <c r="I31" s="63">
        <f>IF([1]Selected_Fin!BB27=0,IF([1]Selected_Fin!BC27=0,"No Submission",[1]Selected_Fin!BB27+[1]Selected_Fin!BC27),[1]Selected_Fin!BB27+[1]Selected_Fin!BC27)</f>
        <v>144000000</v>
      </c>
      <c r="J31" s="63">
        <f>IF([1]Selected_Fin!Z27=0,"No Submission",[1]Selected_Oper!R28)</f>
        <v>67598539.739999995</v>
      </c>
      <c r="K31" s="63">
        <f>IF(H31=0,"No Submission",SUM([1]Selected_Oper!D28,[1]Selected_Oper!E28,[1]Selected_Oper!F28,[1]Selected_Oper!G28))</f>
        <v>66297165.600000001</v>
      </c>
      <c r="L31" s="63">
        <f>IF([1]Selected_Fin!Z27=0,"No Submission",[1]Selected_Oper!AF28+[1]Selected_Oper!AI28)</f>
        <v>66760358.549999997</v>
      </c>
      <c r="M31" s="63">
        <f>IF(H31=0,"No Submission",[1]Selected_Oper!AK28)</f>
        <v>39083877.93</v>
      </c>
      <c r="N31" s="63">
        <f t="shared" si="0"/>
        <v>838181.18999999762</v>
      </c>
      <c r="O31" s="57" t="str">
        <f>[1]Selected_Fin!E27</f>
        <v>Licensed</v>
      </c>
    </row>
    <row r="32" spans="1:15" ht="15">
      <c r="A32" s="65"/>
      <c r="B32" s="60">
        <f t="shared" si="1"/>
        <v>23</v>
      </c>
      <c r="C32" s="60"/>
      <c r="D32" s="64" t="s">
        <v>31</v>
      </c>
      <c r="E32" s="63">
        <f>IF([1]Selected_Fin!Z28=0,"No Submission",[1]Selected_Fin!Z28)</f>
        <v>17925003</v>
      </c>
      <c r="F32" s="63">
        <f>IF(E32=0,"No Submission",[1]Selected_Fin!BN28)</f>
        <v>12829922</v>
      </c>
      <c r="G32" s="63">
        <f>IF([1]Selected_Fin!Z28=0,"No Submission",[1]Selected_Fin!BA28)</f>
        <v>2579312</v>
      </c>
      <c r="H32" s="63">
        <f>IF([1]Selected_Fin!Z28=0,"No Submission",[1]Selected_Fin!BM28)</f>
        <v>15345691</v>
      </c>
      <c r="I32" s="63">
        <f>IF([1]Selected_Fin!BB28=0,IF([1]Selected_Fin!BC28=0,"No Submission",[1]Selected_Fin!BB28+[1]Selected_Fin!BC28),[1]Selected_Fin!BB28+[1]Selected_Fin!BC28)</f>
        <v>10000000</v>
      </c>
      <c r="J32" s="63">
        <f>IF([1]Selected_Fin!Z28=0,"No Submission",[1]Selected_Oper!R29)</f>
        <v>7214164</v>
      </c>
      <c r="K32" s="63">
        <f>IF(H32=0,"No Submission",SUM([1]Selected_Oper!D29,[1]Selected_Oper!E29,[1]Selected_Oper!F29,[1]Selected_Oper!G29))</f>
        <v>6966009</v>
      </c>
      <c r="L32" s="63">
        <f>IF([1]Selected_Fin!Z28=0,"No Submission",[1]Selected_Oper!AF29+[1]Selected_Oper!AI29)</f>
        <v>6705397</v>
      </c>
      <c r="M32" s="63">
        <f>IF(H32=0,"No Submission",[1]Selected_Oper!AK29)</f>
        <v>2341450</v>
      </c>
      <c r="N32" s="63">
        <f t="shared" si="0"/>
        <v>508767</v>
      </c>
      <c r="O32" s="57" t="str">
        <f>[1]Selected_Fin!E28</f>
        <v>Licensed</v>
      </c>
    </row>
    <row r="33" spans="1:15" ht="15">
      <c r="A33" s="65"/>
      <c r="B33" s="60">
        <f t="shared" si="1"/>
        <v>24</v>
      </c>
      <c r="C33" s="60"/>
      <c r="D33" s="64" t="s">
        <v>30</v>
      </c>
      <c r="E33" s="63">
        <f>IF([1]Selected_Fin!Z29=0,"No Submission",[1]Selected_Fin!Z29)</f>
        <v>12204643.199999999</v>
      </c>
      <c r="F33" s="63">
        <f>IF(E33=0,"No Submission",[1]Selected_Fin!BN29)</f>
        <v>3201000</v>
      </c>
      <c r="G33" s="63">
        <f>IF([1]Selected_Fin!Z29=0,"No Submission",[1]Selected_Fin!BA29)</f>
        <v>1347939</v>
      </c>
      <c r="H33" s="63">
        <f>IF([1]Selected_Fin!Z29=0,"No Submission",[1]Selected_Fin!BM29)</f>
        <v>10856704.199999999</v>
      </c>
      <c r="I33" s="63">
        <f>IF([1]Selected_Fin!BB29=0,IF([1]Selected_Fin!BC29=0,"No Submission",[1]Selected_Fin!BB29+[1]Selected_Fin!BC29),[1]Selected_Fin!BB29+[1]Selected_Fin!BC29)</f>
        <v>10000000</v>
      </c>
      <c r="J33" s="63">
        <f>IF([1]Selected_Fin!Z29=0,"No Submission",[1]Selected_Oper!R30)</f>
        <v>38.83</v>
      </c>
      <c r="K33" s="63">
        <f>IF(H33=0,"No Submission",SUM([1]Selected_Oper!D30,[1]Selected_Oper!E30,[1]Selected_Oper!F30,[1]Selected_Oper!G30))</f>
        <v>0</v>
      </c>
      <c r="L33" s="63">
        <f>IF([1]Selected_Fin!Z29=0,"No Submission",[1]Selected_Oper!AF30+[1]Selected_Oper!AI30)</f>
        <v>715850.16</v>
      </c>
      <c r="M33" s="63">
        <f>IF(H33=0,"No Submission",[1]Selected_Oper!AK30)</f>
        <v>0</v>
      </c>
      <c r="N33" s="63">
        <f t="shared" si="0"/>
        <v>-715811.33000000007</v>
      </c>
      <c r="O33" s="57" t="str">
        <f>[1]Selected_Fin!E29</f>
        <v>Licensed</v>
      </c>
    </row>
    <row r="34" spans="1:15" ht="15">
      <c r="A34" s="65"/>
      <c r="B34" s="60">
        <f t="shared" si="1"/>
        <v>25</v>
      </c>
      <c r="C34" s="60"/>
      <c r="D34" s="64" t="s">
        <v>29</v>
      </c>
      <c r="E34" s="63">
        <f>IF([1]Selected_Fin!Z30=0,"No Submission",[1]Selected_Fin!Z30)</f>
        <v>607625969</v>
      </c>
      <c r="F34" s="63">
        <f>IF(E34=0,"No Submission",[1]Selected_Fin!BN30)</f>
        <v>135867566</v>
      </c>
      <c r="G34" s="63">
        <f>IF([1]Selected_Fin!Z30=0,"No Submission",[1]Selected_Fin!BA30)</f>
        <v>373938674</v>
      </c>
      <c r="H34" s="63">
        <f>IF([1]Selected_Fin!Z30=0,"No Submission",[1]Selected_Fin!BM30)</f>
        <v>233687295</v>
      </c>
      <c r="I34" s="63">
        <f>IF([1]Selected_Fin!BB30=0,IF([1]Selected_Fin!BC30=0,"No Submission",[1]Selected_Fin!BB30+[1]Selected_Fin!BC30),[1]Selected_Fin!BB30+[1]Selected_Fin!BC30)</f>
        <v>100000000</v>
      </c>
      <c r="J34" s="63">
        <f>IF([1]Selected_Fin!Z30=0,"No Submission",[1]Selected_Oper!R31)</f>
        <v>244102042</v>
      </c>
      <c r="K34" s="63">
        <f>IF(H34=0,"No Submission",SUM([1]Selected_Oper!D31,[1]Selected_Oper!E31,[1]Selected_Oper!F31,[1]Selected_Oper!G31))</f>
        <v>227334696</v>
      </c>
      <c r="L34" s="63">
        <f>IF([1]Selected_Fin!Z30=0,"No Submission",[1]Selected_Oper!AF31+[1]Selected_Oper!AI31)</f>
        <v>316425363</v>
      </c>
      <c r="M34" s="63">
        <f>IF(H34=0,"No Submission",[1]Selected_Oper!AK31)</f>
        <v>185101812</v>
      </c>
      <c r="N34" s="63">
        <f t="shared" si="0"/>
        <v>-72323321</v>
      </c>
      <c r="O34" s="57" t="str">
        <f>[1]Selected_Fin!E30</f>
        <v>Licensed</v>
      </c>
    </row>
    <row r="35" spans="1:15" ht="15">
      <c r="A35" s="65"/>
      <c r="B35" s="60">
        <f t="shared" si="1"/>
        <v>26</v>
      </c>
      <c r="C35" s="60"/>
      <c r="D35" s="64" t="s">
        <v>28</v>
      </c>
      <c r="E35" s="63">
        <f>IF([1]Selected_Fin!Z31=0,"No Submission",[1]Selected_Fin!Z31)</f>
        <v>4319329511.0777359</v>
      </c>
      <c r="F35" s="63">
        <f>IF(E35=0,"No Submission",[1]Selected_Fin!BN31)</f>
        <v>1920041999.4594119</v>
      </c>
      <c r="G35" s="63">
        <f>IF([1]Selected_Fin!Z31=0,"No Submission",[1]Selected_Fin!BA31)</f>
        <v>3564789014.4244952</v>
      </c>
      <c r="H35" s="63">
        <f>IF([1]Selected_Fin!Z31=0,"No Submission",[1]Selected_Fin!BM31)</f>
        <v>754540494.42242301</v>
      </c>
      <c r="I35" s="63">
        <f>IF([1]Selected_Fin!BB31=0,IF([1]Selected_Fin!BC31=0,"No Submission",[1]Selected_Fin!BB31+[1]Selected_Fin!BC31),[1]Selected_Fin!BB31+[1]Selected_Fin!BC31)</f>
        <v>251000000</v>
      </c>
      <c r="J35" s="63">
        <f>IF([1]Selected_Fin!Z31=0,"No Submission",[1]Selected_Oper!R32)</f>
        <v>2802829050.2636085</v>
      </c>
      <c r="K35" s="63">
        <f>IF(H35=0,"No Submission",SUM([1]Selected_Oper!D32,[1]Selected_Oper!E32,[1]Selected_Oper!F32,[1]Selected_Oper!G32))</f>
        <v>2741339249.0936084</v>
      </c>
      <c r="L35" s="63">
        <f>IF([1]Selected_Fin!Z31=0,"No Submission",[1]Selected_Oper!AF32+[1]Selected_Oper!AI32)</f>
        <v>2745660519.5347867</v>
      </c>
      <c r="M35" s="63">
        <f>IF(H35=0,"No Submission",[1]Selected_Oper!AK32)</f>
        <v>1983122976.3549168</v>
      </c>
      <c r="N35" s="63">
        <f t="shared" si="0"/>
        <v>57168530.728821754</v>
      </c>
      <c r="O35" s="57" t="str">
        <f>[1]Selected_Fin!E31</f>
        <v>Licensed</v>
      </c>
    </row>
    <row r="36" spans="1:15" ht="15">
      <c r="A36" s="65"/>
      <c r="B36" s="60">
        <f t="shared" si="1"/>
        <v>27</v>
      </c>
      <c r="C36" s="60"/>
      <c r="D36" s="64" t="s">
        <v>27</v>
      </c>
      <c r="E36" s="63">
        <f>IF([1]Selected_Fin!Z33=0,"No Submission",[1]Selected_Fin!Z33)</f>
        <v>2937801453.9100003</v>
      </c>
      <c r="F36" s="63">
        <f>IF(E36=0,"No Submission",[1]Selected_Fin!BN33)</f>
        <v>96168816.379999995</v>
      </c>
      <c r="G36" s="63">
        <f>IF([1]Selected_Fin!Z33=0,"No Submission",[1]Selected_Fin!BA33)</f>
        <v>2275677812.7668886</v>
      </c>
      <c r="H36" s="63">
        <f>IF([1]Selected_Fin!Z33=0,"No Submission",[1]Selected_Fin!BM33)</f>
        <v>662123641.14415348</v>
      </c>
      <c r="I36" s="63">
        <f>IF([1]Selected_Fin!BB33=0,IF([1]Selected_Fin!BC33=0,"No Submission",[1]Selected_Fin!BB33+[1]Selected_Fin!BC33),[1]Selected_Fin!BB33+[1]Selected_Fin!BC33)</f>
        <v>475028573.39999998</v>
      </c>
      <c r="J36" s="63">
        <f>IF([1]Selected_Fin!Z33=0,"No Submission",[1]Selected_Oper!R34)</f>
        <v>1828596804.21</v>
      </c>
      <c r="K36" s="63">
        <f>IF(H36=0,"No Submission",SUM([1]Selected_Oper!D34,[1]Selected_Oper!E34,[1]Selected_Oper!F34,[1]Selected_Oper!G34))</f>
        <v>1824211336.4900002</v>
      </c>
      <c r="L36" s="63">
        <f>IF([1]Selected_Fin!Z33=0,"No Submission",[1]Selected_Oper!AF34+[1]Selected_Oper!AI34)</f>
        <v>2104187127.6058464</v>
      </c>
      <c r="M36" s="63">
        <f>IF(H36=0,"No Submission",[1]Selected_Oper!AK34)</f>
        <v>1683124022.1758463</v>
      </c>
      <c r="N36" s="63">
        <f t="shared" si="0"/>
        <v>-275590323.39584637</v>
      </c>
      <c r="O36" s="57" t="str">
        <f>[1]Selected_Fin!E33</f>
        <v>Licensed</v>
      </c>
    </row>
    <row r="37" spans="1:15" ht="15">
      <c r="A37" s="65"/>
      <c r="B37" s="60">
        <f t="shared" si="1"/>
        <v>28</v>
      </c>
      <c r="C37" s="60"/>
      <c r="D37" s="64" t="s">
        <v>26</v>
      </c>
      <c r="E37" s="63">
        <f>IF([1]Selected_Fin!Z34=0,"No Submission",[1]Selected_Fin!Z34)</f>
        <v>194666812.50000003</v>
      </c>
      <c r="F37" s="63">
        <f>IF(E37=0,"No Submission",[1]Selected_Fin!BN34)</f>
        <v>17651710.190000001</v>
      </c>
      <c r="G37" s="63">
        <f>IF([1]Selected_Fin!Z34=0,"No Submission",[1]Selected_Fin!BA34)</f>
        <v>116984397.41999999</v>
      </c>
      <c r="H37" s="63">
        <f>IF([1]Selected_Fin!Z34=0,"No Submission",[1]Selected_Fin!BM34)</f>
        <v>77682415.079999998</v>
      </c>
      <c r="I37" s="63">
        <f>IF([1]Selected_Fin!BB34=0,IF([1]Selected_Fin!BC34=0,"No Submission",[1]Selected_Fin!BB34+[1]Selected_Fin!BC34),[1]Selected_Fin!BB34+[1]Selected_Fin!BC34)</f>
        <v>33000000</v>
      </c>
      <c r="J37" s="63">
        <f>IF([1]Selected_Fin!Z34=0,"No Submission",[1]Selected_Oper!R35)</f>
        <v>102796643.39</v>
      </c>
      <c r="K37" s="63">
        <f>IF(H37=0,"No Submission",SUM([1]Selected_Oper!D35,[1]Selected_Oper!E35,[1]Selected_Oper!F35,[1]Selected_Oper!G35))</f>
        <v>102679813.11</v>
      </c>
      <c r="L37" s="63">
        <f>IF([1]Selected_Fin!Z34=0,"No Submission",[1]Selected_Oper!AF35+[1]Selected_Oper!AI35)</f>
        <v>80886634.560000002</v>
      </c>
      <c r="M37" s="63">
        <f>IF(H37=0,"No Submission",[1]Selected_Oper!AK35)</f>
        <v>52650176</v>
      </c>
      <c r="N37" s="63">
        <f t="shared" si="0"/>
        <v>21910008.829999998</v>
      </c>
      <c r="O37" s="57" t="str">
        <f>[1]Selected_Fin!E34</f>
        <v>Licensed</v>
      </c>
    </row>
    <row r="38" spans="1:15" ht="15.95" customHeight="1">
      <c r="A38" s="56"/>
      <c r="B38" s="60"/>
      <c r="C38" s="60"/>
      <c r="D38" s="62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57"/>
    </row>
    <row r="39" spans="1:15" ht="15.75" customHeight="1">
      <c r="A39" s="56"/>
      <c r="B39" s="60"/>
      <c r="C39" s="60"/>
      <c r="D39" s="59" t="s">
        <v>25</v>
      </c>
      <c r="E39" s="58">
        <f t="shared" ref="E39:N39" si="2">SUM(E10:E38)</f>
        <v>64071365008.573265</v>
      </c>
      <c r="F39" s="58">
        <f t="shared" si="2"/>
        <v>17136557210.665195</v>
      </c>
      <c r="G39" s="58">
        <f t="shared" si="2"/>
        <v>53657877641.788147</v>
      </c>
      <c r="H39" s="58">
        <f t="shared" si="2"/>
        <v>10413487363.760319</v>
      </c>
      <c r="I39" s="58">
        <f t="shared" si="2"/>
        <v>6848060259.9099998</v>
      </c>
      <c r="J39" s="58">
        <f t="shared" si="2"/>
        <v>49306477877.653938</v>
      </c>
      <c r="K39" s="58">
        <f t="shared" si="2"/>
        <v>47792069494.627892</v>
      </c>
      <c r="L39" s="58">
        <f t="shared" si="2"/>
        <v>51452942173.7061</v>
      </c>
      <c r="M39" s="58">
        <f t="shared" si="2"/>
        <v>40918587810.184654</v>
      </c>
      <c r="N39" s="58">
        <f t="shared" si="2"/>
        <v>-2146464296.0521374</v>
      </c>
      <c r="O39" s="57"/>
    </row>
    <row r="40" spans="1:15" ht="15.75" customHeight="1">
      <c r="O40" s="51"/>
    </row>
    <row r="41" spans="1:15" ht="15.75" customHeight="1">
      <c r="A41" s="55"/>
      <c r="D41" s="54" t="s">
        <v>24</v>
      </c>
      <c r="N41" s="53"/>
      <c r="O41" s="51"/>
    </row>
    <row r="42" spans="1:15" ht="12.75"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1"/>
    </row>
  </sheetData>
  <mergeCells count="14">
    <mergeCell ref="O5:O8"/>
    <mergeCell ref="A2:N2"/>
    <mergeCell ref="A3:N3"/>
    <mergeCell ref="A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</mergeCells>
  <printOptions horizontalCentered="1"/>
  <pageMargins left="0.27" right="0.32" top="0.74803149606299213" bottom="0.74803149606299213" header="0.31496062992125984" footer="0.31496062992125984"/>
  <pageSetup paperSize="9" scale="5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Industry Performance</vt:lpstr>
      <vt:lpstr>Summary Fin</vt:lpstr>
      <vt:lpstr>'Industry Performance'!Print_Area</vt:lpstr>
      <vt:lpstr>'Summary Fin'!Print_Area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2023-11-30T02:31:38Z</cp:lastPrinted>
  <dcterms:created xsi:type="dcterms:W3CDTF">2023-11-14T05:34:41Z</dcterms:created>
  <dcterms:modified xsi:type="dcterms:W3CDTF">2023-11-30T02:31:41Z</dcterms:modified>
</cp:coreProperties>
</file>