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ab.serquina\OneDrive - Insurance Commission, DBM PS\Desktop\For Records Section\Industry Performance 1st Quarter 2023\Pre-Need\"/>
    </mc:Choice>
  </mc:AlternateContent>
  <bookViews>
    <workbookView xWindow="0" yWindow="0" windowWidth="28800" windowHeight="12015" activeTab="1"/>
  </bookViews>
  <sheets>
    <sheet name="PN Industry Performance" sheetId="1" r:id="rId1"/>
    <sheet name="PN SDtab1" sheetId="2" r:id="rId2"/>
    <sheet name="PN SDtab2" sheetId="3" r:id="rId3"/>
  </sheets>
  <externalReferences>
    <externalReference r:id="rId4"/>
  </externalReferences>
  <definedNames>
    <definedName name="_xlnm.Print_Area" localSheetId="0">'PN Industry Performance'!$A$1:$K$49</definedName>
    <definedName name="_xlnm.Print_Area" localSheetId="1">'PN SDtab1'!$C$1:$Q$43</definedName>
    <definedName name="_xlnm.Print_Area" localSheetId="2">'PN SDtab2'!$C$1:$W$43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3" l="1"/>
  <c r="AA34" i="3"/>
  <c r="AA37" i="3" s="1"/>
  <c r="Z34" i="3"/>
  <c r="Y34" i="3"/>
  <c r="W33" i="3"/>
  <c r="U33" i="3"/>
  <c r="S33" i="3"/>
  <c r="Q33" i="3"/>
  <c r="O33" i="3"/>
  <c r="M33" i="3"/>
  <c r="K33" i="3"/>
  <c r="I33" i="3"/>
  <c r="G33" i="3"/>
  <c r="E33" i="3"/>
  <c r="W32" i="3"/>
  <c r="U32" i="3"/>
  <c r="S32" i="3"/>
  <c r="Q32" i="3"/>
  <c r="O32" i="3"/>
  <c r="M32" i="3"/>
  <c r="K32" i="3"/>
  <c r="I32" i="3"/>
  <c r="G32" i="3"/>
  <c r="E32" i="3"/>
  <c r="W31" i="3"/>
  <c r="W34" i="3" s="1"/>
  <c r="U31" i="3"/>
  <c r="U34" i="3" s="1"/>
  <c r="S31" i="3"/>
  <c r="Q31" i="3"/>
  <c r="O31" i="3"/>
  <c r="M31" i="3"/>
  <c r="K31" i="3"/>
  <c r="K34" i="3" s="1"/>
  <c r="I31" i="3"/>
  <c r="I34" i="3" s="1"/>
  <c r="G31" i="3"/>
  <c r="E31" i="3"/>
  <c r="W30" i="3"/>
  <c r="U30" i="3"/>
  <c r="S30" i="3"/>
  <c r="S34" i="3" s="1"/>
  <c r="Q30" i="3"/>
  <c r="Q34" i="3" s="1"/>
  <c r="O30" i="3"/>
  <c r="O34" i="3" s="1"/>
  <c r="M30" i="3"/>
  <c r="M34" i="3" s="1"/>
  <c r="K30" i="3"/>
  <c r="I30" i="3"/>
  <c r="G30" i="3"/>
  <c r="G34" i="3" s="1"/>
  <c r="E30" i="3"/>
  <c r="E34" i="3" s="1"/>
  <c r="AA28" i="3"/>
  <c r="Z28" i="3"/>
  <c r="Y28" i="3"/>
  <c r="U28" i="3"/>
  <c r="I28" i="3"/>
  <c r="W27" i="3"/>
  <c r="U27" i="3"/>
  <c r="S27" i="3"/>
  <c r="Q27" i="3"/>
  <c r="O27" i="3"/>
  <c r="O28" i="3" s="1"/>
  <c r="M27" i="3"/>
  <c r="K27" i="3"/>
  <c r="I27" i="3"/>
  <c r="G27" i="3"/>
  <c r="E27" i="3"/>
  <c r="W26" i="3"/>
  <c r="W28" i="3" s="1"/>
  <c r="U26" i="3"/>
  <c r="S26" i="3"/>
  <c r="S28" i="3" s="1"/>
  <c r="Q26" i="3"/>
  <c r="Q28" i="3" s="1"/>
  <c r="O26" i="3"/>
  <c r="M26" i="3"/>
  <c r="M28" i="3" s="1"/>
  <c r="K26" i="3"/>
  <c r="K28" i="3" s="1"/>
  <c r="I26" i="3"/>
  <c r="G26" i="3"/>
  <c r="G28" i="3" s="1"/>
  <c r="E26" i="3"/>
  <c r="E28" i="3" s="1"/>
  <c r="AA24" i="3"/>
  <c r="Z24" i="3"/>
  <c r="Z37" i="3" s="1"/>
  <c r="Y24" i="3"/>
  <c r="Y37" i="3" s="1"/>
  <c r="W23" i="3"/>
  <c r="U23" i="3"/>
  <c r="S23" i="3"/>
  <c r="Q23" i="3"/>
  <c r="O23" i="3"/>
  <c r="M23" i="3"/>
  <c r="K23" i="3"/>
  <c r="I23" i="3"/>
  <c r="G23" i="3"/>
  <c r="E23" i="3"/>
  <c r="W22" i="3"/>
  <c r="U22" i="3"/>
  <c r="S22" i="3"/>
  <c r="Q22" i="3"/>
  <c r="O22" i="3"/>
  <c r="M22" i="3"/>
  <c r="K22" i="3"/>
  <c r="I22" i="3"/>
  <c r="G22" i="3"/>
  <c r="E22" i="3"/>
  <c r="W21" i="3"/>
  <c r="U21" i="3"/>
  <c r="S21" i="3"/>
  <c r="Q21" i="3"/>
  <c r="O21" i="3"/>
  <c r="M21" i="3"/>
  <c r="K21" i="3"/>
  <c r="I21" i="3"/>
  <c r="G21" i="3"/>
  <c r="E21" i="3"/>
  <c r="W20" i="3"/>
  <c r="U20" i="3"/>
  <c r="S20" i="3"/>
  <c r="Q20" i="3"/>
  <c r="O20" i="3"/>
  <c r="M20" i="3"/>
  <c r="K20" i="3"/>
  <c r="I20" i="3"/>
  <c r="G20" i="3"/>
  <c r="E20" i="3"/>
  <c r="W19" i="3"/>
  <c r="U19" i="3"/>
  <c r="S19" i="3"/>
  <c r="Q19" i="3"/>
  <c r="O19" i="3"/>
  <c r="M19" i="3"/>
  <c r="K19" i="3"/>
  <c r="I19" i="3"/>
  <c r="G19" i="3"/>
  <c r="E19" i="3"/>
  <c r="W18" i="3"/>
  <c r="U18" i="3"/>
  <c r="S18" i="3"/>
  <c r="Q18" i="3"/>
  <c r="O18" i="3"/>
  <c r="M18" i="3"/>
  <c r="K18" i="3"/>
  <c r="I18" i="3"/>
  <c r="G18" i="3"/>
  <c r="E18" i="3"/>
  <c r="W17" i="3"/>
  <c r="U17" i="3"/>
  <c r="S17" i="3"/>
  <c r="Q17" i="3"/>
  <c r="O17" i="3"/>
  <c r="M17" i="3"/>
  <c r="K17" i="3"/>
  <c r="I17" i="3"/>
  <c r="G17" i="3"/>
  <c r="E17" i="3"/>
  <c r="W16" i="3"/>
  <c r="U16" i="3"/>
  <c r="S16" i="3"/>
  <c r="Q16" i="3"/>
  <c r="O16" i="3"/>
  <c r="M16" i="3"/>
  <c r="K16" i="3"/>
  <c r="I16" i="3"/>
  <c r="G16" i="3"/>
  <c r="E16" i="3"/>
  <c r="W15" i="3"/>
  <c r="U15" i="3"/>
  <c r="S15" i="3"/>
  <c r="Q15" i="3"/>
  <c r="O15" i="3"/>
  <c r="M15" i="3"/>
  <c r="K15" i="3"/>
  <c r="I15" i="3"/>
  <c r="G15" i="3"/>
  <c r="E15" i="3"/>
  <c r="W14" i="3"/>
  <c r="U14" i="3"/>
  <c r="U24" i="3" s="1"/>
  <c r="U37" i="3" s="1"/>
  <c r="S14" i="3"/>
  <c r="Q14" i="3"/>
  <c r="O14" i="3"/>
  <c r="M14" i="3"/>
  <c r="K14" i="3"/>
  <c r="I14" i="3"/>
  <c r="I24" i="3" s="1"/>
  <c r="I37" i="3" s="1"/>
  <c r="G14" i="3"/>
  <c r="E14" i="3"/>
  <c r="W13" i="3"/>
  <c r="W24" i="3" s="1"/>
  <c r="W37" i="3" s="1"/>
  <c r="U13" i="3"/>
  <c r="S13" i="3"/>
  <c r="S24" i="3" s="1"/>
  <c r="Q13" i="3"/>
  <c r="Q24" i="3" s="1"/>
  <c r="O13" i="3"/>
  <c r="O24" i="3" s="1"/>
  <c r="O37" i="3" s="1"/>
  <c r="M13" i="3"/>
  <c r="M24" i="3" s="1"/>
  <c r="K13" i="3"/>
  <c r="K24" i="3" s="1"/>
  <c r="K37" i="3" s="1"/>
  <c r="I13" i="3"/>
  <c r="G13" i="3"/>
  <c r="G24" i="3" s="1"/>
  <c r="E13" i="3"/>
  <c r="E24" i="3" s="1"/>
  <c r="C5" i="3"/>
  <c r="U36" i="2"/>
  <c r="U39" i="2" s="1"/>
  <c r="T36" i="2"/>
  <c r="S36" i="2"/>
  <c r="S39" i="2" s="1"/>
  <c r="P34" i="2"/>
  <c r="P37" i="2" s="1"/>
  <c r="D34" i="2"/>
  <c r="P33" i="2"/>
  <c r="O33" i="2"/>
  <c r="N33" i="2"/>
  <c r="L33" i="2"/>
  <c r="K33" i="2"/>
  <c r="J33" i="2"/>
  <c r="H33" i="2"/>
  <c r="G33" i="2"/>
  <c r="F33" i="2"/>
  <c r="P32" i="2"/>
  <c r="O32" i="2"/>
  <c r="N32" i="2"/>
  <c r="L32" i="2"/>
  <c r="K32" i="2"/>
  <c r="J32" i="2"/>
  <c r="H32" i="2"/>
  <c r="G32" i="2"/>
  <c r="F32" i="2"/>
  <c r="P31" i="2"/>
  <c r="O31" i="2"/>
  <c r="N31" i="2"/>
  <c r="L31" i="2"/>
  <c r="L34" i="2" s="1"/>
  <c r="L37" i="2" s="1"/>
  <c r="K31" i="2"/>
  <c r="J31" i="2"/>
  <c r="H31" i="2"/>
  <c r="G31" i="2"/>
  <c r="F31" i="2"/>
  <c r="P30" i="2"/>
  <c r="O30" i="2"/>
  <c r="O34" i="2" s="1"/>
  <c r="N30" i="2"/>
  <c r="N34" i="2" s="1"/>
  <c r="L30" i="2"/>
  <c r="K30" i="2"/>
  <c r="K34" i="2" s="1"/>
  <c r="J30" i="2"/>
  <c r="J34" i="2" s="1"/>
  <c r="H30" i="2"/>
  <c r="G30" i="2"/>
  <c r="F30" i="2"/>
  <c r="J28" i="2"/>
  <c r="D28" i="2"/>
  <c r="P27" i="2"/>
  <c r="O27" i="2"/>
  <c r="N27" i="2"/>
  <c r="L27" i="2"/>
  <c r="K27" i="2"/>
  <c r="J27" i="2"/>
  <c r="H27" i="2"/>
  <c r="G27" i="2"/>
  <c r="F27" i="2"/>
  <c r="U26" i="2"/>
  <c r="T26" i="2"/>
  <c r="T39" i="2" s="1"/>
  <c r="S26" i="2"/>
  <c r="P26" i="2"/>
  <c r="P28" i="2" s="1"/>
  <c r="O26" i="2"/>
  <c r="O28" i="2" s="1"/>
  <c r="N26" i="2"/>
  <c r="N28" i="2" s="1"/>
  <c r="L26" i="2"/>
  <c r="L28" i="2" s="1"/>
  <c r="K26" i="2"/>
  <c r="K28" i="2" s="1"/>
  <c r="J26" i="2"/>
  <c r="H26" i="2"/>
  <c r="G26" i="2"/>
  <c r="F26" i="2"/>
  <c r="D24" i="2"/>
  <c r="D37" i="2" s="1"/>
  <c r="P23" i="2"/>
  <c r="O23" i="2"/>
  <c r="N23" i="2"/>
  <c r="L23" i="2"/>
  <c r="K23" i="2"/>
  <c r="J23" i="2"/>
  <c r="H23" i="2"/>
  <c r="G23" i="2"/>
  <c r="F23" i="2"/>
  <c r="P22" i="2"/>
  <c r="O22" i="2"/>
  <c r="N22" i="2"/>
  <c r="L22" i="2"/>
  <c r="K22" i="2"/>
  <c r="J22" i="2"/>
  <c r="H22" i="2"/>
  <c r="G22" i="2"/>
  <c r="F22" i="2"/>
  <c r="P21" i="2"/>
  <c r="O21" i="2"/>
  <c r="N21" i="2"/>
  <c r="L21" i="2"/>
  <c r="K21" i="2"/>
  <c r="J21" i="2"/>
  <c r="H21" i="2"/>
  <c r="G21" i="2"/>
  <c r="F21" i="2"/>
  <c r="P20" i="2"/>
  <c r="O20" i="2"/>
  <c r="N20" i="2"/>
  <c r="L20" i="2"/>
  <c r="K20" i="2"/>
  <c r="J20" i="2"/>
  <c r="H20" i="2"/>
  <c r="G20" i="2"/>
  <c r="F20" i="2"/>
  <c r="P19" i="2"/>
  <c r="O19" i="2"/>
  <c r="N19" i="2"/>
  <c r="L19" i="2"/>
  <c r="K19" i="2"/>
  <c r="J19" i="2"/>
  <c r="H19" i="2"/>
  <c r="G19" i="2"/>
  <c r="F19" i="2"/>
  <c r="P18" i="2"/>
  <c r="O18" i="2"/>
  <c r="N18" i="2"/>
  <c r="L18" i="2"/>
  <c r="K18" i="2"/>
  <c r="J18" i="2"/>
  <c r="H18" i="2"/>
  <c r="G18" i="2"/>
  <c r="F18" i="2"/>
  <c r="P17" i="2"/>
  <c r="O17" i="2"/>
  <c r="N17" i="2"/>
  <c r="L17" i="2"/>
  <c r="K17" i="2"/>
  <c r="J17" i="2"/>
  <c r="H17" i="2"/>
  <c r="G17" i="2"/>
  <c r="F17" i="2"/>
  <c r="P16" i="2"/>
  <c r="O16" i="2"/>
  <c r="N16" i="2"/>
  <c r="L16" i="2"/>
  <c r="K16" i="2"/>
  <c r="J16" i="2"/>
  <c r="H16" i="2"/>
  <c r="G16" i="2"/>
  <c r="F16" i="2"/>
  <c r="P15" i="2"/>
  <c r="O15" i="2"/>
  <c r="N15" i="2"/>
  <c r="L15" i="2"/>
  <c r="K15" i="2"/>
  <c r="J15" i="2"/>
  <c r="H15" i="2"/>
  <c r="G15" i="2"/>
  <c r="F15" i="2"/>
  <c r="P14" i="2"/>
  <c r="P24" i="2" s="1"/>
  <c r="O14" i="2"/>
  <c r="N14" i="2"/>
  <c r="L14" i="2"/>
  <c r="K14" i="2"/>
  <c r="J14" i="2"/>
  <c r="H14" i="2"/>
  <c r="G14" i="2"/>
  <c r="F14" i="2"/>
  <c r="F37" i="2" s="1"/>
  <c r="P13" i="2"/>
  <c r="O13" i="2"/>
  <c r="O24" i="2" s="1"/>
  <c r="N13" i="2"/>
  <c r="N24" i="2" s="1"/>
  <c r="L13" i="2"/>
  <c r="K13" i="2"/>
  <c r="K24" i="2" s="1"/>
  <c r="J13" i="2"/>
  <c r="J24" i="2" s="1"/>
  <c r="H13" i="2"/>
  <c r="H37" i="2" s="1"/>
  <c r="G13" i="2"/>
  <c r="G37" i="2" s="1"/>
  <c r="C5" i="2"/>
  <c r="H42" i="1"/>
  <c r="F42" i="1"/>
  <c r="J41" i="1"/>
  <c r="H41" i="1"/>
  <c r="F41" i="1"/>
  <c r="H40" i="1"/>
  <c r="F40" i="1"/>
  <c r="H39" i="1"/>
  <c r="G39" i="1"/>
  <c r="F39" i="1"/>
  <c r="H37" i="1"/>
  <c r="F37" i="1"/>
  <c r="J37" i="1" s="1"/>
  <c r="H36" i="1"/>
  <c r="F36" i="1"/>
  <c r="J36" i="1" s="1"/>
  <c r="H35" i="1"/>
  <c r="F35" i="1"/>
  <c r="J33" i="1"/>
  <c r="H33" i="1"/>
  <c r="F33" i="1"/>
  <c r="H31" i="1"/>
  <c r="F31" i="1"/>
  <c r="J31" i="1" s="1"/>
  <c r="H30" i="1"/>
  <c r="F30" i="1"/>
  <c r="H29" i="1"/>
  <c r="J27" i="1"/>
  <c r="H27" i="1"/>
  <c r="F27" i="1"/>
  <c r="H25" i="1"/>
  <c r="H23" i="1" s="1"/>
  <c r="F25" i="1"/>
  <c r="H24" i="1"/>
  <c r="F24" i="1"/>
  <c r="F23" i="1"/>
  <c r="H21" i="1"/>
  <c r="H20" i="1"/>
  <c r="F20" i="1"/>
  <c r="H19" i="1"/>
  <c r="F19" i="1"/>
  <c r="H18" i="1"/>
  <c r="H17" i="1"/>
  <c r="F17" i="1"/>
  <c r="J17" i="1" s="1"/>
  <c r="H16" i="1"/>
  <c r="F16" i="1"/>
  <c r="J14" i="1"/>
  <c r="H14" i="1"/>
  <c r="F14" i="1"/>
  <c r="H12" i="1"/>
  <c r="F12" i="1"/>
  <c r="J12" i="1" s="1"/>
  <c r="H10" i="1"/>
  <c r="B4" i="1"/>
  <c r="E37" i="3" l="1"/>
  <c r="Q37" i="3"/>
  <c r="G37" i="3"/>
  <c r="S37" i="3"/>
  <c r="M37" i="3"/>
  <c r="N37" i="2"/>
  <c r="J37" i="2"/>
  <c r="O37" i="2"/>
  <c r="K37" i="2"/>
  <c r="J39" i="1"/>
  <c r="J40" i="1"/>
  <c r="F29" i="1"/>
  <c r="J25" i="1"/>
  <c r="J16" i="1"/>
  <c r="J19" i="1"/>
  <c r="J20" i="1"/>
  <c r="J23" i="1"/>
  <c r="J24" i="1"/>
  <c r="J30" i="1"/>
  <c r="J35" i="1"/>
  <c r="J42" i="1"/>
  <c r="F18" i="1"/>
  <c r="F21" i="1" s="1"/>
  <c r="J21" i="1" l="1"/>
  <c r="J18" i="1"/>
  <c r="J29" i="1"/>
</calcChain>
</file>

<file path=xl/sharedStrings.xml><?xml version="1.0" encoding="utf-8"?>
<sst xmlns="http://schemas.openxmlformats.org/spreadsheetml/2006/main" count="179" uniqueCount="83">
  <si>
    <t xml:space="preserve">PRE-NEED INDUSTRY PERFORMANCE </t>
  </si>
  <si>
    <r>
      <t>2023</t>
    </r>
    <r>
      <rPr>
        <vertAlign val="superscript"/>
        <sz val="12"/>
        <rFont val="Arial"/>
        <family val="2"/>
      </rPr>
      <t>1/</t>
    </r>
  </si>
  <si>
    <r>
      <t>2022</t>
    </r>
    <r>
      <rPr>
        <vertAlign val="superscript"/>
        <sz val="12"/>
        <rFont val="Arial"/>
        <family val="2"/>
      </rPr>
      <t>1/</t>
    </r>
  </si>
  <si>
    <t>% Increase/ Decrease</t>
  </si>
  <si>
    <t>(Amount in Million Pesos)</t>
  </si>
  <si>
    <t>.</t>
  </si>
  <si>
    <t xml:space="preserve">Number of Licensed Companies </t>
  </si>
  <si>
    <r>
      <t>14</t>
    </r>
    <r>
      <rPr>
        <vertAlign val="superscript"/>
        <sz val="12"/>
        <rFont val="Arial"/>
        <family val="2"/>
      </rPr>
      <t>2/</t>
    </r>
  </si>
  <si>
    <t>r</t>
  </si>
  <si>
    <t>Total Assets</t>
  </si>
  <si>
    <t>₱</t>
  </si>
  <si>
    <t>Total Liabilities</t>
  </si>
  <si>
    <t>Total Net Worth</t>
  </si>
  <si>
    <t>Capital Stock</t>
  </si>
  <si>
    <t>Retained Earnings/(Deficit)</t>
  </si>
  <si>
    <t>Surplus</t>
  </si>
  <si>
    <t>Deficit</t>
  </si>
  <si>
    <t>Other Net Worth Accounts</t>
  </si>
  <si>
    <r>
      <t>Pre-Need Reserves</t>
    </r>
    <r>
      <rPr>
        <vertAlign val="superscript"/>
        <sz val="12"/>
        <rFont val="Arial"/>
        <family val="2"/>
      </rPr>
      <t>3/</t>
    </r>
  </si>
  <si>
    <t>Pre-Need Reserves</t>
  </si>
  <si>
    <t>Benefit Payable</t>
  </si>
  <si>
    <t>Investment in Trust Funds</t>
  </si>
  <si>
    <r>
      <t>Trust Fund vs Reserves</t>
    </r>
    <r>
      <rPr>
        <vertAlign val="superscript"/>
        <sz val="12"/>
        <rFont val="Arial"/>
        <family val="2"/>
      </rPr>
      <t>4/</t>
    </r>
  </si>
  <si>
    <t>Total Premium Income</t>
  </si>
  <si>
    <t xml:space="preserve">Total Net Income/(Loss) </t>
  </si>
  <si>
    <t>Net Income</t>
  </si>
  <si>
    <t>Net Loss</t>
  </si>
  <si>
    <r>
      <t xml:space="preserve">Number of Plans Sold from January 1 </t>
    </r>
    <r>
      <rPr>
        <sz val="12"/>
        <rFont val="Arial Narrow"/>
        <family val="2"/>
      </rPr>
      <t>(in actual numbers)</t>
    </r>
  </si>
  <si>
    <t>Life Plan</t>
  </si>
  <si>
    <t>Pension Plan</t>
  </si>
  <si>
    <t>Education Plan</t>
  </si>
  <si>
    <t>1/ Based on Interim Financial Statements submitted by the pre-need companies.</t>
  </si>
  <si>
    <t>2/ Includes twelve (12) licensed companies, and two (2) servicing companies for 2023 and three other companies with pending license applications. One licensed company did not submit its Q1 report.</t>
  </si>
  <si>
    <t>3/ Pre-Need Reserves include Benefit Obligations/Payables as mandated by Pre-Need Code</t>
  </si>
  <si>
    <t>4/ Reflects the difference between Investment in Trust Funds and Pre-Need Reserves per Company</t>
  </si>
  <si>
    <t>r Revised data due to inclusion of four companies with recently released license.</t>
  </si>
  <si>
    <t>License Status and Sales Report of Pre-Need Companies</t>
  </si>
  <si>
    <t>(Based on the Submitted Interim Financial Statements)</t>
  </si>
  <si>
    <t>No. of Type of Plans</t>
  </si>
  <si>
    <r>
      <t xml:space="preserve">License Status </t>
    </r>
    <r>
      <rPr>
        <b/>
        <vertAlign val="superscript"/>
        <sz val="12"/>
        <rFont val="Arial"/>
        <family val="2"/>
      </rPr>
      <t>1</t>
    </r>
  </si>
  <si>
    <r>
      <t xml:space="preserve">Number of Plans Sold </t>
    </r>
    <r>
      <rPr>
        <b/>
        <vertAlign val="superscript"/>
        <sz val="12"/>
        <rFont val="Arial"/>
        <family val="2"/>
      </rPr>
      <t>2</t>
    </r>
  </si>
  <si>
    <r>
      <t xml:space="preserve">Total Contract Price
</t>
    </r>
    <r>
      <rPr>
        <b/>
        <sz val="11"/>
        <rFont val="Arial"/>
        <family val="2"/>
      </rPr>
      <t>(in ₱ Million)</t>
    </r>
  </si>
  <si>
    <t>Total Contract Price</t>
  </si>
  <si>
    <t>Active</t>
  </si>
  <si>
    <t>Pending</t>
  </si>
  <si>
    <t>Servicing</t>
  </si>
  <si>
    <t>Life</t>
  </si>
  <si>
    <t xml:space="preserve">Pension </t>
  </si>
  <si>
    <t>Education</t>
  </si>
  <si>
    <t>AMA Plans, Inc.</t>
  </si>
  <si>
    <t>Caritas Financial Plans</t>
  </si>
  <si>
    <t>Cityplans Inc.</t>
  </si>
  <si>
    <t xml:space="preserve"> nil </t>
  </si>
  <si>
    <t>Cosmopolitan CLIMBS Life Plan, Inc.</t>
  </si>
  <si>
    <t>Diamond Memorial Care Plans, Inc.</t>
  </si>
  <si>
    <t>Eternal Plans, Inc.</t>
  </si>
  <si>
    <t>Evergreen Lifeplans Services Inc.</t>
  </si>
  <si>
    <t>First Union Plans, Inc.</t>
  </si>
  <si>
    <t>Golden Future Life Plan</t>
  </si>
  <si>
    <t>Manulife Financial Plans, Inc.</t>
  </si>
  <si>
    <t xml:space="preserve">St. Peter Life Plan, Inc. </t>
  </si>
  <si>
    <t>nil</t>
  </si>
  <si>
    <t>Sub-total</t>
  </si>
  <si>
    <t>Ayala Plans, Inc.</t>
  </si>
  <si>
    <t>Sunlife Financial Plans</t>
  </si>
  <si>
    <t>Cocoplans, Inc.</t>
  </si>
  <si>
    <t>Mercantile Care Plans, Inc.</t>
  </si>
  <si>
    <t>Philplans First, Inc.</t>
  </si>
  <si>
    <t>Trusteeship Plans, Inc.</t>
  </si>
  <si>
    <t>TOTAL</t>
  </si>
  <si>
    <t>1 License status is based on list published in IC website.</t>
  </si>
  <si>
    <t xml:space="preserve">2 Based on pre-need sales report submitted to the Insurance Commission </t>
  </si>
  <si>
    <t>Performance for Pre-Need Companies</t>
  </si>
  <si>
    <t xml:space="preserve">Total Investments in Trust Fund </t>
  </si>
  <si>
    <r>
      <t>Pre-Need Reserves</t>
    </r>
    <r>
      <rPr>
        <vertAlign val="superscript"/>
        <sz val="12"/>
        <rFont val="Arial"/>
        <family val="2"/>
      </rPr>
      <t>1</t>
    </r>
  </si>
  <si>
    <r>
      <t>Trust Fund Surplus/
(Deficiency)</t>
    </r>
    <r>
      <rPr>
        <vertAlign val="superscript"/>
        <sz val="12"/>
        <rFont val="Arial"/>
        <family val="2"/>
      </rPr>
      <t>2</t>
    </r>
  </si>
  <si>
    <t>Total Paid-Up Capital</t>
  </si>
  <si>
    <t>Retained Earnings</t>
  </si>
  <si>
    <t>Total Premiums</t>
  </si>
  <si>
    <t>Total Net Income / (Loss)</t>
  </si>
  <si>
    <t>(in ₱ Million)</t>
  </si>
  <si>
    <t>1 Pre-Need Reserves include Benefit Obligations/Payables as mandated by Pre-Need Code</t>
  </si>
  <si>
    <t>2 Reflects the difference between Investment in Trust Funds and Pre-Need Reserves per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</si>
</sst>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##,###.0,,"/>
    <numFmt numFmtId="167" formatCode="_(* #,##0_);_(* \(#,##0\);_(* &quot;-&quot;??_);_(@_)"/>
    <numFmt numFmtId="168" formatCode="[$-409]mmmm\ d\,\ yyyy;@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 tint="0.249977111117893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vertAlign val="superscript"/>
      <sz val="12"/>
      <name val="Arial"/>
      <family val="2"/>
    </font>
    <font>
      <b/>
      <sz val="11"/>
      <color theme="1" tint="0.249977111117893"/>
      <name val="Arial"/>
      <family val="2"/>
    </font>
    <font>
      <sz val="12"/>
      <name val="Arial Narrow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06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/>
    <xf numFmtId="0" fontId="9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2" fillId="0" borderId="11" xfId="0" applyFont="1" applyBorder="1"/>
    <xf numFmtId="0" fontId="2" fillId="0" borderId="12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5" xfId="0" applyFont="1" applyBorder="1" applyAlignment="1">
      <alignment vertical="center" wrapText="1"/>
    </xf>
    <xf numFmtId="0" fontId="2" fillId="0" borderId="6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0" xfId="0" applyFont="1" applyBorder="1"/>
    <xf numFmtId="0" fontId="6" fillId="0" borderId="20" xfId="0" applyFont="1" applyBorder="1"/>
    <xf numFmtId="0" fontId="6" fillId="0" borderId="21" xfId="0" applyFont="1" applyBorder="1"/>
    <xf numFmtId="0" fontId="2" fillId="0" borderId="22" xfId="0" applyFont="1" applyBorder="1"/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5" fontId="11" fillId="0" borderId="21" xfId="1" applyNumberFormat="1" applyFont="1" applyFill="1" applyBorder="1"/>
    <xf numFmtId="164" fontId="6" fillId="0" borderId="24" xfId="1" applyFont="1" applyBorder="1"/>
    <xf numFmtId="0" fontId="12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21" xfId="0" applyFont="1" applyBorder="1"/>
    <xf numFmtId="0" fontId="6" fillId="0" borderId="22" xfId="0" applyFont="1" applyBorder="1"/>
    <xf numFmtId="165" fontId="6" fillId="0" borderId="23" xfId="1" applyNumberFormat="1" applyFont="1" applyBorder="1"/>
    <xf numFmtId="165" fontId="6" fillId="0" borderId="21" xfId="1" applyNumberFormat="1" applyFont="1" applyFill="1" applyBorder="1"/>
    <xf numFmtId="164" fontId="3" fillId="0" borderId="0" xfId="0" applyNumberFormat="1" applyFont="1"/>
    <xf numFmtId="2" fontId="3" fillId="0" borderId="0" xfId="0" applyNumberFormat="1" applyFont="1"/>
    <xf numFmtId="166" fontId="3" fillId="0" borderId="0" xfId="0" applyNumberFormat="1" applyFont="1"/>
    <xf numFmtId="164" fontId="6" fillId="0" borderId="23" xfId="1" applyFont="1" applyBorder="1"/>
    <xf numFmtId="165" fontId="6" fillId="0" borderId="22" xfId="1" applyNumberFormat="1" applyFont="1" applyBorder="1"/>
    <xf numFmtId="164" fontId="6" fillId="0" borderId="21" xfId="1" applyFont="1" applyFill="1" applyBorder="1"/>
    <xf numFmtId="164" fontId="11" fillId="0" borderId="21" xfId="1" applyFont="1" applyFill="1" applyBorder="1"/>
    <xf numFmtId="0" fontId="2" fillId="0" borderId="21" xfId="0" applyFont="1" applyBorder="1" applyAlignment="1">
      <alignment horizontal="left" indent="1"/>
    </xf>
    <xf numFmtId="165" fontId="2" fillId="0" borderId="23" xfId="1" applyNumberFormat="1" applyFont="1" applyBorder="1"/>
    <xf numFmtId="165" fontId="2" fillId="0" borderId="22" xfId="1" applyNumberFormat="1" applyFont="1" applyBorder="1"/>
    <xf numFmtId="165" fontId="2" fillId="0" borderId="21" xfId="1" applyNumberFormat="1" applyFont="1" applyFill="1" applyBorder="1"/>
    <xf numFmtId="165" fontId="7" fillId="0" borderId="21" xfId="1" applyNumberFormat="1" applyFont="1" applyFill="1" applyBorder="1"/>
    <xf numFmtId="164" fontId="2" fillId="0" borderId="24" xfId="1" applyFont="1" applyBorder="1"/>
    <xf numFmtId="0" fontId="2" fillId="0" borderId="21" xfId="0" applyFont="1" applyBorder="1" applyAlignment="1">
      <alignment horizontal="left" indent="3"/>
    </xf>
    <xf numFmtId="164" fontId="6" fillId="0" borderId="24" xfId="1" applyFont="1" applyFill="1" applyBorder="1"/>
    <xf numFmtId="0" fontId="6" fillId="0" borderId="21" xfId="0" applyFont="1" applyBorder="1" applyAlignment="1">
      <alignment horizontal="left" indent="1"/>
    </xf>
    <xf numFmtId="0" fontId="6" fillId="0" borderId="21" xfId="0" applyFont="1" applyBorder="1" applyAlignment="1">
      <alignment horizontal="left"/>
    </xf>
    <xf numFmtId="165" fontId="6" fillId="0" borderId="23" xfId="1" applyNumberFormat="1" applyFont="1" applyFill="1" applyBorder="1"/>
    <xf numFmtId="165" fontId="6" fillId="0" borderId="22" xfId="1" applyNumberFormat="1" applyFont="1" applyFill="1" applyBorder="1"/>
    <xf numFmtId="0" fontId="2" fillId="0" borderId="20" xfId="0" applyFont="1" applyBorder="1"/>
    <xf numFmtId="165" fontId="2" fillId="0" borderId="23" xfId="1" applyNumberFormat="1" applyFont="1" applyFill="1" applyBorder="1"/>
    <xf numFmtId="165" fontId="2" fillId="0" borderId="22" xfId="1" applyNumberFormat="1" applyFont="1" applyFill="1" applyBorder="1"/>
    <xf numFmtId="43" fontId="2" fillId="0" borderId="0" xfId="0" applyNumberFormat="1" applyFont="1"/>
    <xf numFmtId="164" fontId="2" fillId="0" borderId="0" xfId="0" applyNumberFormat="1" applyFont="1"/>
    <xf numFmtId="0" fontId="2" fillId="0" borderId="21" xfId="0" applyFont="1" applyBorder="1" applyAlignment="1">
      <alignment horizontal="left" indent="2"/>
    </xf>
    <xf numFmtId="0" fontId="6" fillId="0" borderId="25" xfId="0" applyFont="1" applyBorder="1"/>
    <xf numFmtId="0" fontId="2" fillId="0" borderId="26" xfId="0" applyFont="1" applyBorder="1"/>
    <xf numFmtId="0" fontId="6" fillId="0" borderId="26" xfId="0" applyFont="1" applyBorder="1"/>
    <xf numFmtId="0" fontId="6" fillId="0" borderId="27" xfId="0" applyFont="1" applyBorder="1"/>
    <xf numFmtId="165" fontId="6" fillId="0" borderId="28" xfId="1" applyNumberFormat="1" applyFont="1" applyBorder="1"/>
    <xf numFmtId="165" fontId="6" fillId="0" borderId="27" xfId="1" applyNumberFormat="1" applyFont="1" applyBorder="1"/>
    <xf numFmtId="165" fontId="6" fillId="0" borderId="26" xfId="1" applyNumberFormat="1" applyFont="1" applyFill="1" applyBorder="1"/>
    <xf numFmtId="165" fontId="11" fillId="0" borderId="26" xfId="1" applyNumberFormat="1" applyFont="1" applyFill="1" applyBorder="1"/>
    <xf numFmtId="164" fontId="6" fillId="0" borderId="29" xfId="1" applyFont="1" applyBorder="1"/>
    <xf numFmtId="0" fontId="6" fillId="0" borderId="30" xfId="0" applyFont="1" applyBorder="1"/>
    <xf numFmtId="0" fontId="2" fillId="0" borderId="9" xfId="0" applyFont="1" applyBorder="1"/>
    <xf numFmtId="0" fontId="6" fillId="0" borderId="7" xfId="0" applyFont="1" applyBorder="1"/>
    <xf numFmtId="167" fontId="6" fillId="0" borderId="8" xfId="1" applyNumberFormat="1" applyFont="1" applyBorder="1"/>
    <xf numFmtId="167" fontId="6" fillId="0" borderId="7" xfId="1" applyNumberFormat="1" applyFont="1" applyBorder="1"/>
    <xf numFmtId="167" fontId="6" fillId="0" borderId="21" xfId="1" applyNumberFormat="1" applyFont="1" applyBorder="1"/>
    <xf numFmtId="167" fontId="11" fillId="0" borderId="21" xfId="1" applyNumberFormat="1" applyFont="1" applyBorder="1"/>
    <xf numFmtId="167" fontId="2" fillId="0" borderId="0" xfId="1" applyNumberFormat="1" applyFont="1"/>
    <xf numFmtId="167" fontId="2" fillId="0" borderId="23" xfId="1" applyNumberFormat="1" applyFont="1" applyBorder="1" applyAlignment="1">
      <alignment horizontal="left" indent="1"/>
    </xf>
    <xf numFmtId="167" fontId="2" fillId="0" borderId="22" xfId="1" applyNumberFormat="1" applyFont="1" applyBorder="1" applyAlignment="1">
      <alignment horizontal="left" indent="1"/>
    </xf>
    <xf numFmtId="167" fontId="2" fillId="0" borderId="21" xfId="1" applyNumberFormat="1" applyFont="1" applyBorder="1"/>
    <xf numFmtId="167" fontId="7" fillId="0" borderId="21" xfId="1" applyNumberFormat="1" applyFont="1" applyBorder="1"/>
    <xf numFmtId="10" fontId="2" fillId="0" borderId="0" xfId="2" applyNumberFormat="1" applyFont="1"/>
    <xf numFmtId="10" fontId="3" fillId="0" borderId="0" xfId="0" applyNumberFormat="1" applyFont="1"/>
    <xf numFmtId="0" fontId="6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167" fontId="2" fillId="0" borderId="34" xfId="0" applyNumberFormat="1" applyFont="1" applyBorder="1"/>
    <xf numFmtId="0" fontId="2" fillId="0" borderId="35" xfId="0" applyFont="1" applyBorder="1"/>
    <xf numFmtId="0" fontId="14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4" fillId="0" borderId="0" xfId="3" applyFont="1" applyAlignment="1">
      <alignment horizontal="center"/>
    </xf>
    <xf numFmtId="0" fontId="0" fillId="0" borderId="0" xfId="3" applyFont="1"/>
    <xf numFmtId="168" fontId="14" fillId="0" borderId="0" xfId="4" applyNumberFormat="1" applyFont="1" applyAlignment="1">
      <alignment horizontal="left"/>
    </xf>
    <xf numFmtId="0" fontId="16" fillId="0" borderId="36" xfId="3" applyFont="1" applyBorder="1" applyAlignment="1">
      <alignment horizontal="center" vertical="center"/>
    </xf>
    <xf numFmtId="0" fontId="6" fillId="0" borderId="37" xfId="4" applyFont="1" applyBorder="1" applyAlignment="1">
      <alignment horizontal="center" vertical="center" wrapText="1"/>
    </xf>
    <xf numFmtId="0" fontId="16" fillId="0" borderId="36" xfId="4" applyFont="1" applyBorder="1" applyAlignment="1">
      <alignment horizontal="center" vertical="top" wrapText="1"/>
    </xf>
    <xf numFmtId="0" fontId="6" fillId="0" borderId="38" xfId="4" applyFont="1" applyBorder="1" applyAlignment="1">
      <alignment horizontal="center" vertical="center" wrapText="1"/>
    </xf>
    <xf numFmtId="0" fontId="6" fillId="0" borderId="39" xfId="4" applyFont="1" applyBorder="1" applyAlignment="1">
      <alignment horizontal="center" vertical="center" wrapText="1"/>
    </xf>
    <xf numFmtId="0" fontId="6" fillId="0" borderId="37" xfId="4" applyFont="1" applyBorder="1" applyAlignment="1">
      <alignment horizontal="center" vertical="center" wrapText="1"/>
    </xf>
    <xf numFmtId="0" fontId="6" fillId="0" borderId="40" xfId="4" applyFont="1" applyBorder="1" applyAlignment="1">
      <alignment horizontal="center" vertical="center" wrapText="1"/>
    </xf>
    <xf numFmtId="0" fontId="6" fillId="0" borderId="36" xfId="4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 wrapText="1"/>
    </xf>
    <xf numFmtId="0" fontId="2" fillId="0" borderId="37" xfId="3" applyFont="1" applyBorder="1" applyAlignment="1">
      <alignment vertical="center" wrapText="1"/>
    </xf>
    <xf numFmtId="0" fontId="16" fillId="0" borderId="41" xfId="3" applyFont="1" applyBorder="1" applyAlignment="1">
      <alignment horizontal="center" vertical="center"/>
    </xf>
    <xf numFmtId="0" fontId="16" fillId="0" borderId="41" xfId="4" applyFont="1" applyBorder="1" applyAlignment="1">
      <alignment horizontal="center" vertical="top" wrapText="1"/>
    </xf>
    <xf numFmtId="0" fontId="8" fillId="0" borderId="37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/>
    </xf>
    <xf numFmtId="0" fontId="8" fillId="0" borderId="41" xfId="4" applyFont="1" applyBorder="1" applyAlignment="1">
      <alignment horizontal="center" vertical="center"/>
    </xf>
    <xf numFmtId="0" fontId="0" fillId="0" borderId="36" xfId="3" applyFont="1" applyBorder="1"/>
    <xf numFmtId="0" fontId="0" fillId="0" borderId="37" xfId="3" applyFont="1" applyBorder="1"/>
    <xf numFmtId="0" fontId="16" fillId="0" borderId="37" xfId="3" applyFont="1" applyBorder="1"/>
    <xf numFmtId="0" fontId="0" fillId="0" borderId="42" xfId="3" applyFont="1" applyBorder="1"/>
    <xf numFmtId="0" fontId="8" fillId="0" borderId="37" xfId="0" applyFont="1" applyBorder="1"/>
    <xf numFmtId="0" fontId="10" fillId="0" borderId="23" xfId="3" applyFont="1" applyBorder="1" applyAlignment="1">
      <alignment horizontal="center" vertical="center"/>
    </xf>
    <xf numFmtId="167" fontId="10" fillId="0" borderId="23" xfId="1" applyNumberFormat="1" applyFont="1" applyBorder="1" applyAlignment="1">
      <alignment horizontal="center" vertical="center"/>
    </xf>
    <xf numFmtId="167" fontId="10" fillId="2" borderId="23" xfId="1" applyNumberFormat="1" applyFont="1" applyFill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64" fontId="10" fillId="0" borderId="23" xfId="1" applyFont="1" applyBorder="1" applyAlignment="1">
      <alignment horizontal="center" vertical="center"/>
    </xf>
    <xf numFmtId="164" fontId="10" fillId="2" borderId="23" xfId="1" applyFont="1" applyFill="1" applyBorder="1" applyAlignment="1">
      <alignment horizontal="center" vertical="center"/>
    </xf>
    <xf numFmtId="0" fontId="16" fillId="0" borderId="23" xfId="3" applyFont="1" applyBorder="1"/>
    <xf numFmtId="0" fontId="10" fillId="0" borderId="42" xfId="3" applyFont="1" applyBorder="1" applyAlignment="1">
      <alignment horizontal="center" vertical="center"/>
    </xf>
    <xf numFmtId="167" fontId="10" fillId="0" borderId="37" xfId="1" applyNumberFormat="1" applyFont="1" applyBorder="1" applyAlignment="1">
      <alignment horizontal="center" vertical="center"/>
    </xf>
    <xf numFmtId="164" fontId="10" fillId="0" borderId="37" xfId="1" applyFont="1" applyBorder="1" applyAlignment="1">
      <alignment horizontal="center" vertical="center"/>
    </xf>
    <xf numFmtId="0" fontId="8" fillId="2" borderId="37" xfId="0" applyFont="1" applyFill="1" applyBorder="1"/>
    <xf numFmtId="0" fontId="8" fillId="0" borderId="37" xfId="0" applyFont="1" applyBorder="1" applyAlignment="1">
      <alignment horizontal="right"/>
    </xf>
    <xf numFmtId="0" fontId="8" fillId="0" borderId="23" xfId="3" applyFont="1" applyBorder="1" applyAlignment="1">
      <alignment horizontal="center" vertical="center"/>
    </xf>
    <xf numFmtId="167" fontId="8" fillId="0" borderId="37" xfId="1" applyNumberFormat="1" applyFont="1" applyBorder="1" applyAlignment="1">
      <alignment horizontal="center" vertical="center"/>
    </xf>
    <xf numFmtId="167" fontId="8" fillId="0" borderId="23" xfId="1" applyNumberFormat="1" applyFont="1" applyBorder="1" applyAlignment="1">
      <alignment horizontal="center" vertical="center"/>
    </xf>
    <xf numFmtId="164" fontId="8" fillId="0" borderId="37" xfId="1" applyFont="1" applyBorder="1" applyAlignment="1">
      <alignment horizontal="center" vertical="center"/>
    </xf>
    <xf numFmtId="4" fontId="0" fillId="0" borderId="0" xfId="0" applyNumberFormat="1"/>
    <xf numFmtId="0" fontId="8" fillId="0" borderId="42" xfId="3" applyFont="1" applyBorder="1" applyAlignment="1">
      <alignment horizontal="center" vertical="center"/>
    </xf>
    <xf numFmtId="164" fontId="8" fillId="0" borderId="23" xfId="1" applyFont="1" applyBorder="1" applyAlignment="1">
      <alignment horizontal="center" vertical="center"/>
    </xf>
    <xf numFmtId="0" fontId="8" fillId="0" borderId="23" xfId="3" applyFont="1" applyBorder="1"/>
    <xf numFmtId="0" fontId="8" fillId="0" borderId="37" xfId="3" applyFont="1" applyBorder="1"/>
    <xf numFmtId="164" fontId="10" fillId="2" borderId="37" xfId="1" applyFont="1" applyFill="1" applyBorder="1" applyAlignment="1">
      <alignment horizontal="center" vertical="center"/>
    </xf>
    <xf numFmtId="0" fontId="10" fillId="0" borderId="36" xfId="3" applyFont="1" applyBorder="1" applyAlignment="1">
      <alignment horizontal="center"/>
    </xf>
    <xf numFmtId="0" fontId="10" fillId="0" borderId="36" xfId="3" applyFont="1" applyBorder="1" applyAlignment="1">
      <alignment horizontal="center"/>
    </xf>
    <xf numFmtId="0" fontId="10" fillId="0" borderId="38" xfId="3" applyFont="1" applyBorder="1" applyAlignment="1">
      <alignment horizontal="center"/>
    </xf>
    <xf numFmtId="167" fontId="10" fillId="0" borderId="38" xfId="1" applyNumberFormat="1" applyFont="1" applyBorder="1" applyAlignment="1">
      <alignment horizontal="center" vertical="center"/>
    </xf>
    <xf numFmtId="167" fontId="10" fillId="0" borderId="39" xfId="1" applyNumberFormat="1" applyFont="1" applyBorder="1" applyAlignment="1">
      <alignment horizontal="center" vertical="center"/>
    </xf>
    <xf numFmtId="167" fontId="10" fillId="0" borderId="40" xfId="1" applyNumberFormat="1" applyFont="1" applyBorder="1" applyAlignment="1">
      <alignment horizontal="center" vertical="center"/>
    </xf>
    <xf numFmtId="0" fontId="10" fillId="0" borderId="36" xfId="3" applyFont="1" applyBorder="1"/>
    <xf numFmtId="0" fontId="10" fillId="0" borderId="41" xfId="3" applyFont="1" applyBorder="1" applyAlignment="1">
      <alignment horizontal="center"/>
    </xf>
    <xf numFmtId="0" fontId="10" fillId="0" borderId="41" xfId="3" applyFont="1" applyBorder="1" applyAlignment="1">
      <alignment horizontal="center"/>
    </xf>
    <xf numFmtId="0" fontId="10" fillId="0" borderId="7" xfId="3" applyFont="1" applyBorder="1" applyAlignment="1">
      <alignment horizontal="center"/>
    </xf>
    <xf numFmtId="167" fontId="10" fillId="0" borderId="7" xfId="1" applyNumberFormat="1" applyFont="1" applyBorder="1" applyAlignment="1">
      <alignment horizontal="center" vertical="center"/>
    </xf>
    <xf numFmtId="167" fontId="10" fillId="0" borderId="9" xfId="1" applyNumberFormat="1" applyFont="1" applyBorder="1" applyAlignment="1">
      <alignment horizontal="center" vertical="center"/>
    </xf>
    <xf numFmtId="167" fontId="10" fillId="0" borderId="8" xfId="1" applyNumberFormat="1" applyFont="1" applyBorder="1" applyAlignment="1">
      <alignment horizontal="center" vertical="center"/>
    </xf>
    <xf numFmtId="0" fontId="10" fillId="0" borderId="41" xfId="3" applyFont="1" applyBorder="1"/>
    <xf numFmtId="0" fontId="8" fillId="0" borderId="41" xfId="3" applyFont="1" applyBorder="1"/>
    <xf numFmtId="0" fontId="8" fillId="0" borderId="37" xfId="3" applyFont="1" applyBorder="1" applyAlignment="1">
      <alignment horizontal="left" indent="11"/>
    </xf>
    <xf numFmtId="0" fontId="10" fillId="0" borderId="37" xfId="3" applyFont="1" applyBorder="1"/>
    <xf numFmtId="0" fontId="10" fillId="0" borderId="23" xfId="3" applyFont="1" applyBorder="1" applyAlignment="1">
      <alignment horizontal="center"/>
    </xf>
    <xf numFmtId="164" fontId="8" fillId="0" borderId="37" xfId="1" applyFont="1" applyBorder="1"/>
    <xf numFmtId="164" fontId="0" fillId="0" borderId="0" xfId="0" applyNumberFormat="1" applyAlignment="1">
      <alignment horizontal="center"/>
    </xf>
    <xf numFmtId="0" fontId="10" fillId="0" borderId="0" xfId="3" applyFont="1"/>
    <xf numFmtId="164" fontId="8" fillId="0" borderId="23" xfId="1" applyFont="1" applyBorder="1"/>
    <xf numFmtId="43" fontId="0" fillId="0" borderId="0" xfId="0" applyNumberFormat="1"/>
    <xf numFmtId="0" fontId="14" fillId="0" borderId="0" xfId="0" applyFont="1"/>
    <xf numFmtId="0" fontId="14" fillId="0" borderId="0" xfId="0" applyFont="1" applyAlignment="1">
      <alignment horizontal="left" vertical="top" wrapText="1"/>
    </xf>
    <xf numFmtId="0" fontId="16" fillId="0" borderId="0" xfId="3" applyFont="1"/>
    <xf numFmtId="164" fontId="0" fillId="0" borderId="0" xfId="3" applyNumberFormat="1" applyFont="1"/>
    <xf numFmtId="0" fontId="6" fillId="0" borderId="37" xfId="3" applyFont="1" applyBorder="1" applyAlignment="1">
      <alignment horizontal="center" vertical="center" wrapText="1"/>
    </xf>
    <xf numFmtId="0" fontId="2" fillId="0" borderId="37" xfId="3" applyFont="1" applyBorder="1" applyAlignment="1">
      <alignment horizontal="center" vertical="center" wrapText="1"/>
    </xf>
    <xf numFmtId="0" fontId="16" fillId="0" borderId="42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/>
    </xf>
    <xf numFmtId="0" fontId="8" fillId="0" borderId="21" xfId="3" applyFont="1" applyBorder="1" applyAlignment="1">
      <alignment horizontal="center"/>
    </xf>
    <xf numFmtId="0" fontId="8" fillId="0" borderId="23" xfId="3" applyFont="1" applyBorder="1" applyAlignment="1">
      <alignment horizontal="center"/>
    </xf>
    <xf numFmtId="0" fontId="16" fillId="0" borderId="41" xfId="3" applyFont="1" applyBorder="1" applyAlignment="1">
      <alignment horizontal="center"/>
    </xf>
    <xf numFmtId="0" fontId="16" fillId="0" borderId="42" xfId="3" applyFont="1" applyBorder="1"/>
    <xf numFmtId="0" fontId="0" fillId="0" borderId="41" xfId="3" applyFont="1" applyBorder="1" applyAlignment="1">
      <alignment horizontal="center"/>
    </xf>
    <xf numFmtId="0" fontId="0" fillId="0" borderId="42" xfId="3" applyFont="1" applyBorder="1" applyAlignment="1">
      <alignment horizontal="center"/>
    </xf>
    <xf numFmtId="164" fontId="8" fillId="0" borderId="42" xfId="1" applyFont="1" applyBorder="1" applyAlignment="1">
      <alignment horizontal="center" vertical="center"/>
    </xf>
    <xf numFmtId="164" fontId="10" fillId="0" borderId="42" xfId="1" applyFont="1" applyBorder="1" applyAlignment="1">
      <alignment horizontal="center" vertical="center"/>
    </xf>
    <xf numFmtId="164" fontId="8" fillId="0" borderId="41" xfId="1" applyFont="1" applyBorder="1"/>
    <xf numFmtId="0" fontId="10" fillId="0" borderId="42" xfId="3" applyFont="1" applyBorder="1"/>
    <xf numFmtId="164" fontId="8" fillId="0" borderId="36" xfId="3" applyNumberFormat="1" applyFont="1" applyBorder="1" applyAlignment="1">
      <alignment horizontal="center"/>
    </xf>
    <xf numFmtId="164" fontId="8" fillId="0" borderId="42" xfId="3" applyNumberFormat="1" applyFont="1" applyBorder="1"/>
    <xf numFmtId="164" fontId="10" fillId="0" borderId="36" xfId="3" applyNumberFormat="1" applyFont="1" applyBorder="1" applyAlignment="1">
      <alignment horizontal="center"/>
    </xf>
    <xf numFmtId="164" fontId="10" fillId="0" borderId="42" xfId="3" applyNumberFormat="1" applyFont="1" applyBorder="1" applyAlignment="1">
      <alignment horizontal="center"/>
    </xf>
    <xf numFmtId="164" fontId="10" fillId="0" borderId="42" xfId="3" applyNumberFormat="1" applyFont="1" applyBorder="1"/>
    <xf numFmtId="164" fontId="10" fillId="2" borderId="36" xfId="3" applyNumberFormat="1" applyFont="1" applyFill="1" applyBorder="1" applyAlignment="1">
      <alignment horizontal="center"/>
    </xf>
    <xf numFmtId="164" fontId="10" fillId="2" borderId="42" xfId="3" applyNumberFormat="1" applyFont="1" applyFill="1" applyBorder="1" applyAlignment="1">
      <alignment horizontal="center"/>
    </xf>
    <xf numFmtId="164" fontId="8" fillId="0" borderId="41" xfId="3" applyNumberFormat="1" applyFont="1" applyBorder="1" applyAlignment="1">
      <alignment horizontal="center"/>
    </xf>
    <xf numFmtId="164" fontId="8" fillId="0" borderId="41" xfId="3" applyNumberFormat="1" applyFont="1" applyBorder="1"/>
    <xf numFmtId="164" fontId="10" fillId="0" borderId="41" xfId="3" applyNumberFormat="1" applyFont="1" applyBorder="1" applyAlignment="1">
      <alignment horizontal="center"/>
    </xf>
    <xf numFmtId="164" fontId="10" fillId="2" borderId="41" xfId="3" applyNumberFormat="1" applyFont="1" applyFill="1" applyBorder="1" applyAlignment="1">
      <alignment horizontal="center"/>
    </xf>
    <xf numFmtId="164" fontId="10" fillId="0" borderId="41" xfId="1" applyFont="1" applyBorder="1"/>
    <xf numFmtId="164" fontId="0" fillId="0" borderId="0" xfId="1" applyFont="1"/>
    <xf numFmtId="10" fontId="0" fillId="0" borderId="0" xfId="0" applyNumberFormat="1"/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</cellXfs>
  <cellStyles count="5">
    <cellStyle name="Comma" xfId="1" builtinId="3"/>
    <cellStyle name="Normal" xfId="0" builtinId="0"/>
    <cellStyle name="Normal 3" xfId="3"/>
    <cellStyle name="Normal 4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170489</xdr:rowOff>
    </xdr:from>
    <xdr:to>
      <xdr:col>11</xdr:col>
      <xdr:colOff>378558</xdr:colOff>
      <xdr:row>1</xdr:row>
      <xdr:rowOff>1712898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C8260F8-9092-4D22-BCBE-FDD777D2C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489"/>
          <a:ext cx="9008208" cy="17329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ab.serquina/Downloads/20230505%20PRE-NEED%201Q%202023_rev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_Fin3Q_old"/>
      <sheetName val="Selected-Oper3Q_old"/>
      <sheetName val="STAR"/>
      <sheetName val="Encode"/>
      <sheetName val="Selected_Fin1Q"/>
      <sheetName val="Selected-Oper1Q"/>
      <sheetName val="PN StatData(1Q)"/>
      <sheetName val="PN FC-IS comparison"/>
      <sheetName val="Charts"/>
      <sheetName val="PN Industry Performance"/>
      <sheetName val="PN SDtab1"/>
      <sheetName val="PN SDtab2"/>
      <sheetName val="TF Surplus-Deficit"/>
      <sheetName val="2022Q1"/>
      <sheetName val="2022Q1_co"/>
      <sheetName val="P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B7" t="str">
            <v>As of March 31, 2023</v>
          </cell>
        </row>
        <row r="27">
          <cell r="AA27">
            <v>108615469915.32365</v>
          </cell>
          <cell r="AG27">
            <v>6256507470.7199993</v>
          </cell>
        </row>
        <row r="29">
          <cell r="AW29">
            <v>31808228602.269958</v>
          </cell>
          <cell r="BB29">
            <v>7721574476.9500008</v>
          </cell>
        </row>
        <row r="30">
          <cell r="AW30">
            <v>-17701949172.257828</v>
          </cell>
          <cell r="BB30">
            <v>-458012828.37365496</v>
          </cell>
        </row>
      </sheetData>
      <sheetData sheetId="5">
        <row r="29">
          <cell r="AW29">
            <v>1159022648.8521597</v>
          </cell>
        </row>
        <row r="30">
          <cell r="AW30">
            <v>-41552112.637829497</v>
          </cell>
        </row>
      </sheetData>
      <sheetData sheetId="6">
        <row r="14">
          <cell r="G14">
            <v>1</v>
          </cell>
          <cell r="J14" t="str">
            <v>nil</v>
          </cell>
          <cell r="L14" t="str">
            <v>nil</v>
          </cell>
          <cell r="N14" t="str">
            <v>nil</v>
          </cell>
          <cell r="P14" t="str">
            <v>nil</v>
          </cell>
          <cell r="R14">
            <v>260.80307699999997</v>
          </cell>
          <cell r="T14">
            <v>93.458500999999998</v>
          </cell>
          <cell r="V14">
            <v>191.17862600000001</v>
          </cell>
          <cell r="X14">
            <v>97.249103000000005</v>
          </cell>
          <cell r="Z14">
            <v>-3.7906020000000069</v>
          </cell>
          <cell r="AB14">
            <v>69.624448999999998</v>
          </cell>
          <cell r="AD14">
            <v>50</v>
          </cell>
          <cell r="AF14">
            <v>-159.069164</v>
          </cell>
          <cell r="AH14">
            <v>8.8380360000000005E-2</v>
          </cell>
          <cell r="AJ14">
            <v>-3.7258135399999999</v>
          </cell>
        </row>
        <row r="15">
          <cell r="F15">
            <v>1</v>
          </cell>
          <cell r="J15" t="str">
            <v>nil</v>
          </cell>
          <cell r="K15">
            <v>154</v>
          </cell>
          <cell r="L15" t="str">
            <v>nil</v>
          </cell>
          <cell r="N15" t="str">
            <v>nil</v>
          </cell>
          <cell r="O15">
            <v>20.0885</v>
          </cell>
          <cell r="P15" t="str">
            <v>nil</v>
          </cell>
          <cell r="R15">
            <v>1098.75000957</v>
          </cell>
          <cell r="T15">
            <v>1030.4935256800002</v>
          </cell>
          <cell r="V15">
            <v>1175.2106188100001</v>
          </cell>
          <cell r="X15">
            <v>1091.3400128800001</v>
          </cell>
          <cell r="Z15">
            <v>-60.846487199999956</v>
          </cell>
          <cell r="AB15">
            <v>-76.460609240000068</v>
          </cell>
          <cell r="AD15">
            <v>150</v>
          </cell>
          <cell r="AF15">
            <v>-238.73647781000008</v>
          </cell>
          <cell r="AH15">
            <v>22.973595710000001</v>
          </cell>
          <cell r="AJ15">
            <v>-9.0588479000001065</v>
          </cell>
        </row>
        <row r="16">
          <cell r="F16">
            <v>1</v>
          </cell>
          <cell r="J16" t="str">
            <v>nil</v>
          </cell>
          <cell r="L16" t="str">
            <v>nil</v>
          </cell>
          <cell r="N16" t="str">
            <v>nil</v>
          </cell>
          <cell r="P16" t="str">
            <v>nil</v>
          </cell>
          <cell r="R16">
            <v>351.54248672000006</v>
          </cell>
          <cell r="T16">
            <v>37.346050750000003</v>
          </cell>
          <cell r="V16">
            <v>32.868200429999995</v>
          </cell>
          <cell r="X16">
            <v>28.350153709999997</v>
          </cell>
          <cell r="Z16">
            <v>8.9958970400000062</v>
          </cell>
          <cell r="AB16">
            <v>318.67428628999994</v>
          </cell>
          <cell r="AD16">
            <v>158.125</v>
          </cell>
          <cell r="AF16">
            <v>152.10442334000001</v>
          </cell>
          <cell r="AH16">
            <v>0</v>
          </cell>
          <cell r="AJ16">
            <v>2.9135698999999993</v>
          </cell>
        </row>
        <row r="17">
          <cell r="F17">
            <v>1</v>
          </cell>
          <cell r="J17">
            <v>1155</v>
          </cell>
          <cell r="K17" t="str">
            <v>nil</v>
          </cell>
          <cell r="L17" t="str">
            <v>nil</v>
          </cell>
          <cell r="N17">
            <v>53.97</v>
          </cell>
          <cell r="O17" t="str">
            <v>nil</v>
          </cell>
          <cell r="P17" t="str">
            <v>nil</v>
          </cell>
          <cell r="R17">
            <v>338.88209378000005</v>
          </cell>
          <cell r="T17">
            <v>140.01053625</v>
          </cell>
          <cell r="V17">
            <v>159.1942348</v>
          </cell>
          <cell r="X17">
            <v>112.97616686000001</v>
          </cell>
          <cell r="Z17">
            <v>27.034369389999995</v>
          </cell>
          <cell r="AB17">
            <v>179.68785897999999</v>
          </cell>
          <cell r="AD17">
            <v>157.61250000000001</v>
          </cell>
          <cell r="AF17">
            <v>16.42304635</v>
          </cell>
          <cell r="AH17">
            <v>39.5723506</v>
          </cell>
          <cell r="AJ17">
            <v>1.508907886359999</v>
          </cell>
        </row>
        <row r="18">
          <cell r="F18">
            <v>1</v>
          </cell>
          <cell r="J18">
            <v>108</v>
          </cell>
          <cell r="K18" t="str">
            <v>nil</v>
          </cell>
          <cell r="L18" t="str">
            <v>nil</v>
          </cell>
          <cell r="N18">
            <v>3.8580000000000001</v>
          </cell>
          <cell r="O18" t="str">
            <v>nil</v>
          </cell>
          <cell r="P18" t="str">
            <v>nil</v>
          </cell>
          <cell r="R18">
            <v>325.73911915215268</v>
          </cell>
          <cell r="T18">
            <v>0.92944649999999995</v>
          </cell>
          <cell r="V18">
            <v>135.49675638561718</v>
          </cell>
          <cell r="X18">
            <v>0</v>
          </cell>
          <cell r="Z18">
            <v>0.92944649999999995</v>
          </cell>
          <cell r="AB18">
            <v>190.24236271217063</v>
          </cell>
          <cell r="AD18">
            <v>100</v>
          </cell>
          <cell r="AF18">
            <v>-9.7576372878293682</v>
          </cell>
          <cell r="AH18">
            <v>0.88982142857142854</v>
          </cell>
          <cell r="AJ18">
            <v>-1.1368907478293693</v>
          </cell>
        </row>
        <row r="19">
          <cell r="F19">
            <v>1</v>
          </cell>
          <cell r="K19" t="str">
            <v>nil</v>
          </cell>
          <cell r="L19" t="str">
            <v>nil</v>
          </cell>
          <cell r="O19" t="str">
            <v>nil</v>
          </cell>
          <cell r="P19" t="str">
            <v>nil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J19">
            <v>0</v>
          </cell>
        </row>
        <row r="20">
          <cell r="F20">
            <v>1</v>
          </cell>
          <cell r="K20" t="str">
            <v>nil</v>
          </cell>
          <cell r="L20" t="str">
            <v>nil</v>
          </cell>
          <cell r="O20" t="str">
            <v>nil</v>
          </cell>
          <cell r="P20" t="str">
            <v>nil</v>
          </cell>
          <cell r="R20">
            <v>108.550342</v>
          </cell>
          <cell r="T20">
            <v>5.106128</v>
          </cell>
          <cell r="V20">
            <v>7.7285029999999999</v>
          </cell>
          <cell r="X20">
            <v>0</v>
          </cell>
          <cell r="Z20">
            <v>5.106128</v>
          </cell>
          <cell r="AB20">
            <v>100.821839</v>
          </cell>
          <cell r="AD20">
            <v>100.214</v>
          </cell>
          <cell r="AF20">
            <v>-1.5521609999999999</v>
          </cell>
          <cell r="AH20">
            <v>0</v>
          </cell>
          <cell r="AJ20">
            <v>-7.5070999999999999E-2</v>
          </cell>
        </row>
        <row r="21">
          <cell r="H21">
            <v>1</v>
          </cell>
          <cell r="J21" t="str">
            <v>nil</v>
          </cell>
          <cell r="L21" t="str">
            <v>nil</v>
          </cell>
          <cell r="N21" t="str">
            <v>nil</v>
          </cell>
          <cell r="P21" t="str">
            <v>nil</v>
          </cell>
          <cell r="R21">
            <v>89.776090999999994</v>
          </cell>
          <cell r="T21">
            <v>0</v>
          </cell>
          <cell r="V21">
            <v>26.458235999999999</v>
          </cell>
          <cell r="X21">
            <v>12.346002</v>
          </cell>
          <cell r="Z21">
            <v>-12.346002</v>
          </cell>
          <cell r="AB21">
            <v>63.317855000000002</v>
          </cell>
          <cell r="AD21">
            <v>89.828000000000003</v>
          </cell>
          <cell r="AF21">
            <v>-558.65944999999999</v>
          </cell>
          <cell r="AH21">
            <v>0</v>
          </cell>
          <cell r="AJ21">
            <v>0.16381000000000001</v>
          </cell>
        </row>
        <row r="22">
          <cell r="F22">
            <v>1</v>
          </cell>
          <cell r="J22">
            <v>195</v>
          </cell>
          <cell r="K22" t="str">
            <v>nil</v>
          </cell>
          <cell r="L22" t="str">
            <v>nil</v>
          </cell>
          <cell r="N22">
            <v>19.003</v>
          </cell>
          <cell r="O22" t="str">
            <v>nil</v>
          </cell>
          <cell r="P22" t="str">
            <v>nil</v>
          </cell>
          <cell r="R22">
            <v>206.61448009999995</v>
          </cell>
          <cell r="T22">
            <v>48.135449469999998</v>
          </cell>
          <cell r="V22">
            <v>35.844760489999999</v>
          </cell>
          <cell r="X22">
            <v>19.145946440000003</v>
          </cell>
          <cell r="Z22">
            <v>28.989503029999995</v>
          </cell>
          <cell r="AB22">
            <v>170.76971962000002</v>
          </cell>
          <cell r="AD22">
            <v>125</v>
          </cell>
          <cell r="AF22">
            <v>19.276877249999998</v>
          </cell>
          <cell r="AH22">
            <v>13.152320520000007</v>
          </cell>
          <cell r="AJ22">
            <v>4.2832103900000105</v>
          </cell>
        </row>
        <row r="23">
          <cell r="G23">
            <v>1</v>
          </cell>
          <cell r="J23" t="str">
            <v>nil</v>
          </cell>
          <cell r="L23" t="str">
            <v>nil</v>
          </cell>
          <cell r="N23" t="str">
            <v>nil</v>
          </cell>
          <cell r="P23" t="str">
            <v>nil</v>
          </cell>
          <cell r="R23">
            <v>7531.5768129999997</v>
          </cell>
          <cell r="T23">
            <v>5950.4182350000001</v>
          </cell>
          <cell r="V23">
            <v>6659.6220249999997</v>
          </cell>
          <cell r="X23">
            <v>6180.3955985299999</v>
          </cell>
          <cell r="Z23">
            <v>-229.97736352999982</v>
          </cell>
          <cell r="AB23">
            <v>871.95478800000001</v>
          </cell>
          <cell r="AD23">
            <v>250</v>
          </cell>
          <cell r="AF23">
            <v>-1184.07007</v>
          </cell>
          <cell r="AH23">
            <v>2.8990999999999998</v>
          </cell>
          <cell r="AJ23">
            <v>3.288923</v>
          </cell>
        </row>
        <row r="24">
          <cell r="F24">
            <v>1</v>
          </cell>
          <cell r="J24">
            <v>255398</v>
          </cell>
          <cell r="K24" t="str">
            <v>nil</v>
          </cell>
          <cell r="L24" t="str">
            <v>nil</v>
          </cell>
          <cell r="N24">
            <v>12882.815000000001</v>
          </cell>
          <cell r="O24" t="str">
            <v>nil</v>
          </cell>
          <cell r="P24" t="str">
            <v>nil</v>
          </cell>
          <cell r="R24">
            <v>100494.89541300001</v>
          </cell>
          <cell r="T24">
            <v>88376.514601000003</v>
          </cell>
          <cell r="V24">
            <v>85304.481967</v>
          </cell>
          <cell r="X24">
            <v>81601.526610999994</v>
          </cell>
          <cell r="Z24">
            <v>6774.9879900000087</v>
          </cell>
          <cell r="AB24">
            <v>15190.413446</v>
          </cell>
          <cell r="AD24">
            <v>1360</v>
          </cell>
          <cell r="AF24">
            <v>14133.131303</v>
          </cell>
          <cell r="AH24">
            <v>5421.9909790000002</v>
          </cell>
          <cell r="AJ24">
            <v>1016.38461727</v>
          </cell>
        </row>
        <row r="27">
          <cell r="F27">
            <v>1</v>
          </cell>
          <cell r="J27" t="str">
            <v>nil</v>
          </cell>
          <cell r="N27" t="str">
            <v>nil</v>
          </cell>
          <cell r="O27">
            <v>0</v>
          </cell>
          <cell r="P27">
            <v>0</v>
          </cell>
          <cell r="R27">
            <v>2677.9080426200003</v>
          </cell>
          <cell r="T27">
            <v>2641.8029567200001</v>
          </cell>
          <cell r="V27">
            <v>2472.1727887999996</v>
          </cell>
          <cell r="X27">
            <v>2442.1006130199999</v>
          </cell>
          <cell r="Z27">
            <v>199.70234370000026</v>
          </cell>
          <cell r="AB27">
            <v>205.73525381999968</v>
          </cell>
          <cell r="AD27">
            <v>100</v>
          </cell>
          <cell r="AF27">
            <v>-682.15202046000002</v>
          </cell>
          <cell r="AH27">
            <v>0</v>
          </cell>
          <cell r="AJ27">
            <v>0.91681764250000009</v>
          </cell>
        </row>
        <row r="28">
          <cell r="F28">
            <v>1</v>
          </cell>
          <cell r="J28" t="str">
            <v>nil</v>
          </cell>
          <cell r="N28" t="str">
            <v>nil</v>
          </cell>
          <cell r="O28">
            <v>0</v>
          </cell>
          <cell r="P28">
            <v>0</v>
          </cell>
          <cell r="R28">
            <v>4884.8205980000002</v>
          </cell>
          <cell r="T28">
            <v>4376.1182349999999</v>
          </cell>
          <cell r="V28">
            <v>4540.6180990000003</v>
          </cell>
          <cell r="X28">
            <v>4445.9717959999998</v>
          </cell>
          <cell r="Z28">
            <v>-69.8535609999999</v>
          </cell>
          <cell r="AB28">
            <v>344.20249899999999</v>
          </cell>
          <cell r="AD28">
            <v>125</v>
          </cell>
          <cell r="AF28">
            <v>-1005.749775</v>
          </cell>
          <cell r="AH28">
            <v>15.035693</v>
          </cell>
          <cell r="AJ28">
            <v>16.296559749999975</v>
          </cell>
        </row>
        <row r="31">
          <cell r="G31">
            <v>1</v>
          </cell>
          <cell r="R31">
            <v>943.67232269956889</v>
          </cell>
          <cell r="T31">
            <v>551.32517117999998</v>
          </cell>
          <cell r="V31">
            <v>740.22798147665469</v>
          </cell>
          <cell r="X31">
            <v>632.52398382365516</v>
          </cell>
          <cell r="Z31">
            <v>-81.198812643655174</v>
          </cell>
          <cell r="AB31">
            <v>203.4443412225001</v>
          </cell>
          <cell r="AD31">
            <v>100.0000000025</v>
          </cell>
          <cell r="AF31">
            <v>-318.53927458999999</v>
          </cell>
          <cell r="AH31">
            <v>4.5775000000000003E-2</v>
          </cell>
          <cell r="AJ31">
            <v>111.10769701329974</v>
          </cell>
        </row>
        <row r="32">
          <cell r="H32">
            <v>1</v>
          </cell>
          <cell r="R32">
            <v>100.896179</v>
          </cell>
          <cell r="T32">
            <v>49.935614999999999</v>
          </cell>
          <cell r="V32">
            <v>46.860453</v>
          </cell>
          <cell r="X32">
            <v>45.467039999999997</v>
          </cell>
          <cell r="Z32">
            <v>4.4685750000000013</v>
          </cell>
          <cell r="AB32">
            <v>54.035725999999997</v>
          </cell>
          <cell r="AD32">
            <v>100</v>
          </cell>
          <cell r="AF32">
            <v>-48.622442999999997</v>
          </cell>
          <cell r="AH32">
            <v>0</v>
          </cell>
          <cell r="AJ32">
            <v>-0.45655600000000002</v>
          </cell>
        </row>
        <row r="33">
          <cell r="F33">
            <v>1</v>
          </cell>
          <cell r="J33">
            <v>1209</v>
          </cell>
          <cell r="K33">
            <v>50</v>
          </cell>
          <cell r="L33">
            <v>10</v>
          </cell>
          <cell r="N33">
            <v>203.51900000000001</v>
          </cell>
          <cell r="O33">
            <v>22.504000000000001</v>
          </cell>
          <cell r="P33">
            <v>5.2393000000000001</v>
          </cell>
          <cell r="R33">
            <v>24734.05554125</v>
          </cell>
          <cell r="T33">
            <v>18697.935911069999</v>
          </cell>
          <cell r="V33">
            <v>20232.563769129993</v>
          </cell>
          <cell r="X33">
            <v>18046.513802779999</v>
          </cell>
          <cell r="Z33">
            <v>651.42210829000032</v>
          </cell>
          <cell r="AB33">
            <v>4501.4917723699582</v>
          </cell>
          <cell r="AD33">
            <v>700</v>
          </cell>
          <cell r="AF33">
            <v>3993.6667412199581</v>
          </cell>
          <cell r="AH33">
            <v>210.76632739999999</v>
          </cell>
          <cell r="AJ33">
            <v>-27.098933450000018</v>
          </cell>
        </row>
        <row r="34">
          <cell r="F34">
            <v>1</v>
          </cell>
          <cell r="J34">
            <v>388</v>
          </cell>
          <cell r="N34">
            <v>15.454140000000001</v>
          </cell>
          <cell r="R34">
            <v>704.107348</v>
          </cell>
          <cell r="T34">
            <v>136.00867199999999</v>
          </cell>
          <cell r="V34">
            <v>246.09804</v>
          </cell>
          <cell r="X34">
            <v>116.070556</v>
          </cell>
          <cell r="Z34">
            <v>19.938115999999994</v>
          </cell>
          <cell r="AB34">
            <v>458.00930799999998</v>
          </cell>
          <cell r="AD34">
            <v>113.51</v>
          </cell>
          <cell r="AF34">
            <v>-1.414488</v>
          </cell>
          <cell r="AH34">
            <v>2.1440760000000001</v>
          </cell>
          <cell r="AJ34">
            <v>2.1585359999999998</v>
          </cell>
        </row>
        <row r="38">
          <cell r="J38">
            <v>258453</v>
          </cell>
          <cell r="K38">
            <v>204</v>
          </cell>
          <cell r="L38">
            <v>10</v>
          </cell>
          <cell r="R38">
            <v>144852.58995689172</v>
          </cell>
          <cell r="T38">
            <v>122135.53903462001</v>
          </cell>
          <cell r="V38">
            <v>122006.62505932228</v>
          </cell>
          <cell r="X38">
            <v>114871.97738604364</v>
          </cell>
          <cell r="AB38">
            <v>22845.964895774629</v>
          </cell>
          <cell r="AD38">
            <v>3779.2895000024996</v>
          </cell>
          <cell r="AH38">
            <v>5729.5584190185709</v>
          </cell>
          <cell r="AJ38">
            <v>1117.4705362143302</v>
          </cell>
        </row>
      </sheetData>
      <sheetData sheetId="7" refreshError="1"/>
      <sheetData sheetId="8" refreshError="1"/>
      <sheetData sheetId="9"/>
      <sheetData sheetId="10"/>
      <sheetData sheetId="11"/>
      <sheetData sheetId="12" refreshError="1"/>
      <sheetData sheetId="13">
        <row r="10">
          <cell r="F10">
            <v>17</v>
          </cell>
        </row>
        <row r="12">
          <cell r="F12">
            <v>141998.36954175576</v>
          </cell>
        </row>
        <row r="14">
          <cell r="F14">
            <v>118267.20777650886</v>
          </cell>
        </row>
        <row r="16">
          <cell r="F16">
            <v>23731.16176225687</v>
          </cell>
        </row>
        <row r="17">
          <cell r="F17">
            <v>3757.8989999999999</v>
          </cell>
        </row>
        <row r="18">
          <cell r="F18">
            <v>9115.6642511068712</v>
          </cell>
        </row>
        <row r="19">
          <cell r="F19">
            <v>19028.365236699956</v>
          </cell>
        </row>
        <row r="20">
          <cell r="F20">
            <v>-9912.7009855930846</v>
          </cell>
        </row>
        <row r="21">
          <cell r="F21">
            <v>10857.598511149999</v>
          </cell>
        </row>
        <row r="24">
          <cell r="F24">
            <v>105655.06941574</v>
          </cell>
        </row>
        <row r="25">
          <cell r="F25">
            <v>5967.8565151400007</v>
          </cell>
        </row>
        <row r="27">
          <cell r="F27">
            <v>120982.8617757</v>
          </cell>
        </row>
        <row r="29">
          <cell r="F29">
            <v>9359.9358448199982</v>
          </cell>
        </row>
        <row r="30">
          <cell r="F30">
            <v>9734.8496750999984</v>
          </cell>
        </row>
        <row r="31">
          <cell r="F31">
            <v>-374.91383028000001</v>
          </cell>
        </row>
        <row r="33">
          <cell r="F33">
            <v>5127.18234588</v>
          </cell>
        </row>
        <row r="35">
          <cell r="F35">
            <v>1129.7454186499999</v>
          </cell>
        </row>
        <row r="36">
          <cell r="F36">
            <v>1172.1579986899999</v>
          </cell>
        </row>
        <row r="37">
          <cell r="F37">
            <v>-42.412580040000023</v>
          </cell>
        </row>
        <row r="39">
          <cell r="F39">
            <v>169450</v>
          </cell>
        </row>
        <row r="40">
          <cell r="F40">
            <v>168998</v>
          </cell>
        </row>
        <row r="41">
          <cell r="F41">
            <v>445</v>
          </cell>
        </row>
        <row r="42">
          <cell r="F42">
            <v>7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/>
    <pageSetUpPr fitToPage="1"/>
  </sheetPr>
  <dimension ref="B1:R59"/>
  <sheetViews>
    <sheetView view="pageBreakPreview" topLeftCell="A28" zoomScale="85" zoomScaleNormal="70" zoomScaleSheetLayoutView="70" zoomScalePageLayoutView="82" workbookViewId="0">
      <selection activeCell="L35" sqref="L35"/>
    </sheetView>
  </sheetViews>
  <sheetFormatPr defaultColWidth="9.140625" defaultRowHeight="15" outlineLevelRow="1" x14ac:dyDescent="0.2"/>
  <cols>
    <col min="1" max="1" width="2.28515625" style="1" customWidth="1"/>
    <col min="2" max="2" width="4.28515625" style="1" customWidth="1"/>
    <col min="3" max="3" width="2.140625" style="1" customWidth="1"/>
    <col min="4" max="4" width="52.85546875" style="1" customWidth="1"/>
    <col min="5" max="5" width="2.140625" style="1" customWidth="1"/>
    <col min="6" max="6" width="21.140625" style="1" customWidth="1"/>
    <col min="7" max="7" width="2.140625" style="1" customWidth="1"/>
    <col min="8" max="8" width="18" style="1" customWidth="1"/>
    <col min="9" max="9" width="3.28515625" style="1" customWidth="1"/>
    <col min="10" max="10" width="17.28515625" style="1" customWidth="1"/>
    <col min="11" max="11" width="3.85546875" style="1" customWidth="1"/>
    <col min="12" max="12" width="16" style="2" bestFit="1" customWidth="1"/>
    <col min="13" max="13" width="10.7109375" style="2" bestFit="1" customWidth="1"/>
    <col min="14" max="14" width="9.140625" style="2"/>
    <col min="15" max="15" width="16.28515625" style="2" bestFit="1" customWidth="1"/>
    <col min="16" max="16" width="9.140625" style="2"/>
    <col min="17" max="17" width="16.28515625" style="3" bestFit="1" customWidth="1"/>
    <col min="18" max="16384" width="9.140625" style="1"/>
  </cols>
  <sheetData>
    <row r="1" spans="2:18" outlineLevel="1" x14ac:dyDescent="0.2"/>
    <row r="2" spans="2:18" ht="141.75" customHeight="1" outlineLevel="1" x14ac:dyDescent="0.2"/>
    <row r="3" spans="2:18" s="5" customFormat="1" ht="20.25" x14ac:dyDescent="0.3">
      <c r="B3" s="4" t="s">
        <v>0</v>
      </c>
      <c r="C3" s="4"/>
      <c r="D3" s="4"/>
      <c r="E3" s="4"/>
      <c r="F3" s="4"/>
      <c r="G3" s="4"/>
      <c r="H3" s="4"/>
      <c r="I3" s="4"/>
      <c r="J3" s="4"/>
      <c r="L3" s="2"/>
      <c r="M3" s="2"/>
      <c r="N3" s="2"/>
      <c r="O3" s="2"/>
      <c r="P3" s="2"/>
      <c r="Q3" s="3"/>
    </row>
    <row r="4" spans="2:18" ht="18.75" customHeight="1" x14ac:dyDescent="0.25">
      <c r="B4" s="6" t="str">
        <f>"as of the Quarter Ending "&amp;MID([1]Selected_Fin1Q!B7,7,LEN([1]Selected_Fin1Q!B7)-12)</f>
        <v>as of the Quarter Ending March 31</v>
      </c>
      <c r="C4" s="6"/>
      <c r="D4" s="6"/>
      <c r="E4" s="6"/>
      <c r="F4" s="6"/>
      <c r="G4" s="6"/>
      <c r="H4" s="6"/>
      <c r="I4" s="6"/>
      <c r="J4" s="6"/>
    </row>
    <row r="5" spans="2:18" ht="16.5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2:18" ht="18.75" customHeight="1" x14ac:dyDescent="0.2">
      <c r="B6" s="7"/>
      <c r="C6" s="8"/>
      <c r="D6" s="8"/>
      <c r="E6" s="9" t="s">
        <v>1</v>
      </c>
      <c r="F6" s="10"/>
      <c r="G6" s="9" t="s">
        <v>2</v>
      </c>
      <c r="H6" s="11"/>
      <c r="I6" s="10"/>
      <c r="J6" s="12" t="s">
        <v>3</v>
      </c>
    </row>
    <row r="7" spans="2:18" ht="18" x14ac:dyDescent="0.25">
      <c r="B7" s="13"/>
      <c r="C7" s="14"/>
      <c r="D7" s="14"/>
      <c r="E7" s="15"/>
      <c r="F7" s="16"/>
      <c r="G7" s="15"/>
      <c r="H7" s="17"/>
      <c r="I7" s="16"/>
      <c r="J7" s="18"/>
    </row>
    <row r="8" spans="2:18" ht="15.75" customHeight="1" thickBot="1" x14ac:dyDescent="0.25">
      <c r="B8" s="19"/>
      <c r="C8" s="20"/>
      <c r="D8" s="20"/>
      <c r="E8" s="21" t="s">
        <v>4</v>
      </c>
      <c r="F8" s="22"/>
      <c r="G8" s="22"/>
      <c r="H8" s="22"/>
      <c r="I8" s="23"/>
      <c r="J8" s="24"/>
    </row>
    <row r="9" spans="2:18" ht="13.5" customHeight="1" thickTop="1" x14ac:dyDescent="0.2">
      <c r="B9" s="25"/>
      <c r="E9" s="26"/>
      <c r="F9" s="27"/>
      <c r="G9" s="28"/>
      <c r="H9" s="29"/>
      <c r="J9" s="30"/>
    </row>
    <row r="10" spans="2:18" ht="20.25" customHeight="1" x14ac:dyDescent="0.25">
      <c r="B10" s="31">
        <v>1</v>
      </c>
      <c r="C10" s="32" t="s">
        <v>5</v>
      </c>
      <c r="D10" s="32" t="s">
        <v>6</v>
      </c>
      <c r="E10" s="33"/>
      <c r="F10" s="34" t="s">
        <v>7</v>
      </c>
      <c r="G10" s="35"/>
      <c r="H10" s="36">
        <f>+'[1]2022Q1'!F10</f>
        <v>17</v>
      </c>
      <c r="I10" s="37" t="s">
        <v>8</v>
      </c>
      <c r="J10" s="38"/>
      <c r="O10" s="39"/>
      <c r="P10" s="39"/>
      <c r="Q10" s="39"/>
      <c r="R10" s="39"/>
    </row>
    <row r="11" spans="2:18" ht="20.25" customHeight="1" x14ac:dyDescent="0.2">
      <c r="B11" s="25"/>
      <c r="E11" s="28"/>
      <c r="F11" s="27"/>
      <c r="G11" s="28"/>
      <c r="I11" s="40"/>
      <c r="J11" s="30"/>
      <c r="L11" s="41"/>
      <c r="M11" s="41"/>
    </row>
    <row r="12" spans="2:18" ht="19.5" customHeight="1" x14ac:dyDescent="0.25">
      <c r="B12" s="31">
        <v>2</v>
      </c>
      <c r="C12" s="42" t="s">
        <v>5</v>
      </c>
      <c r="D12" s="32" t="s">
        <v>9</v>
      </c>
      <c r="E12" s="43" t="s">
        <v>10</v>
      </c>
      <c r="F12" s="44">
        <f>'[1]PN StatData(1Q)'!R38</f>
        <v>144852.58995689172</v>
      </c>
      <c r="G12" s="43" t="s">
        <v>10</v>
      </c>
      <c r="H12" s="45">
        <f>'[1]2022Q1'!F12</f>
        <v>141998.36954175576</v>
      </c>
      <c r="I12" s="37" t="s">
        <v>8</v>
      </c>
      <c r="J12" s="38">
        <f t="shared" ref="J12" si="0">IFERROR((F12-H12)/ABS(H12)*100,"")</f>
        <v>2.0100374563080146</v>
      </c>
      <c r="L12" s="46"/>
      <c r="M12" s="47"/>
      <c r="O12" s="48"/>
      <c r="R12" s="2"/>
    </row>
    <row r="13" spans="2:18" ht="19.5" customHeight="1" x14ac:dyDescent="0.25">
      <c r="B13" s="31"/>
      <c r="C13" s="42"/>
      <c r="D13" s="32"/>
      <c r="E13" s="43"/>
      <c r="F13" s="49"/>
      <c r="G13" s="50"/>
      <c r="H13" s="51"/>
      <c r="I13" s="52"/>
      <c r="J13" s="38"/>
    </row>
    <row r="14" spans="2:18" ht="19.5" customHeight="1" x14ac:dyDescent="0.25">
      <c r="B14" s="31">
        <v>3</v>
      </c>
      <c r="C14" s="42" t="s">
        <v>5</v>
      </c>
      <c r="D14" s="32" t="s">
        <v>11</v>
      </c>
      <c r="E14" s="43"/>
      <c r="F14" s="44">
        <f>'[1]PN StatData(1Q)'!V38</f>
        <v>122006.62505932228</v>
      </c>
      <c r="G14" s="50"/>
      <c r="H14" s="45">
        <f>'[1]2022Q1'!F14</f>
        <v>118267.20777650886</v>
      </c>
      <c r="I14" s="37" t="s">
        <v>8</v>
      </c>
      <c r="J14" s="38">
        <f t="shared" ref="J14" si="1">IFERROR((F14-H14)/ABS(H14)*100,"")</f>
        <v>3.1618378019711479</v>
      </c>
      <c r="L14" s="46"/>
      <c r="M14" s="47"/>
      <c r="O14" s="48"/>
      <c r="R14" s="2"/>
    </row>
    <row r="15" spans="2:18" ht="19.5" customHeight="1" x14ac:dyDescent="0.25">
      <c r="B15" s="31"/>
      <c r="C15" s="42"/>
      <c r="D15" s="32"/>
      <c r="E15" s="43"/>
      <c r="F15" s="44"/>
      <c r="G15" s="50"/>
      <c r="H15" s="45"/>
      <c r="I15" s="37"/>
      <c r="J15" s="38"/>
    </row>
    <row r="16" spans="2:18" ht="19.5" customHeight="1" x14ac:dyDescent="0.25">
      <c r="B16" s="31">
        <v>4</v>
      </c>
      <c r="C16" s="42" t="s">
        <v>5</v>
      </c>
      <c r="D16" s="32" t="s">
        <v>12</v>
      </c>
      <c r="E16" s="43"/>
      <c r="F16" s="44">
        <f>'[1]PN StatData(1Q)'!AB38</f>
        <v>22845.964895774629</v>
      </c>
      <c r="G16" s="50"/>
      <c r="H16" s="45">
        <f>'[1]2022Q1'!F16</f>
        <v>23731.16176225687</v>
      </c>
      <c r="I16" s="37" t="s">
        <v>8</v>
      </c>
      <c r="J16" s="38">
        <f t="shared" ref="J16:J21" si="2">IFERROR((F16-H16)/ABS(H16)*100,"")</f>
        <v>-3.7301033777878474</v>
      </c>
      <c r="L16" s="46"/>
      <c r="M16" s="47"/>
      <c r="O16" s="48"/>
      <c r="R16" s="2"/>
    </row>
    <row r="17" spans="2:18" ht="19.5" customHeight="1" x14ac:dyDescent="0.25">
      <c r="B17" s="31"/>
      <c r="C17" s="42"/>
      <c r="D17" s="53" t="s">
        <v>13</v>
      </c>
      <c r="E17" s="33"/>
      <c r="F17" s="54">
        <f>'[1]PN StatData(1Q)'!AD38</f>
        <v>3779.2895000024996</v>
      </c>
      <c r="G17" s="55"/>
      <c r="H17" s="56">
        <f>'[1]2022Q1'!F17</f>
        <v>3757.8989999999999</v>
      </c>
      <c r="I17" s="57" t="s">
        <v>8</v>
      </c>
      <c r="J17" s="58">
        <f t="shared" si="2"/>
        <v>0.56921434031355611</v>
      </c>
      <c r="L17" s="46"/>
      <c r="M17" s="47"/>
      <c r="O17" s="48"/>
      <c r="R17" s="2"/>
    </row>
    <row r="18" spans="2:18" ht="19.5" customHeight="1" x14ac:dyDescent="0.25">
      <c r="B18" s="31"/>
      <c r="C18" s="42"/>
      <c r="D18" s="53" t="s">
        <v>14</v>
      </c>
      <c r="E18" s="33"/>
      <c r="F18" s="54">
        <f>SUM(F19:F20)</f>
        <v>14106.279430012131</v>
      </c>
      <c r="G18" s="55"/>
      <c r="H18" s="56">
        <f>'[1]2022Q1'!F18</f>
        <v>9115.6642511068712</v>
      </c>
      <c r="I18" s="57" t="s">
        <v>8</v>
      </c>
      <c r="J18" s="58">
        <f t="shared" si="2"/>
        <v>54.747685318700434</v>
      </c>
      <c r="L18" s="46"/>
      <c r="M18" s="47"/>
      <c r="O18" s="48"/>
      <c r="R18" s="2"/>
    </row>
    <row r="19" spans="2:18" ht="19.5" customHeight="1" x14ac:dyDescent="0.25">
      <c r="B19" s="31"/>
      <c r="C19" s="42"/>
      <c r="D19" s="59" t="s">
        <v>15</v>
      </c>
      <c r="E19" s="33"/>
      <c r="F19" s="54">
        <f>[1]Selected_Fin1Q!AW29/1000000</f>
        <v>31808.228602269959</v>
      </c>
      <c r="G19" s="55"/>
      <c r="H19" s="56">
        <f>'[1]2022Q1'!F19</f>
        <v>19028.365236699956</v>
      </c>
      <c r="I19" s="57" t="s">
        <v>8</v>
      </c>
      <c r="J19" s="58">
        <f t="shared" si="2"/>
        <v>67.162171876549408</v>
      </c>
      <c r="L19" s="46"/>
      <c r="M19" s="47"/>
      <c r="R19" s="2"/>
    </row>
    <row r="20" spans="2:18" ht="19.5" customHeight="1" x14ac:dyDescent="0.25">
      <c r="B20" s="31"/>
      <c r="C20" s="42"/>
      <c r="D20" s="59" t="s">
        <v>16</v>
      </c>
      <c r="E20" s="33"/>
      <c r="F20" s="54">
        <f>[1]Selected_Fin1Q!AW30/1000000</f>
        <v>-17701.949172257828</v>
      </c>
      <c r="G20" s="55"/>
      <c r="H20" s="56">
        <f>'[1]2022Q1'!F20</f>
        <v>-9912.7009855930846</v>
      </c>
      <c r="I20" s="57" t="s">
        <v>8</v>
      </c>
      <c r="J20" s="58">
        <f t="shared" si="2"/>
        <v>-78.578464113721139</v>
      </c>
      <c r="L20" s="46"/>
      <c r="M20" s="47"/>
      <c r="R20" s="2"/>
    </row>
    <row r="21" spans="2:18" ht="19.5" customHeight="1" x14ac:dyDescent="0.25">
      <c r="B21" s="31"/>
      <c r="C21" s="42"/>
      <c r="D21" s="53" t="s">
        <v>17</v>
      </c>
      <c r="E21" s="33"/>
      <c r="F21" s="54">
        <f>F16-F17-F18</f>
        <v>4960.3959657599989</v>
      </c>
      <c r="G21" s="55"/>
      <c r="H21" s="56">
        <f>'[1]2022Q1'!F21</f>
        <v>10857.598511149999</v>
      </c>
      <c r="I21" s="57" t="s">
        <v>8</v>
      </c>
      <c r="J21" s="58">
        <f t="shared" si="2"/>
        <v>-54.314059774212339</v>
      </c>
      <c r="L21" s="46"/>
      <c r="M21" s="47"/>
      <c r="R21" s="2"/>
    </row>
    <row r="22" spans="2:18" ht="19.5" customHeight="1" x14ac:dyDescent="0.25">
      <c r="B22" s="31"/>
      <c r="C22" s="42"/>
      <c r="D22" s="32"/>
      <c r="E22" s="43"/>
      <c r="F22" s="44"/>
      <c r="G22" s="50"/>
      <c r="H22" s="45"/>
      <c r="I22" s="37"/>
      <c r="J22" s="38"/>
    </row>
    <row r="23" spans="2:18" ht="19.5" customHeight="1" x14ac:dyDescent="0.25">
      <c r="B23" s="31">
        <v>5</v>
      </c>
      <c r="C23" s="42" t="s">
        <v>5</v>
      </c>
      <c r="D23" s="32" t="s">
        <v>18</v>
      </c>
      <c r="E23" s="43"/>
      <c r="F23" s="44">
        <f>'[1]PN StatData(1Q)'!X38</f>
        <v>114871.97738604364</v>
      </c>
      <c r="G23" s="50"/>
      <c r="H23" s="45">
        <f>SUM(H24:H25)</f>
        <v>111622.92593088</v>
      </c>
      <c r="I23" s="37" t="s">
        <v>8</v>
      </c>
      <c r="J23" s="60">
        <f t="shared" ref="J23:J31" si="3">IFERROR((F23-H23)/ABS(H23)*100,"")</f>
        <v>2.9107384778423984</v>
      </c>
      <c r="L23" s="46"/>
      <c r="M23" s="47"/>
      <c r="R23" s="2"/>
    </row>
    <row r="24" spans="2:18" ht="19.5" customHeight="1" outlineLevel="1" x14ac:dyDescent="0.25">
      <c r="B24" s="31"/>
      <c r="C24" s="42"/>
      <c r="D24" s="53" t="s">
        <v>19</v>
      </c>
      <c r="E24" s="43"/>
      <c r="F24" s="54">
        <f>[1]Selected_Fin1Q!AA27/1000000</f>
        <v>108615.46991532366</v>
      </c>
      <c r="G24" s="55"/>
      <c r="H24" s="56">
        <f>'[1]2022Q1'!F24</f>
        <v>105655.06941574</v>
      </c>
      <c r="I24" s="57" t="s">
        <v>8</v>
      </c>
      <c r="J24" s="58">
        <f t="shared" si="3"/>
        <v>2.8019483740385787</v>
      </c>
      <c r="L24" s="46"/>
      <c r="M24" s="47"/>
      <c r="O24" s="48"/>
    </row>
    <row r="25" spans="2:18" ht="19.5" customHeight="1" outlineLevel="1" x14ac:dyDescent="0.25">
      <c r="B25" s="31"/>
      <c r="C25" s="42"/>
      <c r="D25" s="53" t="s">
        <v>20</v>
      </c>
      <c r="E25" s="43"/>
      <c r="F25" s="54">
        <f>[1]Selected_Fin1Q!AG27/1000000</f>
        <v>6256.5074707199992</v>
      </c>
      <c r="G25" s="55"/>
      <c r="H25" s="56">
        <f>'[1]2022Q1'!F25</f>
        <v>5967.8565151400007</v>
      </c>
      <c r="I25" s="57" t="s">
        <v>8</v>
      </c>
      <c r="J25" s="58">
        <f t="shared" si="3"/>
        <v>4.8367609852501117</v>
      </c>
      <c r="L25" s="46"/>
      <c r="M25" s="47"/>
      <c r="O25" s="48"/>
    </row>
    <row r="26" spans="2:18" ht="19.5" customHeight="1" x14ac:dyDescent="0.25">
      <c r="B26" s="31"/>
      <c r="C26" s="42"/>
      <c r="D26" s="61"/>
      <c r="E26" s="43"/>
      <c r="F26" s="44"/>
      <c r="G26" s="50"/>
      <c r="H26" s="45"/>
      <c r="I26" s="37"/>
      <c r="J26" s="38"/>
    </row>
    <row r="27" spans="2:18" ht="19.5" customHeight="1" x14ac:dyDescent="0.25">
      <c r="B27" s="31">
        <v>6</v>
      </c>
      <c r="C27" s="42" t="s">
        <v>5</v>
      </c>
      <c r="D27" s="62" t="s">
        <v>21</v>
      </c>
      <c r="E27" s="43"/>
      <c r="F27" s="44">
        <f>'[1]PN StatData(1Q)'!T38</f>
        <v>122135.53903462001</v>
      </c>
      <c r="G27" s="50"/>
      <c r="H27" s="45">
        <f>'[1]2022Q1'!F27</f>
        <v>120982.8617757</v>
      </c>
      <c r="I27" s="37" t="s">
        <v>8</v>
      </c>
      <c r="J27" s="38">
        <f t="shared" si="3"/>
        <v>0.95276078115680074</v>
      </c>
      <c r="L27" s="46"/>
      <c r="M27" s="47"/>
      <c r="O27" s="48"/>
      <c r="R27" s="2"/>
    </row>
    <row r="28" spans="2:18" ht="19.5" customHeight="1" x14ac:dyDescent="0.25">
      <c r="B28" s="31"/>
      <c r="C28" s="42"/>
      <c r="D28" s="61"/>
      <c r="E28" s="43"/>
      <c r="F28" s="44"/>
      <c r="G28" s="50"/>
      <c r="H28" s="45"/>
      <c r="I28" s="37"/>
      <c r="J28" s="38"/>
    </row>
    <row r="29" spans="2:18" ht="19.5" customHeight="1" x14ac:dyDescent="0.25">
      <c r="B29" s="31">
        <v>7</v>
      </c>
      <c r="C29" s="42"/>
      <c r="D29" s="62" t="s">
        <v>22</v>
      </c>
      <c r="E29" s="43"/>
      <c r="F29" s="63">
        <f>F27-F23</f>
        <v>7263.5616485763749</v>
      </c>
      <c r="G29" s="64"/>
      <c r="H29" s="45">
        <f>'[1]2022Q1'!F29</f>
        <v>9359.9358448199982</v>
      </c>
      <c r="I29" s="37" t="s">
        <v>8</v>
      </c>
      <c r="J29" s="38">
        <f t="shared" si="3"/>
        <v>-22.39731373162995</v>
      </c>
      <c r="L29" s="46"/>
      <c r="M29" s="47"/>
      <c r="R29" s="2"/>
    </row>
    <row r="30" spans="2:18" ht="19.5" customHeight="1" x14ac:dyDescent="0.2">
      <c r="B30" s="65"/>
      <c r="C30" s="42"/>
      <c r="D30" s="53" t="s">
        <v>15</v>
      </c>
      <c r="E30" s="33"/>
      <c r="F30" s="66">
        <f>[1]Selected_Fin1Q!BB29/1000000</f>
        <v>7721.5744769500006</v>
      </c>
      <c r="G30" s="67"/>
      <c r="H30" s="56">
        <f>'[1]2022Q1'!F30</f>
        <v>9734.8496750999984</v>
      </c>
      <c r="I30" s="57" t="s">
        <v>8</v>
      </c>
      <c r="J30" s="58">
        <f t="shared" si="3"/>
        <v>-20.681112347318471</v>
      </c>
      <c r="L30" s="46"/>
      <c r="M30" s="47"/>
      <c r="O30" s="48"/>
      <c r="R30" s="2"/>
    </row>
    <row r="31" spans="2:18" ht="19.5" customHeight="1" x14ac:dyDescent="0.2">
      <c r="B31" s="65"/>
      <c r="C31" s="42"/>
      <c r="D31" s="53" t="s">
        <v>16</v>
      </c>
      <c r="E31" s="33"/>
      <c r="F31" s="66">
        <f>[1]Selected_Fin1Q!BB30/1000000</f>
        <v>-458.01282837365494</v>
      </c>
      <c r="G31" s="67"/>
      <c r="H31" s="56">
        <f>'[1]2022Q1'!F31</f>
        <v>-374.91383028000001</v>
      </c>
      <c r="I31" s="57" t="s">
        <v>8</v>
      </c>
      <c r="J31" s="58">
        <f t="shared" si="3"/>
        <v>-22.16482598990638</v>
      </c>
      <c r="L31" s="46"/>
      <c r="M31" s="47"/>
      <c r="O31" s="48"/>
      <c r="R31" s="2"/>
    </row>
    <row r="32" spans="2:18" ht="19.5" customHeight="1" x14ac:dyDescent="0.25">
      <c r="B32" s="31"/>
      <c r="C32" s="42"/>
      <c r="D32" s="61"/>
      <c r="E32" s="43"/>
      <c r="F32" s="44"/>
      <c r="G32" s="50"/>
      <c r="H32" s="45"/>
      <c r="I32" s="37"/>
      <c r="J32" s="38"/>
      <c r="R32" s="2"/>
    </row>
    <row r="33" spans="2:18" ht="19.5" customHeight="1" x14ac:dyDescent="0.25">
      <c r="B33" s="31">
        <v>8</v>
      </c>
      <c r="C33" s="42" t="s">
        <v>5</v>
      </c>
      <c r="D33" s="32" t="s">
        <v>23</v>
      </c>
      <c r="E33" s="43"/>
      <c r="F33" s="44">
        <f>'[1]PN StatData(1Q)'!AH38</f>
        <v>5729.5584190185709</v>
      </c>
      <c r="G33" s="50"/>
      <c r="H33" s="45">
        <f>'[1]2022Q1'!F33</f>
        <v>5127.18234588</v>
      </c>
      <c r="I33" s="37" t="s">
        <v>8</v>
      </c>
      <c r="J33" s="38">
        <f t="shared" ref="J33" si="4">IFERROR((F33-H33)/ABS(H33)*100,"")</f>
        <v>11.748676612264756</v>
      </c>
      <c r="K33" s="68"/>
      <c r="L33" s="46"/>
      <c r="M33" s="47"/>
      <c r="O33" s="48"/>
      <c r="R33" s="2"/>
    </row>
    <row r="34" spans="2:18" ht="19.5" customHeight="1" x14ac:dyDescent="0.25">
      <c r="B34" s="31"/>
      <c r="C34" s="42"/>
      <c r="D34" s="32"/>
      <c r="E34" s="43"/>
      <c r="F34" s="49"/>
      <c r="G34" s="50"/>
      <c r="H34" s="51"/>
      <c r="I34" s="52"/>
      <c r="J34" s="38"/>
    </row>
    <row r="35" spans="2:18" ht="19.5" customHeight="1" x14ac:dyDescent="0.25">
      <c r="B35" s="31">
        <v>9</v>
      </c>
      <c r="C35" s="42" t="s">
        <v>5</v>
      </c>
      <c r="D35" s="32" t="s">
        <v>24</v>
      </c>
      <c r="E35" s="43"/>
      <c r="F35" s="44">
        <f>'[1]PN StatData(1Q)'!AJ38</f>
        <v>1117.4705362143302</v>
      </c>
      <c r="G35" s="50"/>
      <c r="H35" s="45">
        <f>'[1]2022Q1'!F35</f>
        <v>1129.7454186499999</v>
      </c>
      <c r="I35" s="37" t="s">
        <v>8</v>
      </c>
      <c r="J35" s="38">
        <f>IFERROR((F35-H35)/ABS(H35)*100,"")</f>
        <v>-1.0865175669698852</v>
      </c>
      <c r="K35" s="69"/>
      <c r="L35" s="46"/>
      <c r="M35" s="47"/>
      <c r="O35" s="48"/>
      <c r="R35" s="2"/>
    </row>
    <row r="36" spans="2:18" ht="19.5" customHeight="1" x14ac:dyDescent="0.2">
      <c r="B36" s="65"/>
      <c r="C36" s="42"/>
      <c r="D36" s="70" t="s">
        <v>25</v>
      </c>
      <c r="E36" s="33"/>
      <c r="F36" s="54">
        <f>'[1]Selected-Oper1Q'!AW29/1000000</f>
        <v>1159.0226488521598</v>
      </c>
      <c r="G36" s="55"/>
      <c r="H36" s="56">
        <f>'[1]2022Q1'!F36</f>
        <v>1172.1579986899999</v>
      </c>
      <c r="I36" s="57" t="s">
        <v>8</v>
      </c>
      <c r="J36" s="58">
        <f t="shared" ref="J36:J41" si="5">IFERROR((F36-H36)/ABS(H36)*100,"")</f>
        <v>-1.1206125669508797</v>
      </c>
      <c r="L36" s="46"/>
      <c r="M36" s="47"/>
      <c r="R36" s="2"/>
    </row>
    <row r="37" spans="2:18" ht="19.5" customHeight="1" x14ac:dyDescent="0.2">
      <c r="B37" s="65"/>
      <c r="C37" s="42"/>
      <c r="D37" s="70" t="s">
        <v>26</v>
      </c>
      <c r="E37" s="33"/>
      <c r="F37" s="54">
        <f>'[1]Selected-Oper1Q'!AW30/1000000</f>
        <v>-41.552112637829495</v>
      </c>
      <c r="G37" s="55"/>
      <c r="H37" s="56">
        <f>'[1]2022Q1'!F37</f>
        <v>-42.412580040000023</v>
      </c>
      <c r="I37" s="57" t="s">
        <v>8</v>
      </c>
      <c r="J37" s="58">
        <f t="shared" si="5"/>
        <v>2.0288023066717624</v>
      </c>
      <c r="L37" s="46"/>
      <c r="M37" s="47"/>
      <c r="R37" s="2"/>
    </row>
    <row r="38" spans="2:18" ht="19.5" customHeight="1" thickBot="1" x14ac:dyDescent="0.3">
      <c r="B38" s="71"/>
      <c r="C38" s="72"/>
      <c r="D38" s="73"/>
      <c r="E38" s="74"/>
      <c r="F38" s="75"/>
      <c r="G38" s="76"/>
      <c r="H38" s="77"/>
      <c r="I38" s="78"/>
      <c r="J38" s="79"/>
    </row>
    <row r="39" spans="2:18" ht="19.5" customHeight="1" thickTop="1" x14ac:dyDescent="0.25">
      <c r="B39" s="80">
        <v>10</v>
      </c>
      <c r="C39" s="81" t="s">
        <v>5</v>
      </c>
      <c r="D39" s="32" t="s">
        <v>27</v>
      </c>
      <c r="E39" s="82"/>
      <c r="F39" s="83">
        <f>SUM(F40:F42)</f>
        <v>258667</v>
      </c>
      <c r="G39" s="84">
        <f t="shared" ref="G39" si="6">SUM(G40:G42)</f>
        <v>0</v>
      </c>
      <c r="H39" s="85">
        <f>'[1]2022Q1'!F39</f>
        <v>169450</v>
      </c>
      <c r="I39" s="86" t="s">
        <v>8</v>
      </c>
      <c r="J39" s="38">
        <f t="shared" si="5"/>
        <v>52.650929477722045</v>
      </c>
      <c r="K39" s="87"/>
      <c r="L39" s="46"/>
      <c r="M39" s="47"/>
      <c r="R39" s="2"/>
    </row>
    <row r="40" spans="2:18" ht="19.5" customHeight="1" x14ac:dyDescent="0.25">
      <c r="B40" s="31"/>
      <c r="C40" s="42"/>
      <c r="D40" s="53" t="s">
        <v>28</v>
      </c>
      <c r="E40" s="33"/>
      <c r="F40" s="88">
        <f>'[1]PN StatData(1Q)'!J38</f>
        <v>258453</v>
      </c>
      <c r="G40" s="89"/>
      <c r="H40" s="90">
        <f>'[1]2022Q1'!F40</f>
        <v>168998</v>
      </c>
      <c r="I40" s="91" t="s">
        <v>8</v>
      </c>
      <c r="J40" s="58">
        <f t="shared" si="5"/>
        <v>52.93257908377614</v>
      </c>
      <c r="K40" s="92"/>
      <c r="L40" s="46"/>
      <c r="M40" s="47"/>
      <c r="N40" s="93"/>
      <c r="R40" s="2"/>
    </row>
    <row r="41" spans="2:18" ht="19.5" customHeight="1" x14ac:dyDescent="0.25">
      <c r="B41" s="31"/>
      <c r="C41" s="42"/>
      <c r="D41" s="53" t="s">
        <v>29</v>
      </c>
      <c r="E41" s="33"/>
      <c r="F41" s="88">
        <f>'[1]PN StatData(1Q)'!K38</f>
        <v>204</v>
      </c>
      <c r="G41" s="89"/>
      <c r="H41" s="90">
        <f>'[1]2022Q1'!F41</f>
        <v>445</v>
      </c>
      <c r="I41" s="91" t="s">
        <v>8</v>
      </c>
      <c r="J41" s="58">
        <f t="shared" si="5"/>
        <v>-54.157303370786515</v>
      </c>
      <c r="L41" s="46"/>
      <c r="M41" s="47"/>
      <c r="N41" s="93"/>
      <c r="R41" s="2"/>
    </row>
    <row r="42" spans="2:18" ht="19.5" customHeight="1" x14ac:dyDescent="0.25">
      <c r="B42" s="31"/>
      <c r="C42" s="42"/>
      <c r="D42" s="53" t="s">
        <v>30</v>
      </c>
      <c r="E42" s="33"/>
      <c r="F42" s="88">
        <f>'[1]PN StatData(1Q)'!L38</f>
        <v>10</v>
      </c>
      <c r="G42" s="89"/>
      <c r="H42" s="90">
        <f>'[1]2022Q1'!F42</f>
        <v>7</v>
      </c>
      <c r="I42" s="91" t="s">
        <v>8</v>
      </c>
      <c r="J42" s="58">
        <f t="shared" ref="J42" si="7">IFERROR(((F42/H42)-1)*100,"")</f>
        <v>42.857142857142861</v>
      </c>
      <c r="L42" s="46"/>
      <c r="M42" s="47"/>
      <c r="R42" s="2"/>
    </row>
    <row r="43" spans="2:18" ht="13.5" customHeight="1" thickBot="1" x14ac:dyDescent="0.3">
      <c r="B43" s="94"/>
      <c r="C43" s="95"/>
      <c r="D43" s="95"/>
      <c r="E43" s="96"/>
      <c r="F43" s="97"/>
      <c r="G43" s="96"/>
      <c r="H43" s="95"/>
      <c r="I43" s="95"/>
      <c r="J43" s="98"/>
    </row>
    <row r="45" spans="2:18" ht="15" customHeight="1" x14ac:dyDescent="0.2">
      <c r="B45" s="99" t="s">
        <v>31</v>
      </c>
      <c r="C45" s="99"/>
      <c r="D45" s="99"/>
      <c r="E45" s="99"/>
      <c r="F45" s="99"/>
      <c r="G45" s="99"/>
      <c r="H45" s="99"/>
      <c r="I45" s="99"/>
      <c r="J45" s="99"/>
    </row>
    <row r="46" spans="2:18" ht="27" customHeight="1" x14ac:dyDescent="0.2">
      <c r="B46" s="99" t="s">
        <v>32</v>
      </c>
      <c r="C46" s="99"/>
      <c r="D46" s="99"/>
      <c r="E46" s="99"/>
      <c r="F46" s="99"/>
      <c r="G46" s="99"/>
      <c r="H46" s="99"/>
      <c r="I46" s="99"/>
      <c r="J46" s="99"/>
    </row>
    <row r="47" spans="2:18" ht="15" customHeight="1" x14ac:dyDescent="0.2">
      <c r="B47" s="99" t="s">
        <v>33</v>
      </c>
      <c r="C47" s="99"/>
      <c r="D47" s="99"/>
      <c r="E47" s="99"/>
      <c r="F47" s="99"/>
      <c r="G47" s="99"/>
      <c r="H47" s="99"/>
      <c r="I47" s="99"/>
      <c r="J47" s="99"/>
    </row>
    <row r="48" spans="2:18" ht="15" customHeight="1" x14ac:dyDescent="0.2">
      <c r="B48" s="99" t="s">
        <v>34</v>
      </c>
      <c r="C48" s="99"/>
      <c r="D48" s="99"/>
      <c r="E48" s="99"/>
      <c r="F48" s="99"/>
      <c r="G48" s="99"/>
      <c r="H48" s="99"/>
      <c r="I48" s="99"/>
      <c r="J48" s="99"/>
    </row>
    <row r="49" spans="2:10" ht="15.75" customHeight="1" x14ac:dyDescent="0.2">
      <c r="B49" s="99" t="s">
        <v>35</v>
      </c>
      <c r="C49" s="99"/>
      <c r="D49" s="99"/>
      <c r="E49" s="99"/>
      <c r="F49" s="99"/>
      <c r="G49" s="99"/>
      <c r="H49" s="99"/>
      <c r="I49" s="99"/>
      <c r="J49" s="99"/>
    </row>
    <row r="50" spans="2:10" ht="15.75" customHeight="1" x14ac:dyDescent="0.2">
      <c r="B50" s="99"/>
      <c r="C50" s="99"/>
      <c r="D50" s="99"/>
      <c r="E50" s="99"/>
      <c r="F50" s="99"/>
      <c r="G50" s="99"/>
      <c r="H50" s="99"/>
      <c r="I50" s="99"/>
      <c r="J50" s="99"/>
    </row>
    <row r="51" spans="2:10" ht="15.75" customHeight="1" x14ac:dyDescent="0.2">
      <c r="B51" s="100"/>
      <c r="C51" s="101"/>
      <c r="D51" s="102"/>
      <c r="E51" s="102"/>
      <c r="F51" s="102"/>
      <c r="G51" s="102"/>
      <c r="H51" s="102"/>
      <c r="I51" s="102"/>
      <c r="J51" s="102"/>
    </row>
    <row r="52" spans="2:10" ht="15.75" customHeight="1" x14ac:dyDescent="0.2">
      <c r="B52" s="100"/>
      <c r="C52" s="101"/>
      <c r="D52" s="102"/>
      <c r="E52" s="102"/>
      <c r="F52" s="102"/>
      <c r="G52" s="102"/>
      <c r="H52" s="102"/>
      <c r="I52" s="102"/>
      <c r="J52" s="102"/>
    </row>
    <row r="53" spans="2:10" ht="15.75" customHeight="1" x14ac:dyDescent="0.2">
      <c r="B53" s="100"/>
      <c r="C53" s="101"/>
      <c r="D53" s="102"/>
      <c r="E53" s="102"/>
      <c r="F53" s="102"/>
      <c r="G53" s="102"/>
      <c r="H53" s="102"/>
      <c r="I53" s="102"/>
      <c r="J53" s="102"/>
    </row>
    <row r="54" spans="2:10" ht="15.75" customHeight="1" x14ac:dyDescent="0.2">
      <c r="B54" s="100"/>
      <c r="C54" s="101"/>
      <c r="D54" s="102"/>
      <c r="E54" s="102"/>
      <c r="F54" s="102"/>
      <c r="G54" s="102"/>
      <c r="H54" s="102"/>
      <c r="I54" s="102"/>
      <c r="J54" s="102"/>
    </row>
    <row r="55" spans="2:10" ht="15.75" customHeight="1" x14ac:dyDescent="0.2">
      <c r="B55" s="100"/>
      <c r="C55" s="101"/>
      <c r="D55" s="102"/>
      <c r="E55" s="102"/>
      <c r="F55" s="102"/>
      <c r="G55" s="102"/>
      <c r="H55" s="102"/>
      <c r="I55" s="102"/>
      <c r="J55" s="102"/>
    </row>
    <row r="56" spans="2:10" ht="15.75" customHeight="1" x14ac:dyDescent="0.2">
      <c r="B56" s="100"/>
      <c r="C56" s="101"/>
      <c r="D56" s="102"/>
      <c r="E56" s="102"/>
      <c r="F56" s="102"/>
      <c r="G56" s="102"/>
      <c r="H56" s="102"/>
      <c r="I56" s="102"/>
      <c r="J56" s="102"/>
    </row>
    <row r="57" spans="2:10" ht="15.75" customHeight="1" x14ac:dyDescent="0.2">
      <c r="B57" s="100"/>
      <c r="C57" s="101"/>
      <c r="D57" s="102"/>
      <c r="E57" s="102"/>
      <c r="F57" s="102"/>
      <c r="G57" s="102"/>
      <c r="H57" s="102"/>
      <c r="I57" s="102"/>
      <c r="J57" s="102"/>
    </row>
    <row r="58" spans="2:10" ht="15.75" customHeight="1" x14ac:dyDescent="0.2">
      <c r="B58" s="100"/>
      <c r="C58" s="101"/>
      <c r="D58" s="102"/>
      <c r="E58" s="102"/>
      <c r="F58" s="102"/>
      <c r="G58" s="102"/>
      <c r="H58" s="102"/>
      <c r="I58" s="102"/>
      <c r="J58" s="102"/>
    </row>
    <row r="59" spans="2:10" ht="15.75" customHeight="1" x14ac:dyDescent="0.2">
      <c r="B59" s="100"/>
      <c r="C59" s="101"/>
      <c r="D59" s="102"/>
      <c r="E59" s="102"/>
      <c r="F59" s="102"/>
      <c r="G59" s="102"/>
      <c r="H59" s="102"/>
      <c r="I59" s="102"/>
      <c r="J59" s="102"/>
    </row>
  </sheetData>
  <mergeCells count="15">
    <mergeCell ref="B49:J49"/>
    <mergeCell ref="B50:J50"/>
    <mergeCell ref="O10:P10"/>
    <mergeCell ref="Q10:R10"/>
    <mergeCell ref="B45:J45"/>
    <mergeCell ref="B46:J46"/>
    <mergeCell ref="B47:J47"/>
    <mergeCell ref="B48:J48"/>
    <mergeCell ref="B3:J3"/>
    <mergeCell ref="B4:J4"/>
    <mergeCell ref="B5:J5"/>
    <mergeCell ref="E6:F7"/>
    <mergeCell ref="G6:I7"/>
    <mergeCell ref="J6:J8"/>
    <mergeCell ref="E8:I8"/>
  </mergeCells>
  <printOptions horizontalCentered="1"/>
  <pageMargins left="0.511811023622047" right="0.511811023622047" top="0.74803149606299202" bottom="0.74803149606299202" header="0.31496062992126" footer="0.31496062992126"/>
  <pageSetup paperSize="9" scale="72" fitToHeight="0" orientation="portrait" r:id="rId1"/>
  <headerFooter>
    <oddHeader>&amp;C&amp;K000000&amp;G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249977111117893"/>
    <pageSetUpPr fitToPage="1"/>
  </sheetPr>
  <dimension ref="C4:U45"/>
  <sheetViews>
    <sheetView tabSelected="1" view="pageBreakPreview" topLeftCell="A10" zoomScale="85" zoomScaleNormal="85" zoomScaleSheetLayoutView="85" workbookViewId="0">
      <selection activeCell="C6" sqref="C6:Q6"/>
    </sheetView>
  </sheetViews>
  <sheetFormatPr defaultColWidth="8.85546875" defaultRowHeight="12.75" x14ac:dyDescent="0.2"/>
  <cols>
    <col min="1" max="1" width="4.85546875" customWidth="1"/>
    <col min="2" max="2" width="10.28515625" customWidth="1"/>
    <col min="3" max="3" width="40" customWidth="1"/>
    <col min="4" max="4" width="14.7109375" customWidth="1"/>
    <col min="5" max="5" width="1" customWidth="1"/>
    <col min="6" max="8" width="12.28515625" customWidth="1"/>
    <col min="9" max="9" width="1" customWidth="1"/>
    <col min="10" max="10" width="12.28515625" customWidth="1"/>
    <col min="11" max="11" width="10.7109375" customWidth="1"/>
    <col min="12" max="12" width="12.7109375" customWidth="1"/>
    <col min="13" max="13" width="1" customWidth="1"/>
    <col min="14" max="16" width="14.85546875" customWidth="1"/>
    <col min="17" max="17" width="1" customWidth="1"/>
    <col min="19" max="19" width="17.85546875" hidden="1" customWidth="1"/>
    <col min="20" max="20" width="17.42578125" hidden="1" customWidth="1"/>
    <col min="21" max="21" width="17.28515625" hidden="1" customWidth="1"/>
  </cols>
  <sheetData>
    <row r="4" spans="3:21" ht="20.25" x14ac:dyDescent="0.3">
      <c r="C4" s="103" t="s">
        <v>36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3:21" ht="20.25" x14ac:dyDescent="0.3">
      <c r="C5" s="103" t="str">
        <f>"For the Quarter Ending "&amp;MID([1]Selected_Fin1Q!B7,7,LEN([1]Selected_Fin1Q!B7))</f>
        <v>For the Quarter Ending March 31, 2023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3:21" ht="20.25" x14ac:dyDescent="0.3">
      <c r="C6" s="103" t="s">
        <v>37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3:21" x14ac:dyDescent="0.2"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3:21" x14ac:dyDescent="0.2">
      <c r="C8" s="105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3:21" x14ac:dyDescent="0.2"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3:21" ht="32.25" customHeight="1" x14ac:dyDescent="0.2">
      <c r="C10" s="106"/>
      <c r="D10" s="107" t="s">
        <v>38</v>
      </c>
      <c r="E10" s="108"/>
      <c r="F10" s="109" t="s">
        <v>39</v>
      </c>
      <c r="G10" s="110"/>
      <c r="H10" s="110"/>
      <c r="I10" s="111"/>
      <c r="J10" s="109" t="s">
        <v>40</v>
      </c>
      <c r="K10" s="110"/>
      <c r="L10" s="112"/>
      <c r="M10" s="113"/>
      <c r="N10" s="114" t="s">
        <v>41</v>
      </c>
      <c r="O10" s="114"/>
      <c r="P10" s="114"/>
      <c r="Q10" s="115"/>
      <c r="S10" s="114" t="s">
        <v>42</v>
      </c>
      <c r="T10" s="114"/>
      <c r="U10" s="114"/>
    </row>
    <row r="11" spans="3:21" ht="15" x14ac:dyDescent="0.25">
      <c r="C11" s="116"/>
      <c r="D11" s="107"/>
      <c r="E11" s="117"/>
      <c r="F11" s="118" t="s">
        <v>43</v>
      </c>
      <c r="G11" s="118" t="s">
        <v>44</v>
      </c>
      <c r="H11" s="118" t="s">
        <v>45</v>
      </c>
      <c r="I11" s="118"/>
      <c r="J11" s="119" t="s">
        <v>46</v>
      </c>
      <c r="K11" s="119" t="s">
        <v>47</v>
      </c>
      <c r="L11" s="119" t="s">
        <v>48</v>
      </c>
      <c r="M11" s="120"/>
      <c r="N11" s="119" t="s">
        <v>46</v>
      </c>
      <c r="O11" s="119" t="s">
        <v>47</v>
      </c>
      <c r="P11" s="119" t="s">
        <v>48</v>
      </c>
      <c r="Q11" s="121"/>
      <c r="S11" s="119" t="s">
        <v>46</v>
      </c>
      <c r="T11" s="119" t="s">
        <v>47</v>
      </c>
      <c r="U11" s="119" t="s">
        <v>48</v>
      </c>
    </row>
    <row r="12" spans="3:21" x14ac:dyDescent="0.2"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  <c r="O12" s="123"/>
      <c r="P12" s="123"/>
      <c r="Q12" s="124"/>
      <c r="S12" s="123"/>
      <c r="T12" s="123"/>
      <c r="U12" s="123"/>
    </row>
    <row r="13" spans="3:21" ht="15" x14ac:dyDescent="0.25">
      <c r="C13" s="125" t="s">
        <v>49</v>
      </c>
      <c r="D13" s="126">
        <v>1</v>
      </c>
      <c r="E13" s="126"/>
      <c r="F13" s="126"/>
      <c r="G13" s="126">
        <f>IF('[1]PN StatData(1Q)'!G14="","",'[1]PN StatData(1Q)'!G14)</f>
        <v>1</v>
      </c>
      <c r="H13" s="126" t="str">
        <f>IF('[1]PN StatData(1Q)'!H14="","",'[1]PN StatData(1Q)'!H14)</f>
        <v/>
      </c>
      <c r="I13" s="126"/>
      <c r="J13" s="127" t="str">
        <f>'[1]PN StatData(1Q)'!J14</f>
        <v>nil</v>
      </c>
      <c r="K13" s="128">
        <f>'[1]PN StatData(1Q)'!K14</f>
        <v>0</v>
      </c>
      <c r="L13" s="127" t="str">
        <f>'[1]PN StatData(1Q)'!L14</f>
        <v>nil</v>
      </c>
      <c r="M13" s="129"/>
      <c r="N13" s="130" t="str">
        <f>'[1]PN StatData(1Q)'!N14</f>
        <v>nil</v>
      </c>
      <c r="O13" s="131">
        <f>'[1]PN StatData(1Q)'!O14</f>
        <v>0</v>
      </c>
      <c r="P13" s="130" t="str">
        <f>'[1]PN StatData(1Q)'!P14</f>
        <v>nil</v>
      </c>
      <c r="Q13" s="124"/>
      <c r="S13" s="132"/>
      <c r="T13" s="132"/>
      <c r="U13" s="132"/>
    </row>
    <row r="14" spans="3:21" ht="15" x14ac:dyDescent="0.25">
      <c r="C14" s="125" t="s">
        <v>50</v>
      </c>
      <c r="D14" s="126">
        <v>1</v>
      </c>
      <c r="E14" s="126"/>
      <c r="F14" s="126">
        <f>IF('[1]PN StatData(1Q)'!F15="","",'[1]PN StatData(1Q)'!F15)</f>
        <v>1</v>
      </c>
      <c r="G14" s="126" t="str">
        <f>IF('[1]PN StatData(1Q)'!G15="","",'[1]PN StatData(1Q)'!G15)</f>
        <v/>
      </c>
      <c r="H14" s="126" t="str">
        <f>IF('[1]PN StatData(1Q)'!H15="","",'[1]PN StatData(1Q)'!H15)</f>
        <v/>
      </c>
      <c r="I14" s="126"/>
      <c r="J14" s="127" t="str">
        <f>'[1]PN StatData(1Q)'!J15</f>
        <v>nil</v>
      </c>
      <c r="K14" s="128">
        <f>'[1]PN StatData(1Q)'!K15</f>
        <v>154</v>
      </c>
      <c r="L14" s="127" t="str">
        <f>'[1]PN StatData(1Q)'!L15</f>
        <v>nil</v>
      </c>
      <c r="M14" s="129"/>
      <c r="N14" s="130" t="str">
        <f>'[1]PN StatData(1Q)'!N15</f>
        <v>nil</v>
      </c>
      <c r="O14" s="131">
        <f>'[1]PN StatData(1Q)'!O15</f>
        <v>20.0885</v>
      </c>
      <c r="P14" s="130" t="str">
        <f>'[1]PN StatData(1Q)'!P15</f>
        <v>nil</v>
      </c>
      <c r="Q14" s="133"/>
      <c r="S14" s="130"/>
      <c r="T14" s="131"/>
      <c r="U14" s="130"/>
    </row>
    <row r="15" spans="3:21" ht="15" x14ac:dyDescent="0.25">
      <c r="C15" s="125" t="s">
        <v>51</v>
      </c>
      <c r="D15" s="126">
        <v>1</v>
      </c>
      <c r="E15" s="126"/>
      <c r="F15" s="126">
        <f>IF('[1]PN StatData(1Q)'!F16="","",'[1]PN StatData(1Q)'!F16)</f>
        <v>1</v>
      </c>
      <c r="G15" s="126" t="str">
        <f>IF('[1]PN StatData(1Q)'!G16="","",'[1]PN StatData(1Q)'!G16)</f>
        <v/>
      </c>
      <c r="H15" s="126" t="str">
        <f>IF('[1]PN StatData(1Q)'!H16="","",'[1]PN StatData(1Q)'!H16)</f>
        <v/>
      </c>
      <c r="I15" s="126"/>
      <c r="J15" s="127" t="str">
        <f>'[1]PN StatData(1Q)'!J16</f>
        <v>nil</v>
      </c>
      <c r="K15" s="134">
        <f>'[1]PN StatData(1Q)'!K16</f>
        <v>0</v>
      </c>
      <c r="L15" s="127" t="str">
        <f>'[1]PN StatData(1Q)'!L16</f>
        <v>nil</v>
      </c>
      <c r="M15" s="129"/>
      <c r="N15" s="130" t="str">
        <f>'[1]PN StatData(1Q)'!N16</f>
        <v>nil</v>
      </c>
      <c r="O15" s="135">
        <f>'[1]PN StatData(1Q)'!O16</f>
        <v>0</v>
      </c>
      <c r="P15" s="130" t="str">
        <f>'[1]PN StatData(1Q)'!P16</f>
        <v>nil</v>
      </c>
      <c r="Q15" s="133"/>
      <c r="S15" s="130" t="s">
        <v>52</v>
      </c>
      <c r="T15" s="131">
        <v>84248300</v>
      </c>
      <c r="U15" s="130" t="s">
        <v>52</v>
      </c>
    </row>
    <row r="16" spans="3:21" ht="15" x14ac:dyDescent="0.25">
      <c r="C16" s="125" t="s">
        <v>53</v>
      </c>
      <c r="D16" s="126">
        <v>1</v>
      </c>
      <c r="E16" s="126"/>
      <c r="F16" s="126">
        <f>IF('[1]PN StatData(1Q)'!F17="","",'[1]PN StatData(1Q)'!F17)</f>
        <v>1</v>
      </c>
      <c r="G16" s="126" t="str">
        <f>IF('[1]PN StatData(1Q)'!G17="","",'[1]PN StatData(1Q)'!G17)</f>
        <v/>
      </c>
      <c r="H16" s="126" t="str">
        <f>IF('[1]PN StatData(1Q)'!H17="","",'[1]PN StatData(1Q)'!H17)</f>
        <v/>
      </c>
      <c r="I16" s="126"/>
      <c r="J16" s="127">
        <f>'[1]PN StatData(1Q)'!J17</f>
        <v>1155</v>
      </c>
      <c r="K16" s="134" t="str">
        <f>'[1]PN StatData(1Q)'!K17</f>
        <v>nil</v>
      </c>
      <c r="L16" s="127" t="str">
        <f>'[1]PN StatData(1Q)'!L17</f>
        <v>nil</v>
      </c>
      <c r="M16" s="129"/>
      <c r="N16" s="130">
        <f>'[1]PN StatData(1Q)'!N17</f>
        <v>53.97</v>
      </c>
      <c r="O16" s="135" t="str">
        <f>'[1]PN StatData(1Q)'!O17</f>
        <v>nil</v>
      </c>
      <c r="P16" s="130" t="str">
        <f>'[1]PN StatData(1Q)'!P17</f>
        <v>nil</v>
      </c>
      <c r="Q16" s="133"/>
      <c r="S16" s="130" t="s">
        <v>52</v>
      </c>
      <c r="T16" s="135">
        <v>0</v>
      </c>
      <c r="U16" s="130" t="s">
        <v>52</v>
      </c>
    </row>
    <row r="17" spans="3:21" ht="15" x14ac:dyDescent="0.25">
      <c r="C17" s="125" t="s">
        <v>54</v>
      </c>
      <c r="D17" s="126">
        <v>1</v>
      </c>
      <c r="E17" s="126"/>
      <c r="F17" s="126">
        <f>IF('[1]PN StatData(1Q)'!F18="","",'[1]PN StatData(1Q)'!F18)</f>
        <v>1</v>
      </c>
      <c r="G17" s="126" t="str">
        <f>IF('[1]PN StatData(1Q)'!G18="","",'[1]PN StatData(1Q)'!G18)</f>
        <v/>
      </c>
      <c r="H17" s="126" t="str">
        <f>IF('[1]PN StatData(1Q)'!H18="","",'[1]PN StatData(1Q)'!H18)</f>
        <v/>
      </c>
      <c r="I17" s="126"/>
      <c r="J17" s="127">
        <f>'[1]PN StatData(1Q)'!J18</f>
        <v>108</v>
      </c>
      <c r="K17" s="134" t="str">
        <f>'[1]PN StatData(1Q)'!K18</f>
        <v>nil</v>
      </c>
      <c r="L17" s="127" t="str">
        <f>'[1]PN StatData(1Q)'!L18</f>
        <v>nil</v>
      </c>
      <c r="M17" s="129"/>
      <c r="N17" s="130">
        <f>'[1]PN StatData(1Q)'!N18</f>
        <v>3.8580000000000001</v>
      </c>
      <c r="O17" s="135" t="str">
        <f>'[1]PN StatData(1Q)'!O18</f>
        <v>nil</v>
      </c>
      <c r="P17" s="130" t="str">
        <f>'[1]PN StatData(1Q)'!P18</f>
        <v>nil</v>
      </c>
      <c r="Q17" s="133"/>
      <c r="S17" s="130"/>
      <c r="T17" s="135"/>
      <c r="U17" s="130"/>
    </row>
    <row r="18" spans="3:21" ht="15" x14ac:dyDescent="0.25">
      <c r="C18" s="125" t="s">
        <v>55</v>
      </c>
      <c r="D18" s="126">
        <v>1</v>
      </c>
      <c r="E18" s="126"/>
      <c r="F18" s="126">
        <f>IF('[1]PN StatData(1Q)'!F19="","",'[1]PN StatData(1Q)'!F19)</f>
        <v>1</v>
      </c>
      <c r="G18" s="126" t="str">
        <f>IF('[1]PN StatData(1Q)'!G19="","",'[1]PN StatData(1Q)'!G19)</f>
        <v/>
      </c>
      <c r="H18" s="126" t="str">
        <f>IF('[1]PN StatData(1Q)'!H19="","",'[1]PN StatData(1Q)'!H19)</f>
        <v/>
      </c>
      <c r="I18" s="126"/>
      <c r="J18" s="127">
        <f>'[1]PN StatData(1Q)'!J19</f>
        <v>0</v>
      </c>
      <c r="K18" s="134" t="str">
        <f>'[1]PN StatData(1Q)'!K19</f>
        <v>nil</v>
      </c>
      <c r="L18" s="127" t="str">
        <f>'[1]PN StatData(1Q)'!L19</f>
        <v>nil</v>
      </c>
      <c r="M18" s="129"/>
      <c r="N18" s="130">
        <f>'[1]PN StatData(1Q)'!N19</f>
        <v>0</v>
      </c>
      <c r="O18" s="135" t="str">
        <f>'[1]PN StatData(1Q)'!O19</f>
        <v>nil</v>
      </c>
      <c r="P18" s="130" t="str">
        <f>'[1]PN StatData(1Q)'!P19</f>
        <v>nil</v>
      </c>
      <c r="Q18" s="133"/>
      <c r="S18" s="130"/>
      <c r="T18" s="135"/>
      <c r="U18" s="130"/>
    </row>
    <row r="19" spans="3:21" ht="15" x14ac:dyDescent="0.25">
      <c r="C19" s="125" t="s">
        <v>56</v>
      </c>
      <c r="D19" s="126">
        <v>1</v>
      </c>
      <c r="E19" s="126"/>
      <c r="F19" s="126">
        <f>IF('[1]PN StatData(1Q)'!F20="","",'[1]PN StatData(1Q)'!F20)</f>
        <v>1</v>
      </c>
      <c r="G19" s="126" t="str">
        <f>IF('[1]PN StatData(1Q)'!G20="","",'[1]PN StatData(1Q)'!G20)</f>
        <v/>
      </c>
      <c r="H19" s="126" t="str">
        <f>IF('[1]PN StatData(1Q)'!H20="","",'[1]PN StatData(1Q)'!H20)</f>
        <v/>
      </c>
      <c r="I19" s="126"/>
      <c r="J19" s="127">
        <f>'[1]PN StatData(1Q)'!J20</f>
        <v>0</v>
      </c>
      <c r="K19" s="134" t="str">
        <f>'[1]PN StatData(1Q)'!K20</f>
        <v>nil</v>
      </c>
      <c r="L19" s="127" t="str">
        <f>'[1]PN StatData(1Q)'!L20</f>
        <v>nil</v>
      </c>
      <c r="M19" s="129"/>
      <c r="N19" s="130">
        <f>'[1]PN StatData(1Q)'!N20</f>
        <v>0</v>
      </c>
      <c r="O19" s="135" t="str">
        <f>'[1]PN StatData(1Q)'!O20</f>
        <v>nil</v>
      </c>
      <c r="P19" s="130" t="str">
        <f>'[1]PN StatData(1Q)'!P20</f>
        <v>nil</v>
      </c>
      <c r="Q19" s="133"/>
      <c r="S19" s="130"/>
      <c r="T19" s="135"/>
      <c r="U19" s="130"/>
    </row>
    <row r="20" spans="3:21" ht="15" x14ac:dyDescent="0.25">
      <c r="C20" s="125" t="s">
        <v>57</v>
      </c>
      <c r="D20" s="126">
        <v>1</v>
      </c>
      <c r="E20" s="126"/>
      <c r="F20" s="126" t="str">
        <f>IF('[1]PN StatData(1Q)'!F21="","",'[1]PN StatData(1Q)'!F21)</f>
        <v/>
      </c>
      <c r="G20" s="126" t="str">
        <f>IF('[1]PN StatData(1Q)'!G21="","",'[1]PN StatData(1Q)'!G21)</f>
        <v/>
      </c>
      <c r="H20" s="126">
        <f>IF('[1]PN StatData(1Q)'!H21="","",'[1]PN StatData(1Q)'!H21)</f>
        <v>1</v>
      </c>
      <c r="I20" s="126"/>
      <c r="J20" s="127" t="str">
        <f>'[1]PN StatData(1Q)'!J21</f>
        <v>nil</v>
      </c>
      <c r="K20" s="134">
        <f>'[1]PN StatData(1Q)'!K21</f>
        <v>0</v>
      </c>
      <c r="L20" s="127" t="str">
        <f>'[1]PN StatData(1Q)'!L21</f>
        <v>nil</v>
      </c>
      <c r="M20" s="129"/>
      <c r="N20" s="130" t="str">
        <f>'[1]PN StatData(1Q)'!N21</f>
        <v>nil</v>
      </c>
      <c r="O20" s="135">
        <f>'[1]PN StatData(1Q)'!O21</f>
        <v>0</v>
      </c>
      <c r="P20" s="130" t="str">
        <f>'[1]PN StatData(1Q)'!P21</f>
        <v>nil</v>
      </c>
      <c r="Q20" s="133"/>
      <c r="S20" s="130"/>
      <c r="T20" s="135"/>
      <c r="U20" s="130"/>
    </row>
    <row r="21" spans="3:21" ht="15" x14ac:dyDescent="0.25">
      <c r="C21" s="136" t="s">
        <v>58</v>
      </c>
      <c r="D21" s="126">
        <v>1</v>
      </c>
      <c r="E21" s="126"/>
      <c r="F21" s="126">
        <f>IF('[1]PN StatData(1Q)'!F22="","",'[1]PN StatData(1Q)'!F22)</f>
        <v>1</v>
      </c>
      <c r="G21" s="126" t="str">
        <f>IF('[1]PN StatData(1Q)'!G22="","",'[1]PN StatData(1Q)'!G22)</f>
        <v/>
      </c>
      <c r="H21" s="126" t="str">
        <f>IF('[1]PN StatData(1Q)'!H22="","",'[1]PN StatData(1Q)'!H22)</f>
        <v/>
      </c>
      <c r="I21" s="126"/>
      <c r="J21" s="127">
        <f>'[1]PN StatData(1Q)'!J22</f>
        <v>195</v>
      </c>
      <c r="K21" s="134" t="str">
        <f>'[1]PN StatData(1Q)'!K22</f>
        <v>nil</v>
      </c>
      <c r="L21" s="127" t="str">
        <f>'[1]PN StatData(1Q)'!L22</f>
        <v>nil</v>
      </c>
      <c r="M21" s="129"/>
      <c r="N21" s="130">
        <f>'[1]PN StatData(1Q)'!N22</f>
        <v>19.003</v>
      </c>
      <c r="O21" s="135" t="str">
        <f>'[1]PN StatData(1Q)'!O22</f>
        <v>nil</v>
      </c>
      <c r="P21" s="130" t="str">
        <f>'[1]PN StatData(1Q)'!P22</f>
        <v>nil</v>
      </c>
      <c r="Q21" s="133"/>
      <c r="S21" s="130"/>
      <c r="T21" s="135"/>
      <c r="U21" s="130"/>
    </row>
    <row r="22" spans="3:21" ht="15" x14ac:dyDescent="0.25">
      <c r="C22" s="136" t="s">
        <v>59</v>
      </c>
      <c r="D22" s="126">
        <v>1</v>
      </c>
      <c r="E22" s="126"/>
      <c r="F22" s="126" t="str">
        <f>IF('[1]PN StatData(1Q)'!F23="","",'[1]PN StatData(1Q)'!F23)</f>
        <v/>
      </c>
      <c r="G22" s="126">
        <f>IF('[1]PN StatData(1Q)'!G23="","",'[1]PN StatData(1Q)'!G23)</f>
        <v>1</v>
      </c>
      <c r="H22" s="126" t="str">
        <f>IF('[1]PN StatData(1Q)'!H23="","",'[1]PN StatData(1Q)'!H23)</f>
        <v/>
      </c>
      <c r="I22" s="126"/>
      <c r="J22" s="127" t="str">
        <f>'[1]PN StatData(1Q)'!J23</f>
        <v>nil</v>
      </c>
      <c r="K22" s="127">
        <f>'[1]PN StatData(1Q)'!K23</f>
        <v>0</v>
      </c>
      <c r="L22" s="127" t="str">
        <f>'[1]PN StatData(1Q)'!L23</f>
        <v>nil</v>
      </c>
      <c r="M22" s="129"/>
      <c r="N22" s="130" t="str">
        <f>'[1]PN StatData(1Q)'!N23</f>
        <v>nil</v>
      </c>
      <c r="O22" s="130">
        <f>'[1]PN StatData(1Q)'!O23</f>
        <v>0</v>
      </c>
      <c r="P22" s="130" t="str">
        <f>'[1]PN StatData(1Q)'!P23</f>
        <v>nil</v>
      </c>
      <c r="Q22" s="133"/>
      <c r="S22" s="130"/>
      <c r="T22" s="135"/>
      <c r="U22" s="130"/>
    </row>
    <row r="23" spans="3:21" ht="15" x14ac:dyDescent="0.25">
      <c r="C23" s="125" t="s">
        <v>60</v>
      </c>
      <c r="D23" s="126">
        <v>1</v>
      </c>
      <c r="E23" s="126"/>
      <c r="F23" s="126">
        <f>IF('[1]PN StatData(1Q)'!F24="","",'[1]PN StatData(1Q)'!F24)</f>
        <v>1</v>
      </c>
      <c r="G23" s="126" t="str">
        <f>IF('[1]PN StatData(1Q)'!G24="","",'[1]PN StatData(1Q)'!G24)</f>
        <v/>
      </c>
      <c r="H23" s="126" t="str">
        <f>IF('[1]PN StatData(1Q)'!H24="","",'[1]PN StatData(1Q)'!H24)</f>
        <v/>
      </c>
      <c r="I23" s="126"/>
      <c r="J23" s="127">
        <f>'[1]PN StatData(1Q)'!J24</f>
        <v>255398</v>
      </c>
      <c r="K23" s="130" t="str">
        <f>'[1]PN StatData(1Q)'!K24</f>
        <v>nil</v>
      </c>
      <c r="L23" s="130" t="str">
        <f>'[1]PN StatData(1Q)'!L24</f>
        <v>nil</v>
      </c>
      <c r="M23" s="129"/>
      <c r="N23" s="130">
        <f>'[1]PN StatData(1Q)'!N24</f>
        <v>12882.815000000001</v>
      </c>
      <c r="O23" s="130" t="str">
        <f>'[1]PN StatData(1Q)'!O24</f>
        <v>nil</v>
      </c>
      <c r="P23" s="130" t="str">
        <f>'[1]PN StatData(1Q)'!P24</f>
        <v>nil</v>
      </c>
      <c r="Q23" s="133"/>
      <c r="S23" s="130" t="s">
        <v>52</v>
      </c>
      <c r="T23" s="130">
        <v>0</v>
      </c>
      <c r="U23" s="130" t="s">
        <v>61</v>
      </c>
    </row>
    <row r="24" spans="3:21" ht="15" x14ac:dyDescent="0.25">
      <c r="C24" s="137" t="s">
        <v>62</v>
      </c>
      <c r="D24" s="138">
        <f>SUM(D13:D23)</f>
        <v>11</v>
      </c>
      <c r="E24" s="138"/>
      <c r="F24" s="138"/>
      <c r="G24" s="138"/>
      <c r="H24" s="138"/>
      <c r="I24" s="138"/>
      <c r="J24" s="139">
        <f>SUM(J13:J23)</f>
        <v>256856</v>
      </c>
      <c r="K24" s="139">
        <f>SUM(K13:K23)</f>
        <v>154</v>
      </c>
      <c r="L24" s="140" t="s">
        <v>61</v>
      </c>
      <c r="M24" s="118"/>
      <c r="N24" s="141">
        <f>SUM(N13:N23)</f>
        <v>12959.646000000001</v>
      </c>
      <c r="O24" s="141">
        <f>SUM(O13:O23)</f>
        <v>20.0885</v>
      </c>
      <c r="P24" s="141">
        <f>SUM(P14:P23)</f>
        <v>0</v>
      </c>
      <c r="Q24" s="133"/>
      <c r="S24" s="130"/>
      <c r="T24" s="130"/>
      <c r="U24" s="130"/>
    </row>
    <row r="25" spans="3:21" ht="15" x14ac:dyDescent="0.25"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9"/>
      <c r="N25" s="134"/>
      <c r="O25" s="134"/>
      <c r="P25" s="134"/>
      <c r="Q25" s="133"/>
      <c r="R25" s="142"/>
      <c r="S25" s="130">
        <v>8693286100</v>
      </c>
      <c r="T25" s="130" t="s">
        <v>52</v>
      </c>
      <c r="U25" s="130" t="s">
        <v>52</v>
      </c>
    </row>
    <row r="26" spans="3:21" ht="15" x14ac:dyDescent="0.25">
      <c r="C26" s="125" t="s">
        <v>63</v>
      </c>
      <c r="D26" s="126">
        <v>2</v>
      </c>
      <c r="E26" s="126"/>
      <c r="F26" s="126">
        <f>IF('[1]PN StatData(1Q)'!F27="","",'[1]PN StatData(1Q)'!F27)</f>
        <v>1</v>
      </c>
      <c r="G26" s="126" t="str">
        <f>IF('[1]PN StatData(1Q)'!G27="","",'[1]PN StatData(1Q)'!G27)</f>
        <v/>
      </c>
      <c r="H26" s="126" t="str">
        <f>IF('[1]PN StatData(1Q)'!H27="","",'[1]PN StatData(1Q)'!H27)</f>
        <v/>
      </c>
      <c r="I26" s="126"/>
      <c r="J26" s="130" t="str">
        <f>'[1]PN StatData(1Q)'!J27</f>
        <v>nil</v>
      </c>
      <c r="K26" s="130">
        <f>'[1]PN StatData(1Q)'!K27</f>
        <v>0</v>
      </c>
      <c r="L26" s="135">
        <f>'[1]PN StatData(1Q)'!L27</f>
        <v>0</v>
      </c>
      <c r="M26" s="129"/>
      <c r="N26" s="130" t="str">
        <f>'[1]PN StatData(1Q)'!N27</f>
        <v>nil</v>
      </c>
      <c r="O26" s="130">
        <f>'[1]PN StatData(1Q)'!O27</f>
        <v>0</v>
      </c>
      <c r="P26" s="135">
        <f>'[1]PN StatData(1Q)'!P27</f>
        <v>0</v>
      </c>
      <c r="Q26" s="143"/>
      <c r="S26" s="141">
        <f>SUM(S15:S25)</f>
        <v>8693286100</v>
      </c>
      <c r="T26" s="141">
        <f>SUM(T15:T25)</f>
        <v>84248300</v>
      </c>
      <c r="U26" s="141">
        <f>SUM(U15:U25)</f>
        <v>0</v>
      </c>
    </row>
    <row r="27" spans="3:21" ht="15" x14ac:dyDescent="0.25">
      <c r="C27" s="125" t="s">
        <v>64</v>
      </c>
      <c r="D27" s="126">
        <v>2</v>
      </c>
      <c r="E27" s="126"/>
      <c r="F27" s="126">
        <f>IF('[1]PN StatData(1Q)'!F28="","",'[1]PN StatData(1Q)'!F28)</f>
        <v>1</v>
      </c>
      <c r="G27" s="126" t="str">
        <f>IF('[1]PN StatData(1Q)'!G28="","",'[1]PN StatData(1Q)'!G28)</f>
        <v/>
      </c>
      <c r="H27" s="126" t="str">
        <f>IF('[1]PN StatData(1Q)'!H28="","",'[1]PN StatData(1Q)'!H28)</f>
        <v/>
      </c>
      <c r="I27" s="126"/>
      <c r="J27" s="130" t="str">
        <f>'[1]PN StatData(1Q)'!J28</f>
        <v>nil</v>
      </c>
      <c r="K27" s="128">
        <f>'[1]PN StatData(1Q)'!K28</f>
        <v>0</v>
      </c>
      <c r="L27" s="135">
        <f>'[1]PN StatData(1Q)'!L28</f>
        <v>0</v>
      </c>
      <c r="M27" s="129"/>
      <c r="N27" s="130" t="str">
        <f>'[1]PN StatData(1Q)'!N28</f>
        <v>nil</v>
      </c>
      <c r="O27" s="130">
        <f>'[1]PN StatData(1Q)'!O28</f>
        <v>0</v>
      </c>
      <c r="P27" s="135">
        <f>'[1]PN StatData(1Q)'!P28</f>
        <v>0</v>
      </c>
      <c r="Q27" s="133"/>
      <c r="S27" s="130">
        <v>0</v>
      </c>
      <c r="T27" s="130" t="s">
        <v>52</v>
      </c>
      <c r="U27" s="135">
        <v>0</v>
      </c>
    </row>
    <row r="28" spans="3:21" ht="15" x14ac:dyDescent="0.25">
      <c r="C28" s="137" t="s">
        <v>62</v>
      </c>
      <c r="D28" s="138">
        <f>COUNT(D26:D27)</f>
        <v>2</v>
      </c>
      <c r="E28" s="138"/>
      <c r="F28" s="138"/>
      <c r="G28" s="138"/>
      <c r="H28" s="138"/>
      <c r="I28" s="138"/>
      <c r="J28" s="140">
        <f>SUM(J26:J27)</f>
        <v>0</v>
      </c>
      <c r="K28" s="140">
        <f>SUM(K26:K27)</f>
        <v>0</v>
      </c>
      <c r="L28" s="140">
        <f>SUM(L26:L27)</f>
        <v>0</v>
      </c>
      <c r="M28" s="118"/>
      <c r="N28" s="144">
        <f>SUM(N26:N27)</f>
        <v>0</v>
      </c>
      <c r="O28" s="144">
        <f>SUM(O26:O27)</f>
        <v>0</v>
      </c>
      <c r="P28" s="144">
        <f>SUM(P26:P27)</f>
        <v>0</v>
      </c>
      <c r="Q28" s="133"/>
      <c r="S28" s="130" t="s">
        <v>52</v>
      </c>
      <c r="T28" s="130">
        <v>0</v>
      </c>
      <c r="U28" s="135">
        <v>0</v>
      </c>
    </row>
    <row r="29" spans="3:21" ht="15" x14ac:dyDescent="0.25">
      <c r="C29" s="125"/>
      <c r="D29" s="126"/>
      <c r="E29" s="126"/>
      <c r="F29" s="126"/>
      <c r="G29" s="126"/>
      <c r="H29" s="126"/>
      <c r="I29" s="126"/>
      <c r="J29" s="127"/>
      <c r="K29" s="127"/>
      <c r="L29" s="127"/>
      <c r="M29" s="129"/>
      <c r="N29" s="134"/>
      <c r="O29" s="134"/>
      <c r="P29" s="134"/>
      <c r="Q29" s="133"/>
      <c r="S29" s="130" t="s">
        <v>52</v>
      </c>
      <c r="T29" s="130">
        <v>6820650</v>
      </c>
      <c r="U29" s="135">
        <v>0</v>
      </c>
    </row>
    <row r="30" spans="3:21" ht="15" x14ac:dyDescent="0.25">
      <c r="C30" s="125" t="s">
        <v>65</v>
      </c>
      <c r="D30" s="126">
        <v>3</v>
      </c>
      <c r="E30" s="126"/>
      <c r="F30" s="126" t="str">
        <f>IF('[1]PN StatData(1Q)'!F31="","",'[1]PN StatData(1Q)'!F31)</f>
        <v/>
      </c>
      <c r="G30" s="126">
        <f>IF('[1]PN StatData(1Q)'!G31="","",'[1]PN StatData(1Q)'!G31)</f>
        <v>1</v>
      </c>
      <c r="H30" s="126" t="str">
        <f>IF('[1]PN StatData(1Q)'!H31="","",'[1]PN StatData(1Q)'!H31)</f>
        <v/>
      </c>
      <c r="I30" s="126"/>
      <c r="J30" s="127">
        <f>'[1]PN StatData(1Q)'!J31</f>
        <v>0</v>
      </c>
      <c r="K30" s="134">
        <f>'[1]PN StatData(1Q)'!K31</f>
        <v>0</v>
      </c>
      <c r="L30" s="127">
        <f>'[1]PN StatData(1Q)'!L31</f>
        <v>0</v>
      </c>
      <c r="M30" s="129"/>
      <c r="N30" s="130">
        <f>'[1]PN StatData(1Q)'!N31</f>
        <v>0</v>
      </c>
      <c r="O30" s="135">
        <f>'[1]PN StatData(1Q)'!O31</f>
        <v>0</v>
      </c>
      <c r="P30" s="130">
        <f>'[1]PN StatData(1Q)'!P31</f>
        <v>0</v>
      </c>
      <c r="Q30" s="133"/>
      <c r="S30" s="130"/>
      <c r="T30" s="131"/>
      <c r="U30" s="130"/>
    </row>
    <row r="31" spans="3:21" ht="15" x14ac:dyDescent="0.25">
      <c r="C31" s="125" t="s">
        <v>66</v>
      </c>
      <c r="D31" s="126">
        <v>3</v>
      </c>
      <c r="E31" s="126"/>
      <c r="F31" s="126" t="str">
        <f>IF('[1]PN StatData(1Q)'!F32="","",'[1]PN StatData(1Q)'!F32)</f>
        <v/>
      </c>
      <c r="G31" s="126" t="str">
        <f>IF('[1]PN StatData(1Q)'!G32="","",'[1]PN StatData(1Q)'!G32)</f>
        <v/>
      </c>
      <c r="H31" s="126">
        <f>IF('[1]PN StatData(1Q)'!H32="","",'[1]PN StatData(1Q)'!H32)</f>
        <v>1</v>
      </c>
      <c r="I31" s="126"/>
      <c r="J31" s="130">
        <f>'[1]PN StatData(1Q)'!J32</f>
        <v>0</v>
      </c>
      <c r="K31" s="130">
        <f>'[1]PN StatData(1Q)'!K32</f>
        <v>0</v>
      </c>
      <c r="L31" s="135">
        <f>'[1]PN StatData(1Q)'!L32</f>
        <v>0</v>
      </c>
      <c r="M31" s="129"/>
      <c r="N31" s="130">
        <f>'[1]PN StatData(1Q)'!N32</f>
        <v>0</v>
      </c>
      <c r="O31" s="130">
        <f>'[1]PN StatData(1Q)'!O32</f>
        <v>0</v>
      </c>
      <c r="P31" s="135">
        <f>'[1]PN StatData(1Q)'!P32</f>
        <v>0</v>
      </c>
      <c r="Q31" s="133"/>
      <c r="S31" s="130" t="s">
        <v>52</v>
      </c>
      <c r="T31" s="130">
        <v>0</v>
      </c>
      <c r="U31" s="135">
        <v>0</v>
      </c>
    </row>
    <row r="32" spans="3:21" ht="15" x14ac:dyDescent="0.25">
      <c r="C32" s="125" t="s">
        <v>67</v>
      </c>
      <c r="D32" s="126">
        <v>3</v>
      </c>
      <c r="E32" s="126"/>
      <c r="F32" s="126">
        <f>IF('[1]PN StatData(1Q)'!F33="","",'[1]PN StatData(1Q)'!F33)</f>
        <v>1</v>
      </c>
      <c r="G32" s="126" t="str">
        <f>IF('[1]PN StatData(1Q)'!G33="","",'[1]PN StatData(1Q)'!G33)</f>
        <v/>
      </c>
      <c r="H32" s="126" t="str">
        <f>IF('[1]PN StatData(1Q)'!H33="","",'[1]PN StatData(1Q)'!H33)</f>
        <v/>
      </c>
      <c r="I32" s="126"/>
      <c r="J32" s="127">
        <f>'[1]PN StatData(1Q)'!J33</f>
        <v>1209</v>
      </c>
      <c r="K32" s="127">
        <f>'[1]PN StatData(1Q)'!K33</f>
        <v>50</v>
      </c>
      <c r="L32" s="127">
        <f>'[1]PN StatData(1Q)'!L33</f>
        <v>10</v>
      </c>
      <c r="M32" s="129"/>
      <c r="N32" s="135">
        <f>'[1]PN StatData(1Q)'!N33</f>
        <v>203.51900000000001</v>
      </c>
      <c r="O32" s="135">
        <f>'[1]PN StatData(1Q)'!O33</f>
        <v>22.504000000000001</v>
      </c>
      <c r="P32" s="135">
        <f>'[1]PN StatData(1Q)'!P33</f>
        <v>5.2393000000000001</v>
      </c>
      <c r="Q32" s="133"/>
      <c r="S32" s="130"/>
      <c r="T32" s="130"/>
      <c r="U32" s="135"/>
    </row>
    <row r="33" spans="3:21" ht="15" x14ac:dyDescent="0.25">
      <c r="C33" s="125" t="s">
        <v>68</v>
      </c>
      <c r="D33" s="126">
        <v>3</v>
      </c>
      <c r="E33" s="126"/>
      <c r="F33" s="126">
        <f>IF('[1]PN StatData(1Q)'!F34="","",'[1]PN StatData(1Q)'!F34)</f>
        <v>1</v>
      </c>
      <c r="G33" s="126" t="str">
        <f>IF('[1]PN StatData(1Q)'!G34="","",'[1]PN StatData(1Q)'!G34)</f>
        <v/>
      </c>
      <c r="H33" s="126" t="str">
        <f>IF('[1]PN StatData(1Q)'!H34="","",'[1]PN StatData(1Q)'!H34)</f>
        <v/>
      </c>
      <c r="I33" s="126"/>
      <c r="J33" s="127">
        <f>'[1]PN StatData(1Q)'!J34</f>
        <v>388</v>
      </c>
      <c r="K33" s="127">
        <f>'[1]PN StatData(1Q)'!K34</f>
        <v>0</v>
      </c>
      <c r="L33" s="127">
        <f>'[1]PN StatData(1Q)'!L34</f>
        <v>0</v>
      </c>
      <c r="M33" s="129"/>
      <c r="N33" s="135">
        <f>'[1]PN StatData(1Q)'!N34</f>
        <v>15.454140000000001</v>
      </c>
      <c r="O33" s="135">
        <f>'[1]PN StatData(1Q)'!O34</f>
        <v>0</v>
      </c>
      <c r="P33" s="135">
        <f>'[1]PN StatData(1Q)'!P34</f>
        <v>0</v>
      </c>
      <c r="Q33" s="133"/>
      <c r="S33" s="134"/>
      <c r="T33" s="134"/>
      <c r="U33" s="134"/>
    </row>
    <row r="34" spans="3:21" ht="15" x14ac:dyDescent="0.25">
      <c r="C34" s="137" t="s">
        <v>62</v>
      </c>
      <c r="D34" s="138">
        <f>COUNT(D30:D33)</f>
        <v>4</v>
      </c>
      <c r="E34" s="145"/>
      <c r="F34" s="145"/>
      <c r="G34" s="145"/>
      <c r="H34" s="145"/>
      <c r="I34" s="145"/>
      <c r="J34" s="140">
        <f>SUM(J30:J33)</f>
        <v>1597</v>
      </c>
      <c r="K34" s="140">
        <f t="shared" ref="K34:L34" si="0">SUM(K30:K33)</f>
        <v>50</v>
      </c>
      <c r="L34" s="140">
        <f t="shared" si="0"/>
        <v>10</v>
      </c>
      <c r="M34" s="146"/>
      <c r="N34" s="144">
        <f t="shared" ref="N34:P34" si="1">SUM(N30:N33)</f>
        <v>218.97314</v>
      </c>
      <c r="O34" s="144">
        <f t="shared" si="1"/>
        <v>22.504000000000001</v>
      </c>
      <c r="P34" s="144">
        <f t="shared" si="1"/>
        <v>5.2393000000000001</v>
      </c>
      <c r="Q34" s="133"/>
      <c r="S34" s="135">
        <v>92063500</v>
      </c>
      <c r="T34" s="147">
        <v>200180500</v>
      </c>
      <c r="U34" s="135">
        <v>34429835.560000002</v>
      </c>
    </row>
    <row r="35" spans="3:21" ht="14.25" x14ac:dyDescent="0.2">
      <c r="C35" s="148"/>
      <c r="D35" s="148"/>
      <c r="E35" s="149"/>
      <c r="F35" s="150"/>
      <c r="G35" s="150"/>
      <c r="H35" s="150"/>
      <c r="I35" s="150"/>
      <c r="J35" s="151"/>
      <c r="K35" s="152"/>
      <c r="L35" s="153"/>
      <c r="M35" s="154"/>
      <c r="N35" s="151"/>
      <c r="O35" s="152"/>
      <c r="P35" s="153"/>
      <c r="Q35" s="133"/>
      <c r="S35" s="135">
        <v>11593940</v>
      </c>
      <c r="T35" s="135"/>
      <c r="U35" s="135"/>
    </row>
    <row r="36" spans="3:21" ht="15" x14ac:dyDescent="0.25">
      <c r="C36" s="155"/>
      <c r="D36" s="155"/>
      <c r="E36" s="156"/>
      <c r="F36" s="157"/>
      <c r="G36" s="157"/>
      <c r="H36" s="157"/>
      <c r="I36" s="157"/>
      <c r="J36" s="158"/>
      <c r="K36" s="159"/>
      <c r="L36" s="160"/>
      <c r="M36" s="161"/>
      <c r="N36" s="158"/>
      <c r="O36" s="159"/>
      <c r="P36" s="160"/>
      <c r="Q36" s="162"/>
      <c r="S36" s="144">
        <f>SUM(S34:S35)</f>
        <v>103657440</v>
      </c>
      <c r="T36" s="144">
        <f>SUM(T34:T35)</f>
        <v>200180500</v>
      </c>
      <c r="U36" s="144">
        <f>SUM(U34:U35)</f>
        <v>34429835.560000002</v>
      </c>
    </row>
    <row r="37" spans="3:21" ht="15" x14ac:dyDescent="0.25">
      <c r="C37" s="163" t="s">
        <v>69</v>
      </c>
      <c r="D37" s="138">
        <f>SUM(D24,D28,D34)</f>
        <v>17</v>
      </c>
      <c r="E37" s="164"/>
      <c r="F37" s="165">
        <f>SUM(F13:F34)</f>
        <v>12</v>
      </c>
      <c r="G37" s="165">
        <f>SUM(G13:G34)</f>
        <v>3</v>
      </c>
      <c r="H37" s="165">
        <f>SUM(H13:H34)</f>
        <v>2</v>
      </c>
      <c r="I37" s="165"/>
      <c r="J37" s="140">
        <f>J34+J28+J24</f>
        <v>258453</v>
      </c>
      <c r="K37" s="140">
        <f>K34+K28+K24</f>
        <v>204</v>
      </c>
      <c r="L37" s="140">
        <f>L34</f>
        <v>10</v>
      </c>
      <c r="M37" s="164"/>
      <c r="N37" s="166">
        <f>N24+N28+N34</f>
        <v>13178.619140000001</v>
      </c>
      <c r="O37" s="166">
        <f>O24+O28+O34</f>
        <v>42.592500000000001</v>
      </c>
      <c r="P37" s="166">
        <f>P34</f>
        <v>5.2393000000000001</v>
      </c>
      <c r="Q37" s="164"/>
      <c r="S37" s="151"/>
      <c r="T37" s="152"/>
      <c r="U37" s="153"/>
    </row>
    <row r="38" spans="3:21" ht="14.25" x14ac:dyDescent="0.2">
      <c r="N38" s="167"/>
      <c r="Q38" s="168"/>
      <c r="S38" s="159"/>
      <c r="T38" s="159"/>
      <c r="U38" s="160"/>
    </row>
    <row r="39" spans="3:21" ht="15" x14ac:dyDescent="0.25">
      <c r="Q39" s="168"/>
      <c r="S39" s="169" t="e">
        <f>S26+#REF!+S36</f>
        <v>#REF!</v>
      </c>
      <c r="T39" s="166" t="e">
        <f>T26+#REF!+T36</f>
        <v>#REF!</v>
      </c>
      <c r="U39" s="166">
        <f>U36</f>
        <v>34429835.560000002</v>
      </c>
    </row>
    <row r="40" spans="3:21" x14ac:dyDescent="0.2">
      <c r="N40" s="170"/>
    </row>
    <row r="41" spans="3:21" x14ac:dyDescent="0.2">
      <c r="C41" s="171" t="s">
        <v>70</v>
      </c>
    </row>
    <row r="42" spans="3:21" x14ac:dyDescent="0.2">
      <c r="C42" s="171" t="s">
        <v>71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</row>
    <row r="43" spans="3:21" x14ac:dyDescent="0.2">
      <c r="C43" s="171"/>
    </row>
    <row r="44" spans="3:21" x14ac:dyDescent="0.2">
      <c r="C44" s="171"/>
    </row>
    <row r="45" spans="3:21" x14ac:dyDescent="0.2">
      <c r="C45" s="171"/>
    </row>
  </sheetData>
  <mergeCells count="14">
    <mergeCell ref="C35:C36"/>
    <mergeCell ref="D35:D36"/>
    <mergeCell ref="J35:L36"/>
    <mergeCell ref="N35:P36"/>
    <mergeCell ref="S37:U38"/>
    <mergeCell ref="C4:S4"/>
    <mergeCell ref="C5:Q5"/>
    <mergeCell ref="C6:Q6"/>
    <mergeCell ref="C10:C11"/>
    <mergeCell ref="D10:D11"/>
    <mergeCell ref="F10:H10"/>
    <mergeCell ref="J10:L10"/>
    <mergeCell ref="N10:P10"/>
    <mergeCell ref="S10:U1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7" orientation="landscape" r:id="rId1"/>
  <headerFooter>
    <oddHeader>&amp;C&amp;K000000&amp;G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249977111117893"/>
    <pageSetUpPr fitToPage="1"/>
  </sheetPr>
  <dimension ref="C4:AA43"/>
  <sheetViews>
    <sheetView view="pageBreakPreview" topLeftCell="A13" zoomScale="85" zoomScaleNormal="85" zoomScaleSheetLayoutView="85" workbookViewId="0">
      <selection activeCell="O37" sqref="O37"/>
    </sheetView>
  </sheetViews>
  <sheetFormatPr defaultColWidth="8.85546875" defaultRowHeight="12.75" x14ac:dyDescent="0.2"/>
  <cols>
    <col min="1" max="1" width="4.85546875" customWidth="1"/>
    <col min="2" max="2" width="10.28515625" customWidth="1"/>
    <col min="3" max="3" width="40" customWidth="1"/>
    <col min="4" max="4" width="1" customWidth="1"/>
    <col min="5" max="5" width="15.42578125" bestFit="1" customWidth="1"/>
    <col min="6" max="6" width="1" customWidth="1"/>
    <col min="7" max="7" width="15.42578125" bestFit="1" customWidth="1"/>
    <col min="8" max="8" width="1" customWidth="1"/>
    <col min="9" max="9" width="15.42578125" bestFit="1" customWidth="1"/>
    <col min="10" max="10" width="1" customWidth="1"/>
    <col min="11" max="11" width="15.42578125" bestFit="1" customWidth="1"/>
    <col min="12" max="12" width="1" customWidth="1"/>
    <col min="13" max="13" width="15.42578125" bestFit="1" customWidth="1"/>
    <col min="14" max="14" width="1.140625" customWidth="1"/>
    <col min="15" max="15" width="15.42578125" bestFit="1" customWidth="1"/>
    <col min="16" max="16" width="1.140625" customWidth="1"/>
    <col min="17" max="17" width="15.42578125" bestFit="1" customWidth="1"/>
    <col min="18" max="18" width="1.28515625" customWidth="1"/>
    <col min="19" max="19" width="15.42578125" bestFit="1" customWidth="1"/>
    <col min="20" max="20" width="1" customWidth="1"/>
    <col min="21" max="21" width="15.42578125" bestFit="1" customWidth="1"/>
    <col min="22" max="22" width="1" customWidth="1"/>
    <col min="23" max="23" width="15.42578125" bestFit="1" customWidth="1"/>
    <col min="25" max="25" width="17.85546875" hidden="1" customWidth="1"/>
    <col min="26" max="26" width="17.42578125" hidden="1" customWidth="1"/>
    <col min="27" max="27" width="17.28515625" hidden="1" customWidth="1"/>
  </cols>
  <sheetData>
    <row r="4" spans="3:27" ht="20.25" x14ac:dyDescent="0.3">
      <c r="C4" s="103" t="s">
        <v>72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</row>
    <row r="5" spans="3:27" ht="20.25" x14ac:dyDescent="0.3">
      <c r="C5" s="103" t="str">
        <f>"For the Quarter Ending "&amp;MID([1]Selected_Fin1Q!B7,7,LEN([1]Selected_Fin1Q!B7))</f>
        <v>For the Quarter Ending March 31, 2023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</row>
    <row r="6" spans="3:27" ht="20.25" x14ac:dyDescent="0.3">
      <c r="C6" s="103" t="s">
        <v>37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</row>
    <row r="7" spans="3:27" x14ac:dyDescent="0.2">
      <c r="C7" s="104"/>
      <c r="D7" s="104"/>
      <c r="E7" s="173"/>
      <c r="F7" s="173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</row>
    <row r="8" spans="3:27" x14ac:dyDescent="0.2">
      <c r="C8" s="105"/>
      <c r="D8" s="104"/>
      <c r="E8" s="173"/>
      <c r="F8" s="173"/>
      <c r="G8" s="104"/>
      <c r="H8" s="104"/>
      <c r="I8" s="104"/>
      <c r="J8" s="104"/>
      <c r="K8" s="17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</row>
    <row r="9" spans="3:27" x14ac:dyDescent="0.2">
      <c r="C9" s="104"/>
      <c r="D9" s="104"/>
      <c r="E9" s="173"/>
      <c r="F9" s="173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</row>
    <row r="10" spans="3:27" ht="48" x14ac:dyDescent="0.2">
      <c r="C10" s="106"/>
      <c r="D10" s="108"/>
      <c r="E10" s="175" t="s">
        <v>9</v>
      </c>
      <c r="F10" s="175"/>
      <c r="G10" s="176" t="s">
        <v>73</v>
      </c>
      <c r="H10" s="175"/>
      <c r="I10" s="175" t="s">
        <v>11</v>
      </c>
      <c r="J10" s="175"/>
      <c r="K10" s="176" t="s">
        <v>74</v>
      </c>
      <c r="L10" s="176"/>
      <c r="M10" s="176" t="s">
        <v>75</v>
      </c>
      <c r="N10" s="176"/>
      <c r="O10" s="175" t="s">
        <v>12</v>
      </c>
      <c r="P10" s="175"/>
      <c r="Q10" s="176" t="s">
        <v>76</v>
      </c>
      <c r="R10" s="176"/>
      <c r="S10" s="176" t="s">
        <v>77</v>
      </c>
      <c r="T10" s="175"/>
      <c r="U10" s="175" t="s">
        <v>78</v>
      </c>
      <c r="V10" s="175"/>
      <c r="W10" s="175" t="s">
        <v>79</v>
      </c>
      <c r="Y10" s="114" t="s">
        <v>42</v>
      </c>
      <c r="Z10" s="114"/>
      <c r="AA10" s="114"/>
    </row>
    <row r="11" spans="3:27" ht="15" x14ac:dyDescent="0.25">
      <c r="C11" s="177"/>
      <c r="E11" s="178" t="s">
        <v>80</v>
      </c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80"/>
      <c r="Y11" s="178"/>
      <c r="Z11" s="179"/>
      <c r="AA11" s="179"/>
    </row>
    <row r="12" spans="3:27" x14ac:dyDescent="0.2">
      <c r="C12" s="121"/>
      <c r="D12" s="124"/>
      <c r="E12" s="181"/>
      <c r="F12" s="182"/>
      <c r="G12" s="183"/>
      <c r="H12" s="184"/>
      <c r="I12" s="184"/>
      <c r="J12" s="124"/>
      <c r="K12" s="183"/>
      <c r="L12" s="124"/>
      <c r="M12" s="124"/>
      <c r="N12" s="124"/>
      <c r="O12" s="183"/>
      <c r="P12" s="124"/>
      <c r="Q12" s="183"/>
      <c r="R12" s="184"/>
      <c r="S12" s="184"/>
      <c r="T12" s="124"/>
      <c r="U12" s="183"/>
      <c r="V12" s="124"/>
      <c r="W12" s="183"/>
      <c r="Y12" s="123"/>
      <c r="Z12" s="123"/>
      <c r="AA12" s="123"/>
    </row>
    <row r="13" spans="3:27" ht="15" x14ac:dyDescent="0.25">
      <c r="C13" s="125" t="s">
        <v>49</v>
      </c>
      <c r="D13" s="133"/>
      <c r="E13" s="147">
        <f>'[1]PN StatData(1Q)'!R14</f>
        <v>260.80307699999997</v>
      </c>
      <c r="F13" s="147"/>
      <c r="G13" s="147">
        <f>'[1]PN StatData(1Q)'!T14</f>
        <v>93.458500999999998</v>
      </c>
      <c r="H13" s="147"/>
      <c r="I13" s="147">
        <f>'[1]PN StatData(1Q)'!V14</f>
        <v>191.17862600000001</v>
      </c>
      <c r="J13" s="147"/>
      <c r="K13" s="147">
        <f>'[1]PN StatData(1Q)'!X14</f>
        <v>97.249103000000005</v>
      </c>
      <c r="L13" s="147"/>
      <c r="M13" s="147">
        <f>'[1]PN StatData(1Q)'!Z14</f>
        <v>-3.7906020000000069</v>
      </c>
      <c r="N13" s="147"/>
      <c r="O13" s="147">
        <f>'[1]PN StatData(1Q)'!AB14</f>
        <v>69.624448999999998</v>
      </c>
      <c r="P13" s="147"/>
      <c r="Q13" s="147">
        <f>'[1]PN StatData(1Q)'!AD14</f>
        <v>50</v>
      </c>
      <c r="R13" s="147"/>
      <c r="S13" s="147">
        <f>'[1]PN StatData(1Q)'!AF14</f>
        <v>-159.069164</v>
      </c>
      <c r="T13" s="147"/>
      <c r="U13" s="147">
        <f>'[1]PN StatData(1Q)'!AH14</f>
        <v>8.8380360000000005E-2</v>
      </c>
      <c r="V13" s="147"/>
      <c r="W13" s="147">
        <f>'[1]PN StatData(1Q)'!AJ14</f>
        <v>-3.7258135399999999</v>
      </c>
      <c r="Y13" s="130" t="s">
        <v>52</v>
      </c>
      <c r="Z13" s="131">
        <v>84248300</v>
      </c>
      <c r="AA13" s="130" t="s">
        <v>52</v>
      </c>
    </row>
    <row r="14" spans="3:27" ht="15" x14ac:dyDescent="0.25">
      <c r="C14" s="125" t="s">
        <v>50</v>
      </c>
      <c r="D14" s="133"/>
      <c r="E14" s="147">
        <f>'[1]PN StatData(1Q)'!R15</f>
        <v>1098.75000957</v>
      </c>
      <c r="F14" s="147"/>
      <c r="G14" s="147">
        <f>'[1]PN StatData(1Q)'!T15</f>
        <v>1030.4935256800002</v>
      </c>
      <c r="H14" s="147"/>
      <c r="I14" s="147">
        <f>'[1]PN StatData(1Q)'!V15</f>
        <v>1175.2106188100001</v>
      </c>
      <c r="J14" s="147"/>
      <c r="K14" s="147">
        <f>'[1]PN StatData(1Q)'!X15</f>
        <v>1091.3400128800001</v>
      </c>
      <c r="L14" s="147"/>
      <c r="M14" s="147">
        <f>'[1]PN StatData(1Q)'!Z15</f>
        <v>-60.846487199999956</v>
      </c>
      <c r="N14" s="147"/>
      <c r="O14" s="147">
        <f>'[1]PN StatData(1Q)'!AB15</f>
        <v>-76.460609240000068</v>
      </c>
      <c r="P14" s="147"/>
      <c r="Q14" s="147">
        <f>'[1]PN StatData(1Q)'!AD15</f>
        <v>150</v>
      </c>
      <c r="R14" s="147"/>
      <c r="S14" s="147">
        <f>'[1]PN StatData(1Q)'!AF15</f>
        <v>-238.73647781000008</v>
      </c>
      <c r="T14" s="147"/>
      <c r="U14" s="147">
        <f>'[1]PN StatData(1Q)'!AH15</f>
        <v>22.973595710000001</v>
      </c>
      <c r="V14" s="147"/>
      <c r="W14" s="147">
        <f>'[1]PN StatData(1Q)'!AJ15</f>
        <v>-9.0588479000001065</v>
      </c>
      <c r="Y14" s="130" t="s">
        <v>52</v>
      </c>
      <c r="Z14" s="131">
        <v>84248300</v>
      </c>
      <c r="AA14" s="130" t="s">
        <v>52</v>
      </c>
    </row>
    <row r="15" spans="3:27" ht="15" x14ac:dyDescent="0.25">
      <c r="C15" s="125" t="s">
        <v>51</v>
      </c>
      <c r="D15" s="133"/>
      <c r="E15" s="147">
        <f>'[1]PN StatData(1Q)'!R16</f>
        <v>351.54248672000006</v>
      </c>
      <c r="F15" s="135"/>
      <c r="G15" s="147">
        <f>'[1]PN StatData(1Q)'!T16</f>
        <v>37.346050750000003</v>
      </c>
      <c r="H15" s="147"/>
      <c r="I15" s="147">
        <f>'[1]PN StatData(1Q)'!V16</f>
        <v>32.868200429999995</v>
      </c>
      <c r="J15" s="147"/>
      <c r="K15" s="147">
        <f>'[1]PN StatData(1Q)'!X16</f>
        <v>28.350153709999997</v>
      </c>
      <c r="L15" s="147"/>
      <c r="M15" s="147">
        <f>'[1]PN StatData(1Q)'!Z16</f>
        <v>8.9958970400000062</v>
      </c>
      <c r="N15" s="147"/>
      <c r="O15" s="147">
        <f>'[1]PN StatData(1Q)'!AB16</f>
        <v>318.67428628999994</v>
      </c>
      <c r="P15" s="147"/>
      <c r="Q15" s="147">
        <f>'[1]PN StatData(1Q)'!AD16</f>
        <v>158.125</v>
      </c>
      <c r="R15" s="147"/>
      <c r="S15" s="147">
        <f>'[1]PN StatData(1Q)'!AF16</f>
        <v>152.10442334000001</v>
      </c>
      <c r="T15" s="147"/>
      <c r="U15" s="147">
        <f>'[1]PN StatData(1Q)'!AH16</f>
        <v>0</v>
      </c>
      <c r="V15" s="147"/>
      <c r="W15" s="147">
        <f>'[1]PN StatData(1Q)'!AJ16</f>
        <v>2.9135698999999993</v>
      </c>
      <c r="Y15" s="130" t="s">
        <v>52</v>
      </c>
      <c r="Z15" s="135">
        <v>0</v>
      </c>
      <c r="AA15" s="130" t="s">
        <v>52</v>
      </c>
    </row>
    <row r="16" spans="3:27" ht="15" x14ac:dyDescent="0.25">
      <c r="C16" s="125" t="s">
        <v>53</v>
      </c>
      <c r="D16" s="133"/>
      <c r="E16" s="147">
        <f>'[1]PN StatData(1Q)'!R17</f>
        <v>338.88209378000005</v>
      </c>
      <c r="F16" s="135"/>
      <c r="G16" s="147">
        <f>'[1]PN StatData(1Q)'!T17</f>
        <v>140.01053625</v>
      </c>
      <c r="H16" s="147"/>
      <c r="I16" s="147">
        <f>'[1]PN StatData(1Q)'!V17</f>
        <v>159.1942348</v>
      </c>
      <c r="J16" s="147"/>
      <c r="K16" s="147">
        <f>'[1]PN StatData(1Q)'!X17</f>
        <v>112.97616686000001</v>
      </c>
      <c r="L16" s="147"/>
      <c r="M16" s="147">
        <f>'[1]PN StatData(1Q)'!Z17</f>
        <v>27.034369389999995</v>
      </c>
      <c r="N16" s="147"/>
      <c r="O16" s="147">
        <f>'[1]PN StatData(1Q)'!AB17</f>
        <v>179.68785897999999</v>
      </c>
      <c r="P16" s="147"/>
      <c r="Q16" s="147">
        <f>'[1]PN StatData(1Q)'!AD17</f>
        <v>157.61250000000001</v>
      </c>
      <c r="R16" s="147"/>
      <c r="S16" s="147">
        <f>'[1]PN StatData(1Q)'!AF17</f>
        <v>16.42304635</v>
      </c>
      <c r="T16" s="147"/>
      <c r="U16" s="147">
        <f>'[1]PN StatData(1Q)'!AH17</f>
        <v>39.5723506</v>
      </c>
      <c r="V16" s="147"/>
      <c r="W16" s="147">
        <f>'[1]PN StatData(1Q)'!AJ17</f>
        <v>1.508907886359999</v>
      </c>
      <c r="Y16" s="130">
        <v>48910000</v>
      </c>
      <c r="Z16" s="135" t="s">
        <v>61</v>
      </c>
      <c r="AA16" s="130" t="s">
        <v>52</v>
      </c>
    </row>
    <row r="17" spans="3:27" ht="15" x14ac:dyDescent="0.25">
      <c r="C17" s="125" t="s">
        <v>54</v>
      </c>
      <c r="D17" s="133"/>
      <c r="E17" s="147">
        <f>'[1]PN StatData(1Q)'!R18</f>
        <v>325.73911915215268</v>
      </c>
      <c r="F17" s="135"/>
      <c r="G17" s="147">
        <f>'[1]PN StatData(1Q)'!T18</f>
        <v>0.92944649999999995</v>
      </c>
      <c r="H17" s="147"/>
      <c r="I17" s="147">
        <f>'[1]PN StatData(1Q)'!V18</f>
        <v>135.49675638561718</v>
      </c>
      <c r="J17" s="147"/>
      <c r="K17" s="147">
        <f>'[1]PN StatData(1Q)'!X18</f>
        <v>0</v>
      </c>
      <c r="L17" s="147"/>
      <c r="M17" s="147">
        <f>'[1]PN StatData(1Q)'!Z18</f>
        <v>0.92944649999999995</v>
      </c>
      <c r="N17" s="147"/>
      <c r="O17" s="147">
        <f>'[1]PN StatData(1Q)'!AB18</f>
        <v>190.24236271217063</v>
      </c>
      <c r="P17" s="147"/>
      <c r="Q17" s="147">
        <f>'[1]PN StatData(1Q)'!AD18</f>
        <v>100</v>
      </c>
      <c r="R17" s="147"/>
      <c r="S17" s="147">
        <f>'[1]PN StatData(1Q)'!AF18</f>
        <v>-9.7576372878293682</v>
      </c>
      <c r="T17" s="147"/>
      <c r="U17" s="147">
        <f>'[1]PN StatData(1Q)'!AH18</f>
        <v>0.88982142857142854</v>
      </c>
      <c r="V17" s="147"/>
      <c r="W17" s="147">
        <f>'[1]PN StatData(1Q)'!AJ18</f>
        <v>-1.1368907478293693</v>
      </c>
      <c r="Y17" s="130"/>
      <c r="Z17" s="135"/>
      <c r="AA17" s="130"/>
    </row>
    <row r="18" spans="3:27" ht="15" x14ac:dyDescent="0.25">
      <c r="C18" s="125" t="s">
        <v>55</v>
      </c>
      <c r="D18" s="133"/>
      <c r="E18" s="147">
        <f>'[1]PN StatData(1Q)'!R19</f>
        <v>0</v>
      </c>
      <c r="F18" s="135"/>
      <c r="G18" s="147">
        <f>'[1]PN StatData(1Q)'!T19</f>
        <v>0</v>
      </c>
      <c r="H18" s="147"/>
      <c r="I18" s="147">
        <f>'[1]PN StatData(1Q)'!V19</f>
        <v>0</v>
      </c>
      <c r="J18" s="147"/>
      <c r="K18" s="147">
        <f>'[1]PN StatData(1Q)'!X19</f>
        <v>0</v>
      </c>
      <c r="L18" s="147"/>
      <c r="M18" s="147">
        <f>'[1]PN StatData(1Q)'!Z19</f>
        <v>0</v>
      </c>
      <c r="N18" s="147"/>
      <c r="O18" s="147">
        <f>'[1]PN StatData(1Q)'!AB19</f>
        <v>0</v>
      </c>
      <c r="P18" s="147"/>
      <c r="Q18" s="147">
        <f>'[1]PN StatData(1Q)'!AD19</f>
        <v>0</v>
      </c>
      <c r="R18" s="147"/>
      <c r="S18" s="147">
        <f>'[1]PN StatData(1Q)'!AF19</f>
        <v>0</v>
      </c>
      <c r="T18" s="147"/>
      <c r="U18" s="147">
        <f>'[1]PN StatData(1Q)'!AH19</f>
        <v>0</v>
      </c>
      <c r="V18" s="147"/>
      <c r="W18" s="147">
        <f>'[1]PN StatData(1Q)'!AJ19</f>
        <v>0</v>
      </c>
      <c r="Y18" s="130"/>
      <c r="Z18" s="135"/>
      <c r="AA18" s="130"/>
    </row>
    <row r="19" spans="3:27" ht="15" x14ac:dyDescent="0.25">
      <c r="C19" s="125" t="s">
        <v>56</v>
      </c>
      <c r="D19" s="133"/>
      <c r="E19" s="147">
        <f>'[1]PN StatData(1Q)'!R20</f>
        <v>108.550342</v>
      </c>
      <c r="F19" s="135"/>
      <c r="G19" s="147">
        <f>'[1]PN StatData(1Q)'!T20</f>
        <v>5.106128</v>
      </c>
      <c r="H19" s="147"/>
      <c r="I19" s="147">
        <f>'[1]PN StatData(1Q)'!V20</f>
        <v>7.7285029999999999</v>
      </c>
      <c r="J19" s="147"/>
      <c r="K19" s="147">
        <f>'[1]PN StatData(1Q)'!X20</f>
        <v>0</v>
      </c>
      <c r="L19" s="147"/>
      <c r="M19" s="147">
        <f>'[1]PN StatData(1Q)'!Z20</f>
        <v>5.106128</v>
      </c>
      <c r="N19" s="147"/>
      <c r="O19" s="147">
        <f>'[1]PN StatData(1Q)'!AB20</f>
        <v>100.821839</v>
      </c>
      <c r="P19" s="147"/>
      <c r="Q19" s="147">
        <f>'[1]PN StatData(1Q)'!AD20</f>
        <v>100.214</v>
      </c>
      <c r="R19" s="147"/>
      <c r="S19" s="147">
        <f>'[1]PN StatData(1Q)'!AF20</f>
        <v>-1.5521609999999999</v>
      </c>
      <c r="T19" s="147"/>
      <c r="U19" s="147">
        <f>'[1]PN StatData(1Q)'!AH20</f>
        <v>0</v>
      </c>
      <c r="V19" s="147"/>
      <c r="W19" s="147">
        <f>'[1]PN StatData(1Q)'!AJ20</f>
        <v>-7.5070999999999999E-2</v>
      </c>
      <c r="Y19" s="130"/>
      <c r="Z19" s="135"/>
      <c r="AA19" s="130"/>
    </row>
    <row r="20" spans="3:27" ht="15" x14ac:dyDescent="0.25">
      <c r="C20" s="125" t="s">
        <v>57</v>
      </c>
      <c r="D20" s="133"/>
      <c r="E20" s="147">
        <f>'[1]PN StatData(1Q)'!R21</f>
        <v>89.776090999999994</v>
      </c>
      <c r="F20" s="135"/>
      <c r="G20" s="147">
        <f>'[1]PN StatData(1Q)'!T21</f>
        <v>0</v>
      </c>
      <c r="H20" s="147"/>
      <c r="I20" s="147">
        <f>'[1]PN StatData(1Q)'!V21</f>
        <v>26.458235999999999</v>
      </c>
      <c r="J20" s="147"/>
      <c r="K20" s="147">
        <f>'[1]PN StatData(1Q)'!X21</f>
        <v>12.346002</v>
      </c>
      <c r="L20" s="147"/>
      <c r="M20" s="147">
        <f>'[1]PN StatData(1Q)'!Z21</f>
        <v>-12.346002</v>
      </c>
      <c r="N20" s="147"/>
      <c r="O20" s="147">
        <f>'[1]PN StatData(1Q)'!AB21</f>
        <v>63.317855000000002</v>
      </c>
      <c r="P20" s="147"/>
      <c r="Q20" s="147">
        <f>'[1]PN StatData(1Q)'!AD21</f>
        <v>89.828000000000003</v>
      </c>
      <c r="R20" s="147"/>
      <c r="S20" s="147">
        <f>'[1]PN StatData(1Q)'!AF21</f>
        <v>-558.65944999999999</v>
      </c>
      <c r="T20" s="147"/>
      <c r="U20" s="147">
        <f>'[1]PN StatData(1Q)'!AH21</f>
        <v>0</v>
      </c>
      <c r="V20" s="147"/>
      <c r="W20" s="147">
        <f>'[1]PN StatData(1Q)'!AJ21</f>
        <v>0.16381000000000001</v>
      </c>
      <c r="Y20" s="130"/>
      <c r="Z20" s="135"/>
      <c r="AA20" s="130"/>
    </row>
    <row r="21" spans="3:27" ht="15" x14ac:dyDescent="0.25">
      <c r="C21" s="136" t="s">
        <v>58</v>
      </c>
      <c r="D21" s="133"/>
      <c r="E21" s="147">
        <f>'[1]PN StatData(1Q)'!R22</f>
        <v>206.61448009999995</v>
      </c>
      <c r="F21" s="135"/>
      <c r="G21" s="147">
        <f>'[1]PN StatData(1Q)'!T22</f>
        <v>48.135449469999998</v>
      </c>
      <c r="H21" s="147"/>
      <c r="I21" s="147">
        <f>'[1]PN StatData(1Q)'!V22</f>
        <v>35.844760489999999</v>
      </c>
      <c r="J21" s="147"/>
      <c r="K21" s="147">
        <f>'[1]PN StatData(1Q)'!X22</f>
        <v>19.145946440000003</v>
      </c>
      <c r="L21" s="147"/>
      <c r="M21" s="147">
        <f>'[1]PN StatData(1Q)'!Z22</f>
        <v>28.989503029999995</v>
      </c>
      <c r="N21" s="147"/>
      <c r="O21" s="147">
        <f>'[1]PN StatData(1Q)'!AB22</f>
        <v>170.76971962000002</v>
      </c>
      <c r="P21" s="147"/>
      <c r="Q21" s="147">
        <f>'[1]PN StatData(1Q)'!AD22</f>
        <v>125</v>
      </c>
      <c r="R21" s="147"/>
      <c r="S21" s="147">
        <f>'[1]PN StatData(1Q)'!AF22</f>
        <v>19.276877249999998</v>
      </c>
      <c r="T21" s="147"/>
      <c r="U21" s="147">
        <f>'[1]PN StatData(1Q)'!AH22</f>
        <v>13.152320520000007</v>
      </c>
      <c r="V21" s="147"/>
      <c r="W21" s="147">
        <f>'[1]PN StatData(1Q)'!AJ22</f>
        <v>4.2832103900000105</v>
      </c>
      <c r="Y21" s="130">
        <v>23216000</v>
      </c>
      <c r="Z21" s="135" t="s">
        <v>61</v>
      </c>
      <c r="AA21" s="130" t="s">
        <v>61</v>
      </c>
    </row>
    <row r="22" spans="3:27" ht="15" x14ac:dyDescent="0.25">
      <c r="C22" s="136" t="s">
        <v>59</v>
      </c>
      <c r="D22" s="133"/>
      <c r="E22" s="147">
        <f>'[1]PN StatData(1Q)'!R23</f>
        <v>7531.5768129999997</v>
      </c>
      <c r="F22" s="135"/>
      <c r="G22" s="147">
        <f>'[1]PN StatData(1Q)'!T23</f>
        <v>5950.4182350000001</v>
      </c>
      <c r="H22" s="147"/>
      <c r="I22" s="147">
        <f>'[1]PN StatData(1Q)'!V23</f>
        <v>6659.6220249999997</v>
      </c>
      <c r="J22" s="147"/>
      <c r="K22" s="147">
        <f>'[1]PN StatData(1Q)'!X23</f>
        <v>6180.3955985299999</v>
      </c>
      <c r="L22" s="147"/>
      <c r="M22" s="147">
        <f>'[1]PN StatData(1Q)'!Z23</f>
        <v>-229.97736352999982</v>
      </c>
      <c r="N22" s="147"/>
      <c r="O22" s="147">
        <f>'[1]PN StatData(1Q)'!AB23</f>
        <v>871.95478800000001</v>
      </c>
      <c r="P22" s="147"/>
      <c r="Q22" s="147">
        <f>'[1]PN StatData(1Q)'!AD23</f>
        <v>250</v>
      </c>
      <c r="R22" s="147"/>
      <c r="S22" s="147">
        <f>'[1]PN StatData(1Q)'!AF23</f>
        <v>-1184.07007</v>
      </c>
      <c r="T22" s="147"/>
      <c r="U22" s="147">
        <f>'[1]PN StatData(1Q)'!AH23</f>
        <v>2.8990999999999998</v>
      </c>
      <c r="V22" s="147"/>
      <c r="W22" s="147">
        <f>'[1]PN StatData(1Q)'!AJ23</f>
        <v>3.288923</v>
      </c>
      <c r="Y22" s="130" t="s">
        <v>52</v>
      </c>
      <c r="Z22" s="130">
        <v>0</v>
      </c>
      <c r="AA22" s="130" t="s">
        <v>61</v>
      </c>
    </row>
    <row r="23" spans="3:27" ht="15" x14ac:dyDescent="0.25">
      <c r="C23" s="125" t="s">
        <v>60</v>
      </c>
      <c r="D23" s="133"/>
      <c r="E23" s="147">
        <f>'[1]PN StatData(1Q)'!R24</f>
        <v>100494.89541300001</v>
      </c>
      <c r="F23" s="135"/>
      <c r="G23" s="147">
        <f>'[1]PN StatData(1Q)'!T24</f>
        <v>88376.514601000003</v>
      </c>
      <c r="H23" s="147"/>
      <c r="I23" s="147">
        <f>'[1]PN StatData(1Q)'!V24</f>
        <v>85304.481967</v>
      </c>
      <c r="J23" s="147"/>
      <c r="K23" s="147">
        <f>'[1]PN StatData(1Q)'!X24</f>
        <v>81601.526610999994</v>
      </c>
      <c r="L23" s="147"/>
      <c r="M23" s="147">
        <f>'[1]PN StatData(1Q)'!Z24</f>
        <v>6774.9879900000087</v>
      </c>
      <c r="N23" s="147"/>
      <c r="O23" s="147">
        <f>'[1]PN StatData(1Q)'!AB24</f>
        <v>15190.413446</v>
      </c>
      <c r="P23" s="147"/>
      <c r="Q23" s="147">
        <f>'[1]PN StatData(1Q)'!AD24</f>
        <v>1360</v>
      </c>
      <c r="R23" s="147"/>
      <c r="S23" s="147">
        <f>'[1]PN StatData(1Q)'!AF24</f>
        <v>14133.131303</v>
      </c>
      <c r="T23" s="147"/>
      <c r="U23" s="147">
        <f>'[1]PN StatData(1Q)'!AH24</f>
        <v>5421.9909790000002</v>
      </c>
      <c r="V23" s="147"/>
      <c r="W23" s="147">
        <f>'[1]PN StatData(1Q)'!AJ24</f>
        <v>1016.38461727</v>
      </c>
      <c r="X23" s="142"/>
      <c r="Y23" s="130">
        <v>8693286100</v>
      </c>
      <c r="Z23" s="130" t="s">
        <v>52</v>
      </c>
      <c r="AA23" s="130" t="s">
        <v>52</v>
      </c>
    </row>
    <row r="24" spans="3:27" ht="15" x14ac:dyDescent="0.25">
      <c r="C24" s="137" t="s">
        <v>62</v>
      </c>
      <c r="D24" s="143"/>
      <c r="E24" s="141">
        <f>SUM(E13:E23)</f>
        <v>110807.12992532217</v>
      </c>
      <c r="F24" s="185"/>
      <c r="G24" s="141">
        <f>SUM(G13:G23)</f>
        <v>95682.412473650009</v>
      </c>
      <c r="H24" s="141"/>
      <c r="I24" s="141">
        <f>SUM(I13:I23)</f>
        <v>93728.083927915621</v>
      </c>
      <c r="J24" s="141"/>
      <c r="K24" s="141">
        <f>SUM(K13:K23)</f>
        <v>89143.329594419993</v>
      </c>
      <c r="L24" s="141"/>
      <c r="M24" s="141">
        <f>SUM(M13:M23)</f>
        <v>6539.082879230009</v>
      </c>
      <c r="N24" s="141"/>
      <c r="O24" s="141">
        <f>SUM(O13:O23)</f>
        <v>17079.045995362172</v>
      </c>
      <c r="P24" s="141"/>
      <c r="Q24" s="141">
        <f>SUM(Q13:Q23)</f>
        <v>2540.7794999999996</v>
      </c>
      <c r="R24" s="141"/>
      <c r="S24" s="141">
        <f>SUM(S13:S23)</f>
        <v>12169.090689842171</v>
      </c>
      <c r="T24" s="141"/>
      <c r="U24" s="141">
        <f>SUM(U13:U23)</f>
        <v>5501.5665476185713</v>
      </c>
      <c r="V24" s="141"/>
      <c r="W24" s="141">
        <f>SUM(W13:W23)</f>
        <v>1014.5464152585306</v>
      </c>
      <c r="Y24" s="141">
        <f>SUM(Y14:Y23)</f>
        <v>8765412100</v>
      </c>
      <c r="Z24" s="141">
        <f>SUM(Z14:Z23)</f>
        <v>84248300</v>
      </c>
      <c r="AA24" s="141">
        <f>SUM(AA14:AA23)</f>
        <v>0</v>
      </c>
    </row>
    <row r="25" spans="3:27" ht="15" x14ac:dyDescent="0.25">
      <c r="C25" s="125"/>
      <c r="D25" s="133"/>
      <c r="E25" s="135"/>
      <c r="F25" s="186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Y25" s="134"/>
      <c r="Z25" s="134"/>
      <c r="AA25" s="134"/>
    </row>
    <row r="26" spans="3:27" ht="15" x14ac:dyDescent="0.25">
      <c r="C26" s="125" t="s">
        <v>63</v>
      </c>
      <c r="D26" s="133"/>
      <c r="E26" s="147">
        <f>'[1]PN StatData(1Q)'!R27</f>
        <v>2677.9080426200003</v>
      </c>
      <c r="F26" s="147"/>
      <c r="G26" s="147">
        <f>'[1]PN StatData(1Q)'!T27</f>
        <v>2641.8029567200001</v>
      </c>
      <c r="H26" s="147"/>
      <c r="I26" s="147">
        <f>'[1]PN StatData(1Q)'!V27</f>
        <v>2472.1727887999996</v>
      </c>
      <c r="J26" s="147"/>
      <c r="K26" s="147">
        <f>'[1]PN StatData(1Q)'!X27</f>
        <v>2442.1006130199999</v>
      </c>
      <c r="L26" s="147"/>
      <c r="M26" s="147">
        <f>'[1]PN StatData(1Q)'!Z27</f>
        <v>199.70234370000026</v>
      </c>
      <c r="N26" s="147"/>
      <c r="O26" s="147">
        <f>'[1]PN StatData(1Q)'!AB27</f>
        <v>205.73525381999968</v>
      </c>
      <c r="P26" s="147"/>
      <c r="Q26" s="147">
        <f>'[1]PN StatData(1Q)'!AD27</f>
        <v>100</v>
      </c>
      <c r="R26" s="147"/>
      <c r="S26" s="147">
        <f>'[1]PN StatData(1Q)'!AF27</f>
        <v>-682.15202046000002</v>
      </c>
      <c r="T26" s="147"/>
      <c r="U26" s="147">
        <f>'[1]PN StatData(1Q)'!AH27</f>
        <v>0</v>
      </c>
      <c r="V26" s="147"/>
      <c r="W26" s="147">
        <f>'[1]PN StatData(1Q)'!AJ27</f>
        <v>0.91681764250000009</v>
      </c>
      <c r="Y26" s="130" t="s">
        <v>52</v>
      </c>
      <c r="Z26" s="130">
        <v>0</v>
      </c>
      <c r="AA26" s="135">
        <v>0</v>
      </c>
    </row>
    <row r="27" spans="3:27" ht="15" x14ac:dyDescent="0.25">
      <c r="C27" s="125" t="s">
        <v>64</v>
      </c>
      <c r="D27" s="133"/>
      <c r="E27" s="147">
        <f>'[1]PN StatData(1Q)'!R28</f>
        <v>4884.8205980000002</v>
      </c>
      <c r="F27" s="135"/>
      <c r="G27" s="147">
        <f>'[1]PN StatData(1Q)'!T28</f>
        <v>4376.1182349999999</v>
      </c>
      <c r="H27" s="147"/>
      <c r="I27" s="147">
        <f>'[1]PN StatData(1Q)'!V28</f>
        <v>4540.6180990000003</v>
      </c>
      <c r="J27" s="147"/>
      <c r="K27" s="147">
        <f>'[1]PN StatData(1Q)'!X28</f>
        <v>4445.9717959999998</v>
      </c>
      <c r="L27" s="147"/>
      <c r="M27" s="147">
        <f>'[1]PN StatData(1Q)'!Z28</f>
        <v>-69.8535609999999</v>
      </c>
      <c r="N27" s="147"/>
      <c r="O27" s="147">
        <f>'[1]PN StatData(1Q)'!AB28</f>
        <v>344.20249899999999</v>
      </c>
      <c r="P27" s="147"/>
      <c r="Q27" s="147">
        <f>'[1]PN StatData(1Q)'!AD28</f>
        <v>125</v>
      </c>
      <c r="R27" s="147"/>
      <c r="S27" s="147">
        <f>'[1]PN StatData(1Q)'!AF28</f>
        <v>-1005.749775</v>
      </c>
      <c r="T27" s="147"/>
      <c r="U27" s="147">
        <f>'[1]PN StatData(1Q)'!AH28</f>
        <v>15.035693</v>
      </c>
      <c r="V27" s="147"/>
      <c r="W27" s="147">
        <f>'[1]PN StatData(1Q)'!AJ28</f>
        <v>16.296559749999975</v>
      </c>
      <c r="Y27" s="130" t="s">
        <v>52</v>
      </c>
      <c r="Z27" s="130">
        <v>6820650</v>
      </c>
      <c r="AA27" s="135">
        <v>0</v>
      </c>
    </row>
    <row r="28" spans="3:27" ht="15" x14ac:dyDescent="0.25">
      <c r="C28" s="137" t="s">
        <v>62</v>
      </c>
      <c r="D28" s="143"/>
      <c r="E28" s="141">
        <f>SUM(E26:E27)</f>
        <v>7562.7286406200001</v>
      </c>
      <c r="F28" s="185"/>
      <c r="G28" s="141">
        <f>SUM(G26:G27)</f>
        <v>7017.92119172</v>
      </c>
      <c r="H28" s="141"/>
      <c r="I28" s="141">
        <f>SUM(I26:I27)</f>
        <v>7012.7908877999998</v>
      </c>
      <c r="J28" s="141"/>
      <c r="K28" s="141">
        <f>SUM(K26:K27)</f>
        <v>6888.0724090200001</v>
      </c>
      <c r="L28" s="141"/>
      <c r="M28" s="141">
        <f>SUM(M26:M27)</f>
        <v>129.84878270000036</v>
      </c>
      <c r="N28" s="141"/>
      <c r="O28" s="141">
        <f>SUM(O26:O27)</f>
        <v>549.93775281999967</v>
      </c>
      <c r="P28" s="141"/>
      <c r="Q28" s="141">
        <f>SUM(Q26:Q27)</f>
        <v>225</v>
      </c>
      <c r="R28" s="141"/>
      <c r="S28" s="141">
        <f>SUM(S26:S27)</f>
        <v>-1687.9017954599999</v>
      </c>
      <c r="T28" s="141"/>
      <c r="U28" s="141">
        <f>SUM(U26:U27)</f>
        <v>15.035693</v>
      </c>
      <c r="V28" s="141"/>
      <c r="W28" s="141">
        <f>SUM(W26:W27)</f>
        <v>17.213377392499975</v>
      </c>
      <c r="Y28" s="140">
        <f>SUM(Y26:Y27)</f>
        <v>0</v>
      </c>
      <c r="Z28" s="140">
        <f>SUM(Z26:Z27)</f>
        <v>6820650</v>
      </c>
      <c r="AA28" s="140">
        <f>SUM(AA26:AA27)</f>
        <v>0</v>
      </c>
    </row>
    <row r="29" spans="3:27" ht="15" x14ac:dyDescent="0.25">
      <c r="C29" s="125"/>
      <c r="D29" s="133"/>
      <c r="E29" s="135"/>
      <c r="F29" s="186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Y29" s="134"/>
      <c r="Z29" s="134"/>
      <c r="AA29" s="134"/>
    </row>
    <row r="30" spans="3:27" ht="15" x14ac:dyDescent="0.25">
      <c r="C30" s="125" t="s">
        <v>65</v>
      </c>
      <c r="D30" s="133"/>
      <c r="E30" s="147">
        <f>'[1]PN StatData(1Q)'!R31</f>
        <v>943.67232269956889</v>
      </c>
      <c r="F30" s="135"/>
      <c r="G30" s="147">
        <f>'[1]PN StatData(1Q)'!T31</f>
        <v>551.32517117999998</v>
      </c>
      <c r="H30" s="147"/>
      <c r="I30" s="147">
        <f>'[1]PN StatData(1Q)'!V31</f>
        <v>740.22798147665469</v>
      </c>
      <c r="J30" s="147"/>
      <c r="K30" s="147">
        <f>'[1]PN StatData(1Q)'!X31</f>
        <v>632.52398382365516</v>
      </c>
      <c r="L30" s="147"/>
      <c r="M30" s="147">
        <f>'[1]PN StatData(1Q)'!Z31</f>
        <v>-81.198812643655174</v>
      </c>
      <c r="N30" s="147"/>
      <c r="O30" s="147">
        <f>'[1]PN StatData(1Q)'!AB31</f>
        <v>203.4443412225001</v>
      </c>
      <c r="P30" s="147"/>
      <c r="Q30" s="147">
        <f>'[1]PN StatData(1Q)'!AD31</f>
        <v>100.0000000025</v>
      </c>
      <c r="R30" s="147"/>
      <c r="S30" s="147">
        <f>'[1]PN StatData(1Q)'!AF31</f>
        <v>-318.53927458999999</v>
      </c>
      <c r="T30" s="147"/>
      <c r="U30" s="147">
        <f>'[1]PN StatData(1Q)'!AH31</f>
        <v>4.5775000000000003E-2</v>
      </c>
      <c r="V30" s="147"/>
      <c r="W30" s="147">
        <f>'[1]PN StatData(1Q)'!AJ31</f>
        <v>111.10769701329974</v>
      </c>
      <c r="Y30" s="134"/>
      <c r="Z30" s="134"/>
      <c r="AA30" s="134"/>
    </row>
    <row r="31" spans="3:27" ht="15" x14ac:dyDescent="0.25">
      <c r="C31" s="125" t="s">
        <v>66</v>
      </c>
      <c r="D31" s="133"/>
      <c r="E31" s="147">
        <f>'[1]PN StatData(1Q)'!R32</f>
        <v>100.896179</v>
      </c>
      <c r="F31" s="135"/>
      <c r="G31" s="147">
        <f>'[1]PN StatData(1Q)'!T32</f>
        <v>49.935614999999999</v>
      </c>
      <c r="H31" s="147"/>
      <c r="I31" s="147">
        <f>'[1]PN StatData(1Q)'!V32</f>
        <v>46.860453</v>
      </c>
      <c r="J31" s="147"/>
      <c r="K31" s="147">
        <f>'[1]PN StatData(1Q)'!X32</f>
        <v>45.467039999999997</v>
      </c>
      <c r="L31" s="147"/>
      <c r="M31" s="147">
        <f>'[1]PN StatData(1Q)'!Z32</f>
        <v>4.4685750000000013</v>
      </c>
      <c r="N31" s="147"/>
      <c r="O31" s="147">
        <f>'[1]PN StatData(1Q)'!AB32</f>
        <v>54.035725999999997</v>
      </c>
      <c r="P31" s="147"/>
      <c r="Q31" s="147">
        <f>'[1]PN StatData(1Q)'!AD32</f>
        <v>100</v>
      </c>
      <c r="R31" s="147"/>
      <c r="S31" s="147">
        <f>'[1]PN StatData(1Q)'!AF32</f>
        <v>-48.622442999999997</v>
      </c>
      <c r="T31" s="147"/>
      <c r="U31" s="147">
        <f>'[1]PN StatData(1Q)'!AH32</f>
        <v>0</v>
      </c>
      <c r="V31" s="147"/>
      <c r="W31" s="147">
        <f>'[1]PN StatData(1Q)'!AJ32</f>
        <v>-0.45655600000000002</v>
      </c>
      <c r="Y31" s="130" t="s">
        <v>52</v>
      </c>
      <c r="Z31" s="130">
        <v>0</v>
      </c>
      <c r="AA31" s="135">
        <v>0</v>
      </c>
    </row>
    <row r="32" spans="3:27" ht="15" x14ac:dyDescent="0.25">
      <c r="C32" s="125" t="s">
        <v>67</v>
      </c>
      <c r="D32" s="133"/>
      <c r="E32" s="147">
        <f>'[1]PN StatData(1Q)'!R33</f>
        <v>24734.05554125</v>
      </c>
      <c r="F32" s="135"/>
      <c r="G32" s="147">
        <f>'[1]PN StatData(1Q)'!T33</f>
        <v>18697.935911069999</v>
      </c>
      <c r="H32" s="147"/>
      <c r="I32" s="147">
        <f>'[1]PN StatData(1Q)'!V33</f>
        <v>20232.563769129993</v>
      </c>
      <c r="J32" s="147"/>
      <c r="K32" s="147">
        <f>'[1]PN StatData(1Q)'!X33</f>
        <v>18046.513802779999</v>
      </c>
      <c r="L32" s="147"/>
      <c r="M32" s="147">
        <f>'[1]PN StatData(1Q)'!Z33</f>
        <v>651.42210829000032</v>
      </c>
      <c r="N32" s="147"/>
      <c r="O32" s="147">
        <f>'[1]PN StatData(1Q)'!AB33</f>
        <v>4501.4917723699582</v>
      </c>
      <c r="P32" s="147"/>
      <c r="Q32" s="147">
        <f>'[1]PN StatData(1Q)'!AD33</f>
        <v>700</v>
      </c>
      <c r="R32" s="147"/>
      <c r="S32" s="147">
        <f>'[1]PN StatData(1Q)'!AF33</f>
        <v>3993.6667412199581</v>
      </c>
      <c r="T32" s="147"/>
      <c r="U32" s="147">
        <f>'[1]PN StatData(1Q)'!AH33</f>
        <v>210.76632739999999</v>
      </c>
      <c r="V32" s="147"/>
      <c r="W32" s="147">
        <f>'[1]PN StatData(1Q)'!AJ33</f>
        <v>-27.098933450000018</v>
      </c>
      <c r="Y32" s="134"/>
      <c r="Z32" s="134"/>
      <c r="AA32" s="134"/>
    </row>
    <row r="33" spans="3:27" ht="15" x14ac:dyDescent="0.25">
      <c r="C33" s="125" t="s">
        <v>68</v>
      </c>
      <c r="D33" s="133"/>
      <c r="E33" s="147">
        <f>'[1]PN StatData(1Q)'!R34</f>
        <v>704.107348</v>
      </c>
      <c r="F33" s="135"/>
      <c r="G33" s="147">
        <f>'[1]PN StatData(1Q)'!T34</f>
        <v>136.00867199999999</v>
      </c>
      <c r="H33" s="147"/>
      <c r="I33" s="147">
        <f>'[1]PN StatData(1Q)'!V34</f>
        <v>246.09804</v>
      </c>
      <c r="J33" s="147"/>
      <c r="K33" s="147">
        <f>'[1]PN StatData(1Q)'!X34</f>
        <v>116.070556</v>
      </c>
      <c r="L33" s="147"/>
      <c r="M33" s="147">
        <f>'[1]PN StatData(1Q)'!Z34</f>
        <v>19.938115999999994</v>
      </c>
      <c r="N33" s="147"/>
      <c r="O33" s="147">
        <f>'[1]PN StatData(1Q)'!AB34</f>
        <v>458.00930799999998</v>
      </c>
      <c r="P33" s="147"/>
      <c r="Q33" s="147">
        <f>'[1]PN StatData(1Q)'!AD34</f>
        <v>113.51</v>
      </c>
      <c r="R33" s="147"/>
      <c r="S33" s="147">
        <f>'[1]PN StatData(1Q)'!AF34</f>
        <v>-1.414488</v>
      </c>
      <c r="T33" s="147"/>
      <c r="U33" s="147">
        <f>'[1]PN StatData(1Q)'!AH34</f>
        <v>2.1440760000000001</v>
      </c>
      <c r="V33" s="147"/>
      <c r="W33" s="147">
        <f>'[1]PN StatData(1Q)'!AJ34</f>
        <v>2.1585359999999998</v>
      </c>
      <c r="Y33" s="135">
        <v>11593940</v>
      </c>
      <c r="Z33" s="135"/>
      <c r="AA33" s="135"/>
    </row>
    <row r="34" spans="3:27" ht="15" x14ac:dyDescent="0.25">
      <c r="C34" s="137" t="s">
        <v>62</v>
      </c>
      <c r="D34" s="162"/>
      <c r="E34" s="166">
        <f>SUM(E30:E33)</f>
        <v>26482.731390949572</v>
      </c>
      <c r="F34" s="187"/>
      <c r="G34" s="166">
        <f t="shared" ref="G34:W34" si="0">SUM(G30:G33)</f>
        <v>19435.205369249998</v>
      </c>
      <c r="H34" s="166"/>
      <c r="I34" s="166">
        <f t="shared" si="0"/>
        <v>21265.75024360665</v>
      </c>
      <c r="J34" s="166"/>
      <c r="K34" s="166">
        <f t="shared" si="0"/>
        <v>18840.575382603653</v>
      </c>
      <c r="L34" s="166"/>
      <c r="M34" s="166">
        <f t="shared" si="0"/>
        <v>594.62998664634517</v>
      </c>
      <c r="N34" s="166"/>
      <c r="O34" s="166">
        <f t="shared" si="0"/>
        <v>5216.981147592458</v>
      </c>
      <c r="P34" s="166"/>
      <c r="Q34" s="166">
        <f t="shared" si="0"/>
        <v>1013.5100000025</v>
      </c>
      <c r="R34" s="166"/>
      <c r="S34" s="166">
        <f t="shared" si="0"/>
        <v>3625.0905356299581</v>
      </c>
      <c r="T34" s="166"/>
      <c r="U34" s="166">
        <f t="shared" si="0"/>
        <v>212.9561784</v>
      </c>
      <c r="V34" s="166"/>
      <c r="W34" s="166">
        <f t="shared" si="0"/>
        <v>85.710743563299715</v>
      </c>
      <c r="Y34" s="144">
        <f>SUM(Y33:Y33)</f>
        <v>11593940</v>
      </c>
      <c r="Z34" s="144">
        <f>SUM(Z33:Z33)</f>
        <v>0</v>
      </c>
      <c r="AA34" s="144">
        <f>SUM(AA33:AA33)</f>
        <v>0</v>
      </c>
    </row>
    <row r="35" spans="3:27" ht="15" x14ac:dyDescent="0.25">
      <c r="C35" s="148"/>
      <c r="D35" s="188"/>
      <c r="E35" s="189"/>
      <c r="F35" s="190"/>
      <c r="G35" s="191"/>
      <c r="H35" s="192"/>
      <c r="I35" s="192"/>
      <c r="J35" s="193"/>
      <c r="K35" s="193"/>
      <c r="L35" s="193"/>
      <c r="M35" s="193"/>
      <c r="N35" s="193"/>
      <c r="O35" s="191"/>
      <c r="P35" s="193"/>
      <c r="Q35" s="194"/>
      <c r="R35" s="195"/>
      <c r="S35" s="195"/>
      <c r="T35" s="193"/>
      <c r="U35" s="191"/>
      <c r="V35" s="193"/>
      <c r="W35" s="191"/>
      <c r="Y35" s="151"/>
      <c r="Z35" s="152"/>
      <c r="AA35" s="153"/>
    </row>
    <row r="36" spans="3:27" ht="15" x14ac:dyDescent="0.25">
      <c r="C36" s="155"/>
      <c r="D36" s="161"/>
      <c r="E36" s="196"/>
      <c r="F36" s="197"/>
      <c r="G36" s="198"/>
      <c r="H36" s="192"/>
      <c r="I36" s="192"/>
      <c r="J36" s="193"/>
      <c r="K36" s="193"/>
      <c r="L36" s="193"/>
      <c r="M36" s="193"/>
      <c r="N36" s="193"/>
      <c r="O36" s="198"/>
      <c r="P36" s="193"/>
      <c r="Q36" s="199"/>
      <c r="R36" s="195"/>
      <c r="S36" s="195"/>
      <c r="T36" s="193"/>
      <c r="U36" s="198"/>
      <c r="V36" s="193"/>
      <c r="W36" s="198"/>
      <c r="Y36" s="158"/>
      <c r="Z36" s="159"/>
      <c r="AA36" s="160"/>
    </row>
    <row r="37" spans="3:27" ht="15" x14ac:dyDescent="0.25">
      <c r="C37" s="163" t="s">
        <v>69</v>
      </c>
      <c r="D37" s="164"/>
      <c r="E37" s="166">
        <f>E24+E28+E34</f>
        <v>144852.58995689172</v>
      </c>
      <c r="F37" s="166"/>
      <c r="G37" s="166">
        <f>G24+G28+G34</f>
        <v>122135.53903462001</v>
      </c>
      <c r="H37" s="187"/>
      <c r="I37" s="166">
        <f>I24+I28+I34</f>
        <v>122006.62505932228</v>
      </c>
      <c r="J37" s="166"/>
      <c r="K37" s="166">
        <f>K24+K28+K34</f>
        <v>114871.97738604364</v>
      </c>
      <c r="L37" s="166">
        <f>L24+L28+L34</f>
        <v>0</v>
      </c>
      <c r="M37" s="166">
        <f>M24+M28+M34</f>
        <v>7263.5616485763549</v>
      </c>
      <c r="N37" s="166"/>
      <c r="O37" s="166">
        <f>O24+O28+O34</f>
        <v>22845.964895774629</v>
      </c>
      <c r="P37" s="166"/>
      <c r="Q37" s="166">
        <f>Q24+Q28+Q34</f>
        <v>3779.2895000024996</v>
      </c>
      <c r="R37" s="166"/>
      <c r="S37" s="166">
        <f>S24+S28+S34</f>
        <v>14106.279430012128</v>
      </c>
      <c r="T37" s="200"/>
      <c r="U37" s="166">
        <f>U24+U28+U34</f>
        <v>5729.5584190185709</v>
      </c>
      <c r="V37" s="187"/>
      <c r="W37" s="166">
        <f>W24+W28+W34</f>
        <v>1117.4705362143302</v>
      </c>
      <c r="Y37" s="166">
        <f>Y24+Y28+Y34</f>
        <v>8777006040</v>
      </c>
      <c r="Z37" s="166">
        <f>Z24+Z28+Z34</f>
        <v>91068950</v>
      </c>
      <c r="AA37" s="166">
        <f>AA34</f>
        <v>0</v>
      </c>
    </row>
    <row r="38" spans="3:27" x14ac:dyDescent="0.2">
      <c r="I38" s="201"/>
    </row>
    <row r="39" spans="3:27" s="202" customFormat="1" x14ac:dyDescent="0.2"/>
    <row r="40" spans="3:27" x14ac:dyDescent="0.2">
      <c r="C40" s="203" t="s">
        <v>81</v>
      </c>
    </row>
    <row r="41" spans="3:27" x14ac:dyDescent="0.2">
      <c r="C41" s="171" t="s">
        <v>82</v>
      </c>
      <c r="E41" s="204"/>
      <c r="G41" s="204"/>
      <c r="I41" s="204"/>
      <c r="K41" s="204"/>
      <c r="O41" s="204"/>
      <c r="Q41" s="204"/>
      <c r="R41" s="204"/>
      <c r="S41" s="204"/>
      <c r="U41" s="205"/>
      <c r="W41" s="204"/>
    </row>
    <row r="42" spans="3:27" x14ac:dyDescent="0.2">
      <c r="C42" s="171"/>
    </row>
    <row r="43" spans="3:27" x14ac:dyDescent="0.2">
      <c r="C43" s="171"/>
    </row>
  </sheetData>
  <mergeCells count="15">
    <mergeCell ref="W35:W36"/>
    <mergeCell ref="Y35:AA36"/>
    <mergeCell ref="C35:C36"/>
    <mergeCell ref="E35:E36"/>
    <mergeCell ref="G35:G36"/>
    <mergeCell ref="O35:O36"/>
    <mergeCell ref="Q35:Q36"/>
    <mergeCell ref="U35:U36"/>
    <mergeCell ref="C4:W4"/>
    <mergeCell ref="C5:W5"/>
    <mergeCell ref="C6:W6"/>
    <mergeCell ref="C10:C11"/>
    <mergeCell ref="Y10:AA10"/>
    <mergeCell ref="E11:W11"/>
    <mergeCell ref="Y11:AA11"/>
  </mergeCells>
  <printOptions horizontalCentered="1"/>
  <pageMargins left="0.511811023622047" right="0.511811023622047" top="0.74803149606299202" bottom="0.74803149606299202" header="0.31496062992126" footer="0.31496062992126"/>
  <pageSetup paperSize="9" scale="67" fitToHeight="0" orientation="landscape" r:id="rId1"/>
  <headerFooter>
    <oddHeader>&amp;C&amp;K000000&amp;G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PN Industry Performance</vt:lpstr>
      <vt:lpstr>PN SDtab1</vt:lpstr>
      <vt:lpstr>PN SDtab2</vt:lpstr>
      <vt:lpstr>'PN Industry Performance'!Print_Area</vt:lpstr>
      <vt:lpstr>'PN SDtab1'!Print_Area</vt:lpstr>
      <vt:lpstr>'PN SDtab2'!Print_Area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2023-07-06T02:14:57Z</dcterms:created>
  <dcterms:modified xsi:type="dcterms:W3CDTF">2023-07-06T02:26:15Z</dcterms:modified>
</cp:coreProperties>
</file>