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OneDrive - Insurance Commission, DBM PS\Desktop\For Records Section\Industry Performance 1st Quarter 2023\HMO\"/>
    </mc:Choice>
  </mc:AlternateContent>
  <bookViews>
    <workbookView xWindow="0" yWindow="0" windowWidth="28800" windowHeight="9915" activeTab="1"/>
  </bookViews>
  <sheets>
    <sheet name="Industry Performance" sheetId="1" r:id="rId1"/>
    <sheet name="KeyPerformance" sheetId="2" r:id="rId2"/>
  </sheets>
  <externalReferences>
    <externalReference r:id="rId3"/>
  </externalReferences>
  <definedNames>
    <definedName name="_xlnm.Print_Area" localSheetId="0">'Industry Performance'!$B$1:$I$39</definedName>
    <definedName name="_xlnm.Print_Area" localSheetId="1">KeyPerformance!$A$1:$O$41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2" l="1"/>
  <c r="L39" i="2"/>
  <c r="J39" i="2"/>
  <c r="I39" i="2"/>
  <c r="H39" i="2"/>
  <c r="K39" i="2" s="1"/>
  <c r="G39" i="2"/>
  <c r="E39" i="2"/>
  <c r="F39" i="2" s="1"/>
  <c r="O38" i="2"/>
  <c r="L38" i="2"/>
  <c r="J38" i="2"/>
  <c r="N38" i="2" s="1"/>
  <c r="I38" i="2"/>
  <c r="H38" i="2"/>
  <c r="K38" i="2" s="1"/>
  <c r="G38" i="2"/>
  <c r="F38" i="2"/>
  <c r="E38" i="2"/>
  <c r="O37" i="2"/>
  <c r="L37" i="2"/>
  <c r="J37" i="2"/>
  <c r="N37" i="2" s="1"/>
  <c r="I37" i="2"/>
  <c r="H37" i="2"/>
  <c r="K37" i="2" s="1"/>
  <c r="G37" i="2"/>
  <c r="F37" i="2"/>
  <c r="E37" i="2"/>
  <c r="O36" i="2"/>
  <c r="L36" i="2"/>
  <c r="J36" i="2"/>
  <c r="I36" i="2"/>
  <c r="H36" i="2"/>
  <c r="K36" i="2" s="1"/>
  <c r="G36" i="2"/>
  <c r="E36" i="2"/>
  <c r="F36" i="2" s="1"/>
  <c r="O35" i="2"/>
  <c r="L35" i="2"/>
  <c r="J35" i="2"/>
  <c r="N35" i="2" s="1"/>
  <c r="I35" i="2"/>
  <c r="H35" i="2"/>
  <c r="K35" i="2" s="1"/>
  <c r="G35" i="2"/>
  <c r="F35" i="2"/>
  <c r="E35" i="2"/>
  <c r="O34" i="2"/>
  <c r="L34" i="2"/>
  <c r="J34" i="2"/>
  <c r="N34" i="2" s="1"/>
  <c r="I34" i="2"/>
  <c r="H34" i="2"/>
  <c r="K34" i="2" s="1"/>
  <c r="G34" i="2"/>
  <c r="F34" i="2"/>
  <c r="E34" i="2"/>
  <c r="O33" i="2"/>
  <c r="L33" i="2"/>
  <c r="J33" i="2"/>
  <c r="I33" i="2"/>
  <c r="H33" i="2"/>
  <c r="K33" i="2" s="1"/>
  <c r="G33" i="2"/>
  <c r="E33" i="2"/>
  <c r="F33" i="2" s="1"/>
  <c r="O32" i="2"/>
  <c r="L32" i="2"/>
  <c r="J32" i="2"/>
  <c r="N32" i="2" s="1"/>
  <c r="I32" i="2"/>
  <c r="H32" i="2"/>
  <c r="K32" i="2" s="1"/>
  <c r="G32" i="2"/>
  <c r="F32" i="2"/>
  <c r="E32" i="2"/>
  <c r="O31" i="2"/>
  <c r="L31" i="2"/>
  <c r="J31" i="2"/>
  <c r="N31" i="2" s="1"/>
  <c r="I31" i="2"/>
  <c r="H31" i="2"/>
  <c r="K31" i="2" s="1"/>
  <c r="G31" i="2"/>
  <c r="F31" i="2"/>
  <c r="E31" i="2"/>
  <c r="O30" i="2"/>
  <c r="L30" i="2"/>
  <c r="J30" i="2"/>
  <c r="I30" i="2"/>
  <c r="H30" i="2"/>
  <c r="K30" i="2" s="1"/>
  <c r="G30" i="2"/>
  <c r="E30" i="2"/>
  <c r="F30" i="2" s="1"/>
  <c r="O29" i="2"/>
  <c r="L29" i="2"/>
  <c r="J29" i="2"/>
  <c r="N29" i="2" s="1"/>
  <c r="I29" i="2"/>
  <c r="H29" i="2"/>
  <c r="K29" i="2" s="1"/>
  <c r="G29" i="2"/>
  <c r="F29" i="2"/>
  <c r="E29" i="2"/>
  <c r="O28" i="2"/>
  <c r="L28" i="2"/>
  <c r="J28" i="2"/>
  <c r="N28" i="2" s="1"/>
  <c r="I28" i="2"/>
  <c r="H28" i="2"/>
  <c r="K28" i="2" s="1"/>
  <c r="G28" i="2"/>
  <c r="F28" i="2"/>
  <c r="E28" i="2"/>
  <c r="O27" i="2"/>
  <c r="L27" i="2"/>
  <c r="J27" i="2"/>
  <c r="I27" i="2"/>
  <c r="H27" i="2"/>
  <c r="K27" i="2" s="1"/>
  <c r="G27" i="2"/>
  <c r="E27" i="2"/>
  <c r="F27" i="2" s="1"/>
  <c r="O26" i="2"/>
  <c r="L26" i="2"/>
  <c r="J26" i="2"/>
  <c r="N26" i="2" s="1"/>
  <c r="I26" i="2"/>
  <c r="H26" i="2"/>
  <c r="K26" i="2" s="1"/>
  <c r="G26" i="2"/>
  <c r="F26" i="2"/>
  <c r="E26" i="2"/>
  <c r="O25" i="2"/>
  <c r="L25" i="2"/>
  <c r="J25" i="2"/>
  <c r="N25" i="2" s="1"/>
  <c r="I25" i="2"/>
  <c r="H25" i="2"/>
  <c r="K25" i="2" s="1"/>
  <c r="G25" i="2"/>
  <c r="F25" i="2"/>
  <c r="E25" i="2"/>
  <c r="O24" i="2"/>
  <c r="L24" i="2"/>
  <c r="J24" i="2"/>
  <c r="I24" i="2"/>
  <c r="H24" i="2"/>
  <c r="K24" i="2" s="1"/>
  <c r="G24" i="2"/>
  <c r="E24" i="2"/>
  <c r="F24" i="2" s="1"/>
  <c r="O23" i="2"/>
  <c r="L23" i="2"/>
  <c r="J23" i="2"/>
  <c r="N23" i="2" s="1"/>
  <c r="I23" i="2"/>
  <c r="H23" i="2"/>
  <c r="K23" i="2" s="1"/>
  <c r="G23" i="2"/>
  <c r="F23" i="2"/>
  <c r="E23" i="2"/>
  <c r="O22" i="2"/>
  <c r="L22" i="2"/>
  <c r="J22" i="2"/>
  <c r="N22" i="2" s="1"/>
  <c r="I22" i="2"/>
  <c r="H22" i="2"/>
  <c r="K22" i="2" s="1"/>
  <c r="G22" i="2"/>
  <c r="F22" i="2"/>
  <c r="E22" i="2"/>
  <c r="O21" i="2"/>
  <c r="L21" i="2"/>
  <c r="J21" i="2"/>
  <c r="I21" i="2"/>
  <c r="H21" i="2"/>
  <c r="K21" i="2" s="1"/>
  <c r="G21" i="2"/>
  <c r="E21" i="2"/>
  <c r="F21" i="2" s="1"/>
  <c r="O20" i="2"/>
  <c r="L20" i="2"/>
  <c r="J20" i="2"/>
  <c r="N20" i="2" s="1"/>
  <c r="I20" i="2"/>
  <c r="H20" i="2"/>
  <c r="K20" i="2" s="1"/>
  <c r="G20" i="2"/>
  <c r="F20" i="2"/>
  <c r="E20" i="2"/>
  <c r="O19" i="2"/>
  <c r="L19" i="2"/>
  <c r="J19" i="2"/>
  <c r="N19" i="2" s="1"/>
  <c r="I19" i="2"/>
  <c r="H19" i="2"/>
  <c r="K19" i="2" s="1"/>
  <c r="G19" i="2"/>
  <c r="F19" i="2"/>
  <c r="E19" i="2"/>
  <c r="O18" i="2"/>
  <c r="L18" i="2"/>
  <c r="J18" i="2"/>
  <c r="I18" i="2"/>
  <c r="H18" i="2"/>
  <c r="K18" i="2" s="1"/>
  <c r="G18" i="2"/>
  <c r="E18" i="2"/>
  <c r="F18" i="2" s="1"/>
  <c r="O17" i="2"/>
  <c r="L17" i="2"/>
  <c r="J17" i="2"/>
  <c r="N17" i="2" s="1"/>
  <c r="I17" i="2"/>
  <c r="H17" i="2"/>
  <c r="K17" i="2" s="1"/>
  <c r="G17" i="2"/>
  <c r="F17" i="2"/>
  <c r="E17" i="2"/>
  <c r="O16" i="2"/>
  <c r="L16" i="2"/>
  <c r="J16" i="2"/>
  <c r="N16" i="2" s="1"/>
  <c r="I16" i="2"/>
  <c r="H16" i="2"/>
  <c r="K16" i="2" s="1"/>
  <c r="G16" i="2"/>
  <c r="F16" i="2"/>
  <c r="E16" i="2"/>
  <c r="O14" i="2"/>
  <c r="L14" i="2"/>
  <c r="J14" i="2"/>
  <c r="I14" i="2"/>
  <c r="H14" i="2"/>
  <c r="K14" i="2" s="1"/>
  <c r="G14" i="2"/>
  <c r="E14" i="2"/>
  <c r="F14" i="2" s="1"/>
  <c r="O13" i="2"/>
  <c r="L13" i="2"/>
  <c r="J13" i="2"/>
  <c r="N13" i="2" s="1"/>
  <c r="I13" i="2"/>
  <c r="H13" i="2"/>
  <c r="K13" i="2" s="1"/>
  <c r="G13" i="2"/>
  <c r="F13" i="2"/>
  <c r="E13" i="2"/>
  <c r="O12" i="2"/>
  <c r="L12" i="2"/>
  <c r="J12" i="2"/>
  <c r="N12" i="2" s="1"/>
  <c r="I12" i="2"/>
  <c r="H12" i="2"/>
  <c r="K12" i="2" s="1"/>
  <c r="G12" i="2"/>
  <c r="F12" i="2"/>
  <c r="E12" i="2"/>
  <c r="O11" i="2"/>
  <c r="L11" i="2"/>
  <c r="J11" i="2"/>
  <c r="I11" i="2"/>
  <c r="H11" i="2"/>
  <c r="K11" i="2" s="1"/>
  <c r="G11" i="2"/>
  <c r="E11" i="2"/>
  <c r="F11" i="2" s="1"/>
  <c r="B11" i="2"/>
  <c r="B12" i="2" s="1"/>
  <c r="B13" i="2" s="1"/>
  <c r="B14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O10" i="2"/>
  <c r="L10" i="2"/>
  <c r="J10" i="2"/>
  <c r="I10" i="2"/>
  <c r="H10" i="2"/>
  <c r="K10" i="2" s="1"/>
  <c r="G10" i="2"/>
  <c r="G41" i="2" s="1"/>
  <c r="E10" i="2"/>
  <c r="A2" i="2"/>
  <c r="G30" i="1"/>
  <c r="F30" i="1"/>
  <c r="G28" i="1"/>
  <c r="F28" i="1"/>
  <c r="G26" i="1"/>
  <c r="F26" i="1"/>
  <c r="G25" i="1"/>
  <c r="F25" i="1"/>
  <c r="G23" i="1"/>
  <c r="H23" i="1" s="1"/>
  <c r="F23" i="1"/>
  <c r="G21" i="1"/>
  <c r="F21" i="1"/>
  <c r="G19" i="1"/>
  <c r="F19" i="1"/>
  <c r="H19" i="1" s="1"/>
  <c r="G17" i="1"/>
  <c r="F17" i="1"/>
  <c r="G15" i="1"/>
  <c r="F15" i="1"/>
  <c r="C4" i="1"/>
  <c r="I41" i="2" l="1"/>
  <c r="J41" i="2"/>
  <c r="L41" i="2"/>
  <c r="E41" i="2"/>
  <c r="H25" i="1"/>
  <c r="H28" i="1"/>
  <c r="F10" i="2"/>
  <c r="F41" i="2" s="1"/>
  <c r="H30" i="1"/>
  <c r="N11" i="2"/>
  <c r="N14" i="2"/>
  <c r="N18" i="2"/>
  <c r="N21" i="2"/>
  <c r="N24" i="2"/>
  <c r="N27" i="2"/>
  <c r="N30" i="2"/>
  <c r="N33" i="2"/>
  <c r="N36" i="2"/>
  <c r="N39" i="2"/>
  <c r="K41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H41" i="2"/>
  <c r="N10" i="2"/>
  <c r="H15" i="1"/>
  <c r="H21" i="1"/>
  <c r="H26" i="1"/>
  <c r="H17" i="1"/>
  <c r="N41" i="2" l="1"/>
  <c r="M41" i="2"/>
</calcChain>
</file>

<file path=xl/sharedStrings.xml><?xml version="1.0" encoding="utf-8"?>
<sst xmlns="http://schemas.openxmlformats.org/spreadsheetml/2006/main" count="74" uniqueCount="67">
  <si>
    <t>HMO INDUSTRY PERFORMANCE</t>
  </si>
  <si>
    <t>( Based on Submitted Unaudited Interim Financial Statements )</t>
  </si>
  <si>
    <t>Health Maintenance Organizations</t>
  </si>
  <si>
    <r>
      <t>2023</t>
    </r>
    <r>
      <rPr>
        <b/>
        <vertAlign val="superscript"/>
        <sz val="12"/>
        <rFont val="Arial"/>
        <family val="2"/>
      </rPr>
      <t>1/</t>
    </r>
  </si>
  <si>
    <r>
      <t>2022</t>
    </r>
    <r>
      <rPr>
        <b/>
        <vertAlign val="superscript"/>
        <sz val="12"/>
        <rFont val="Arial"/>
        <family val="2"/>
      </rPr>
      <t>2/</t>
    </r>
  </si>
  <si>
    <t>% Increase/
(Decrease)</t>
  </si>
  <si>
    <t>Total Number of Companies</t>
  </si>
  <si>
    <t>(in Million Pesos)</t>
  </si>
  <si>
    <t>.</t>
  </si>
  <si>
    <t>Total Assets</t>
  </si>
  <si>
    <t>Total Liabilities</t>
  </si>
  <si>
    <t>Total Equity</t>
  </si>
  <si>
    <t>Total Capital Stock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</si>
  <si>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</si>
  <si>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Total Revenues</t>
  </si>
  <si>
    <r>
      <t>Total Membership/Enrolees/ASO</t>
    </r>
    <r>
      <rPr>
        <b/>
        <vertAlign val="superscript"/>
        <sz val="11"/>
        <rFont val="Arial"/>
        <family val="2"/>
      </rPr>
      <t>4</t>
    </r>
    <r>
      <rPr>
        <b/>
        <sz val="11"/>
        <rFont val="Arial"/>
        <family val="2"/>
      </rPr>
      <t xml:space="preserve"> Fees</t>
    </r>
  </si>
  <si>
    <t>Total Healthcare Benefits and Claims</t>
  </si>
  <si>
    <t>Total Net Income</t>
  </si>
  <si>
    <t>1/ Aggregate Figures are based on submissions of 25 licensed HMO and four with pending license approval.</t>
  </si>
  <si>
    <t>2/ Based on previously published figures (with 30 HMO submissions)</t>
  </si>
  <si>
    <t>3/ Includes Cash Equivalent, Financial Assets at FVPL, Financial Assets Designated at FVPL, Available for Sale Financial Assets, Held to Maturity</t>
  </si>
  <si>
    <t xml:space="preserve">Investments, Loans and Receivables, Investments in Subsidiaries, Associates and Joint Ventures, and Investment Property </t>
  </si>
  <si>
    <t xml:space="preserve">4/ ASO = Administrative Service Only </t>
  </si>
  <si>
    <t>Prepared date:  15 June 2023</t>
  </si>
  <si>
    <t>Based on Unaudited Interim Financial Statements</t>
  </si>
  <si>
    <t>Name of Company</t>
  </si>
  <si>
    <t>Assets</t>
  </si>
  <si>
    <t>Invested Assets</t>
  </si>
  <si>
    <t>Liabilities</t>
  </si>
  <si>
    <t>Equities</t>
  </si>
  <si>
    <t>Capital Stock</t>
  </si>
  <si>
    <t>Revenues</t>
  </si>
  <si>
    <t>Membership/
Enrolees/ Administrative Service Only (ASO) Fees</t>
  </si>
  <si>
    <t>Expenses</t>
  </si>
  <si>
    <t>Healthcare Benefits and Claims</t>
  </si>
  <si>
    <t>Net Income</t>
  </si>
  <si>
    <t>License Status</t>
  </si>
  <si>
    <t>Asalus Corporation (Intellicare)</t>
  </si>
  <si>
    <t>Asian Care Health Systems, Inc.</t>
  </si>
  <si>
    <t>Avega Managed Care, Inc.</t>
  </si>
  <si>
    <t>CareHealth Plus Systems International</t>
  </si>
  <si>
    <t>Carewell Health Systems, Inc.</t>
  </si>
  <si>
    <t>Cooperative Health Management Federation</t>
  </si>
  <si>
    <t>Dynamic Care Corporation</t>
  </si>
  <si>
    <t>Eastwest HealthCare, Inc.</t>
  </si>
  <si>
    <t>Forticare Health Systems International, Inc.</t>
  </si>
  <si>
    <t>Getwell Health Systems, Inc.</t>
  </si>
  <si>
    <t>Health Care &amp; Development Corporationof the Philippines</t>
  </si>
  <si>
    <t>Health Delivery System, Inc.</t>
  </si>
  <si>
    <t>Health Maintenance, Inc.</t>
  </si>
  <si>
    <t>Health Plan Phils., Inc.</t>
  </si>
  <si>
    <t>IMS Wellth Care, Inc.</t>
  </si>
  <si>
    <t>Insular  Health Care, Incorporated</t>
  </si>
  <si>
    <t>Kaiser International Healthgroup, Inc.</t>
  </si>
  <si>
    <t>Life &amp; Health HMP, Inc.</t>
  </si>
  <si>
    <t>Maxicare HealthCare Corporation</t>
  </si>
  <si>
    <t>Medicard Philippines, Inc.</t>
  </si>
  <si>
    <t>Medicare Plus, Inc.</t>
  </si>
  <si>
    <t>Medocare Health Systems, Inc.</t>
  </si>
  <si>
    <t>MetroCare Health Systems, Inc.</t>
  </si>
  <si>
    <t>Optimum Medical &amp; Health Care</t>
  </si>
  <si>
    <t>Pacific Cross Health Care, Inc.</t>
  </si>
  <si>
    <t>Philhealth Care, Inc.</t>
  </si>
  <si>
    <t>Stotsenberg HealthCare Systems</t>
  </si>
  <si>
    <t>Value Care Health System, Inc.</t>
  </si>
  <si>
    <t>Wellcare Health Maintenance, Inc.</t>
  </si>
  <si>
    <t xml:space="preserve">         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</si>
</sst>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#.##,,"/>
    <numFmt numFmtId="166" formatCode="#,###.#,,"/>
    <numFmt numFmtId="167" formatCode="0.00_);\(0.00\)"/>
    <numFmt numFmtId="168" formatCode="#,##0.0"/>
    <numFmt numFmtId="169" formatCode="#,###.0,,"/>
    <numFmt numFmtId="170" formatCode="#,###.##,,;\(#,###.##,,\)"/>
    <numFmt numFmtId="171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9"/>
      <name val="Arial"/>
      <family val="2"/>
    </font>
    <font>
      <sz val="10"/>
      <name val="Arial"/>
      <charset val="134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106">
    <xf numFmtId="0" fontId="0" fillId="0" borderId="0" xfId="0"/>
    <xf numFmtId="0" fontId="1" fillId="0" borderId="0" xfId="2"/>
    <xf numFmtId="164" fontId="2" fillId="0" borderId="0" xfId="1" applyFont="1"/>
    <xf numFmtId="0" fontId="3" fillId="0" borderId="1" xfId="2" applyFont="1" applyBorder="1" applyAlignment="1">
      <alignment horizontal="centerContinuous" wrapText="1"/>
    </xf>
    <xf numFmtId="0" fontId="3" fillId="0" borderId="2" xfId="2" applyFont="1" applyBorder="1" applyAlignment="1">
      <alignment horizontal="centerContinuous" wrapText="1"/>
    </xf>
    <xf numFmtId="0" fontId="3" fillId="0" borderId="3" xfId="2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0" fontId="4" fillId="0" borderId="5" xfId="2" applyFont="1" applyBorder="1" applyAlignment="1">
      <alignment horizontal="centerContinuous" wrapText="1"/>
    </xf>
    <xf numFmtId="0" fontId="5" fillId="0" borderId="4" xfId="2" applyFont="1" applyBorder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5" xfId="2" applyFont="1" applyBorder="1" applyAlignment="1">
      <alignment horizontal="centerContinuous"/>
    </xf>
    <xf numFmtId="0" fontId="2" fillId="0" borderId="4" xfId="2" applyFont="1" applyBorder="1"/>
    <xf numFmtId="0" fontId="8" fillId="0" borderId="0" xfId="2" applyFont="1"/>
    <xf numFmtId="0" fontId="2" fillId="0" borderId="11" xfId="2" applyFont="1" applyBorder="1"/>
    <xf numFmtId="0" fontId="2" fillId="0" borderId="12" xfId="2" applyFont="1" applyBorder="1"/>
    <xf numFmtId="0" fontId="6" fillId="0" borderId="17" xfId="2" applyFont="1" applyBorder="1" applyAlignment="1">
      <alignment horizontal="right"/>
    </xf>
    <xf numFmtId="0" fontId="8" fillId="0" borderId="18" xfId="2" applyFont="1" applyBorder="1"/>
    <xf numFmtId="0" fontId="6" fillId="0" borderId="18" xfId="2" applyFont="1" applyBorder="1"/>
    <xf numFmtId="0" fontId="6" fillId="0" borderId="19" xfId="2" applyFont="1" applyBorder="1" applyAlignment="1">
      <alignment horizontal="center"/>
    </xf>
    <xf numFmtId="2" fontId="6" fillId="0" borderId="20" xfId="3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centerContinuous"/>
    </xf>
    <xf numFmtId="2" fontId="6" fillId="0" borderId="21" xfId="3" applyNumberFormat="1" applyFont="1" applyBorder="1" applyAlignment="1">
      <alignment horizontal="center" vertical="center"/>
    </xf>
    <xf numFmtId="0" fontId="2" fillId="0" borderId="21" xfId="2" applyFont="1" applyBorder="1"/>
    <xf numFmtId="0" fontId="2" fillId="0" borderId="18" xfId="2" applyFont="1" applyBorder="1"/>
    <xf numFmtId="165" fontId="6" fillId="0" borderId="19" xfId="1" applyNumberFormat="1" applyFont="1" applyBorder="1" applyAlignment="1">
      <alignment horizontal="center"/>
    </xf>
    <xf numFmtId="166" fontId="6" fillId="0" borderId="19" xfId="2" applyNumberFormat="1" applyFont="1" applyBorder="1" applyAlignment="1">
      <alignment horizontal="center"/>
    </xf>
    <xf numFmtId="167" fontId="6" fillId="0" borderId="20" xfId="3" applyNumberFormat="1" applyFont="1" applyBorder="1" applyAlignment="1">
      <alignment horizontal="center" vertical="center"/>
    </xf>
    <xf numFmtId="10" fontId="0" fillId="0" borderId="0" xfId="3" applyNumberFormat="1" applyFont="1"/>
    <xf numFmtId="0" fontId="6" fillId="0" borderId="4" xfId="2" applyFont="1" applyBorder="1"/>
    <xf numFmtId="0" fontId="2" fillId="0" borderId="0" xfId="2" applyFont="1"/>
    <xf numFmtId="0" fontId="6" fillId="0" borderId="0" xfId="2" applyFont="1"/>
    <xf numFmtId="168" fontId="8" fillId="0" borderId="11" xfId="2" applyNumberFormat="1" applyFont="1" applyBorder="1" applyAlignment="1">
      <alignment horizontal="center"/>
    </xf>
    <xf numFmtId="169" fontId="6" fillId="0" borderId="19" xfId="2" applyNumberFormat="1" applyFont="1" applyBorder="1" applyAlignment="1">
      <alignment horizontal="center"/>
    </xf>
    <xf numFmtId="168" fontId="8" fillId="0" borderId="19" xfId="2" applyNumberFormat="1" applyFont="1" applyBorder="1" applyAlignment="1">
      <alignment horizontal="center"/>
    </xf>
    <xf numFmtId="0" fontId="6" fillId="0" borderId="17" xfId="2" applyFont="1" applyBorder="1" applyAlignment="1">
      <alignment horizontal="right" vertical="center"/>
    </xf>
    <xf numFmtId="0" fontId="2" fillId="0" borderId="18" xfId="2" applyFont="1" applyBorder="1" applyAlignment="1">
      <alignment vertical="center"/>
    </xf>
    <xf numFmtId="0" fontId="6" fillId="0" borderId="18" xfId="2" applyFont="1" applyBorder="1" applyAlignment="1">
      <alignment vertical="center" wrapText="1"/>
    </xf>
    <xf numFmtId="166" fontId="6" fillId="0" borderId="19" xfId="2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left" indent="1"/>
    </xf>
    <xf numFmtId="0" fontId="6" fillId="0" borderId="0" xfId="2" applyFont="1" applyAlignment="1">
      <alignment horizontal="left"/>
    </xf>
    <xf numFmtId="0" fontId="6" fillId="0" borderId="22" xfId="2" applyFont="1" applyBorder="1" applyAlignment="1">
      <alignment horizontal="left"/>
    </xf>
    <xf numFmtId="169" fontId="6" fillId="0" borderId="22" xfId="2" applyNumberFormat="1" applyFont="1" applyBorder="1" applyAlignment="1">
      <alignment horizontal="center" vertical="center"/>
    </xf>
    <xf numFmtId="170" fontId="6" fillId="0" borderId="19" xfId="2" applyNumberFormat="1" applyFont="1" applyBorder="1" applyAlignment="1">
      <alignment horizontal="center" vertical="center"/>
    </xf>
    <xf numFmtId="0" fontId="6" fillId="0" borderId="6" xfId="2" applyFont="1" applyBorder="1"/>
    <xf numFmtId="0" fontId="2" fillId="0" borderId="7" xfId="2" applyFont="1" applyBorder="1"/>
    <xf numFmtId="0" fontId="6" fillId="0" borderId="23" xfId="2" applyFont="1" applyBorder="1"/>
    <xf numFmtId="0" fontId="8" fillId="0" borderId="24" xfId="2" applyFont="1" applyBorder="1"/>
    <xf numFmtId="0" fontId="1" fillId="0" borderId="25" xfId="2" applyBorder="1"/>
    <xf numFmtId="0" fontId="12" fillId="0" borderId="0" xfId="2" applyFont="1"/>
    <xf numFmtId="0" fontId="13" fillId="0" borderId="0" xfId="4"/>
    <xf numFmtId="0" fontId="13" fillId="0" borderId="0" xfId="4" applyAlignment="1">
      <alignment horizontal="center" vertical="center"/>
    </xf>
    <xf numFmtId="0" fontId="16" fillId="0" borderId="0" xfId="4" applyFont="1" applyAlignment="1">
      <alignment horizontal="center"/>
    </xf>
    <xf numFmtId="0" fontId="16" fillId="0" borderId="18" xfId="4" applyFont="1" applyBorder="1" applyAlignment="1">
      <alignment horizontal="center"/>
    </xf>
    <xf numFmtId="0" fontId="16" fillId="0" borderId="32" xfId="4" applyFont="1" applyBorder="1" applyAlignment="1">
      <alignment horizontal="center"/>
    </xf>
    <xf numFmtId="0" fontId="13" fillId="0" borderId="18" xfId="4" applyBorder="1" applyAlignment="1">
      <alignment wrapText="1"/>
    </xf>
    <xf numFmtId="0" fontId="13" fillId="0" borderId="22" xfId="4" applyBorder="1" applyAlignment="1">
      <alignment wrapText="1"/>
    </xf>
    <xf numFmtId="0" fontId="13" fillId="0" borderId="19" xfId="4" applyBorder="1"/>
    <xf numFmtId="0" fontId="13" fillId="0" borderId="19" xfId="4" applyBorder="1" applyAlignment="1">
      <alignment horizontal="center" vertical="center"/>
    </xf>
    <xf numFmtId="0" fontId="16" fillId="0" borderId="36" xfId="4" applyFont="1" applyBorder="1" applyAlignment="1">
      <alignment wrapText="1"/>
    </xf>
    <xf numFmtId="0" fontId="2" fillId="0" borderId="18" xfId="4" applyFont="1" applyBorder="1"/>
    <xf numFmtId="0" fontId="2" fillId="0" borderId="22" xfId="4" applyFont="1" applyBorder="1"/>
    <xf numFmtId="171" fontId="2" fillId="0" borderId="19" xfId="1" applyNumberFormat="1" applyFont="1" applyBorder="1"/>
    <xf numFmtId="0" fontId="5" fillId="0" borderId="36" xfId="4" applyFont="1" applyBorder="1"/>
    <xf numFmtId="0" fontId="6" fillId="0" borderId="0" xfId="4" applyFont="1" applyAlignment="1">
      <alignment horizontal="center"/>
    </xf>
    <xf numFmtId="0" fontId="6" fillId="0" borderId="18" xfId="4" applyFont="1" applyBorder="1" applyAlignment="1">
      <alignment horizontal="center"/>
    </xf>
    <xf numFmtId="171" fontId="2" fillId="0" borderId="36" xfId="1" applyNumberFormat="1" applyFont="1" applyBorder="1" applyAlignment="1">
      <alignment horizontal="center"/>
    </xf>
    <xf numFmtId="171" fontId="2" fillId="0" borderId="18" xfId="1" applyNumberFormat="1" applyFont="1" applyBorder="1" applyAlignment="1">
      <alignment horizontal="center"/>
    </xf>
    <xf numFmtId="171" fontId="2" fillId="0" borderId="22" xfId="1" applyNumberFormat="1" applyFont="1" applyBorder="1" applyAlignment="1">
      <alignment horizontal="center"/>
    </xf>
    <xf numFmtId="0" fontId="2" fillId="0" borderId="36" xfId="4" applyFont="1" applyBorder="1"/>
    <xf numFmtId="0" fontId="2" fillId="0" borderId="22" xfId="5" applyFont="1" applyBorder="1"/>
    <xf numFmtId="0" fontId="2" fillId="0" borderId="19" xfId="4" applyFont="1" applyBorder="1"/>
    <xf numFmtId="0" fontId="6" fillId="0" borderId="22" xfId="5" applyFont="1" applyBorder="1" applyAlignment="1">
      <alignment horizontal="center"/>
    </xf>
    <xf numFmtId="171" fontId="2" fillId="0" borderId="19" xfId="4" applyNumberFormat="1" applyFont="1" applyBorder="1"/>
    <xf numFmtId="0" fontId="2" fillId="0" borderId="0" xfId="4" applyFont="1"/>
    <xf numFmtId="171" fontId="0" fillId="0" borderId="0" xfId="1" applyNumberFormat="1" applyFont="1"/>
    <xf numFmtId="0" fontId="12" fillId="0" borderId="0" xfId="2" applyFont="1" applyAlignment="1">
      <alignment horizontal="left" vertical="top" wrapText="1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wrapText="1"/>
    </xf>
    <xf numFmtId="0" fontId="1" fillId="0" borderId="4" xfId="2" applyBorder="1" applyAlignment="1">
      <alignment wrapText="1"/>
    </xf>
    <xf numFmtId="0" fontId="1" fillId="0" borderId="0" xfId="2" applyAlignment="1">
      <alignment wrapText="1"/>
    </xf>
    <xf numFmtId="0" fontId="1" fillId="0" borderId="13" xfId="2" applyBorder="1" applyAlignment="1">
      <alignment wrapText="1"/>
    </xf>
    <xf numFmtId="0" fontId="1" fillId="0" borderId="14" xfId="2" applyBorder="1" applyAlignment="1">
      <alignment wrapText="1"/>
    </xf>
    <xf numFmtId="0" fontId="6" fillId="0" borderId="9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35" xfId="4" applyFont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0" fontId="6" fillId="0" borderId="26" xfId="4" applyFont="1" applyBorder="1" applyAlignment="1">
      <alignment horizontal="center" vertical="center" wrapText="1"/>
    </xf>
    <xf numFmtId="0" fontId="6" fillId="0" borderId="27" xfId="4" applyFont="1" applyBorder="1" applyAlignment="1">
      <alignment horizontal="center" vertical="center" wrapText="1"/>
    </xf>
    <xf numFmtId="0" fontId="6" fillId="0" borderId="28" xfId="4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32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4"/>
    <cellStyle name="Normal 2 2" xfId="2"/>
    <cellStyle name="Normal 2 2 2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465927</xdr:colOff>
      <xdr:row>0</xdr:row>
      <xdr:rowOff>93745</xdr:rowOff>
    </xdr:from>
    <xdr:to>
      <xdr:col>9</xdr:col>
      <xdr:colOff>250565</xdr:colOff>
      <xdr:row>1</xdr:row>
      <xdr:rowOff>1275519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27" y="93745"/>
          <a:ext cx="7414163" cy="1372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ab.serquina/OneDrive%20-%20Insurance%20Commission,%20DBM%20PS/Desktop/JULYWO~1/07MEMO~1/0619ME~1/V2/Annex%20A%20-%20HMO_Q1%202023_1223_052023_0615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Selected_Fin"/>
      <sheetName val="Selected_Oper"/>
      <sheetName val="Industry Performance"/>
      <sheetName val="Summary (2)"/>
      <sheetName val="Notes"/>
      <sheetName val="Summary"/>
    </sheetNames>
    <sheetDataSet>
      <sheetData sheetId="0"/>
      <sheetData sheetId="1">
        <row r="1">
          <cell r="E1">
            <v>2023</v>
          </cell>
        </row>
        <row r="5">
          <cell r="E5" t="str">
            <v>Licensed</v>
          </cell>
          <cell r="T5">
            <v>16780099172.73122</v>
          </cell>
          <cell r="AG5">
            <v>14130605692.68</v>
          </cell>
          <cell r="AH5">
            <v>500000000</v>
          </cell>
          <cell r="AM5">
            <v>2649493480.0512209</v>
          </cell>
          <cell r="AN5">
            <v>1227816168.1316254</v>
          </cell>
        </row>
        <row r="6">
          <cell r="E6" t="str">
            <v>Licensed</v>
          </cell>
          <cell r="T6">
            <v>88798131.46171549</v>
          </cell>
          <cell r="AG6">
            <v>44089527.028145105</v>
          </cell>
          <cell r="AH6">
            <v>25000000</v>
          </cell>
          <cell r="AM6">
            <v>44708604.433956489</v>
          </cell>
          <cell r="AN6">
            <v>8687454.3087397255</v>
          </cell>
        </row>
        <row r="7">
          <cell r="E7" t="str">
            <v>Licensed</v>
          </cell>
          <cell r="T7">
            <v>2455111566.4956765</v>
          </cell>
          <cell r="AG7">
            <v>1910554467.6829371</v>
          </cell>
          <cell r="AH7">
            <v>200000000</v>
          </cell>
          <cell r="AM7">
            <v>544557098.97295403</v>
          </cell>
          <cell r="AN7">
            <v>143949897.03785962</v>
          </cell>
        </row>
        <row r="8">
          <cell r="E8" t="str">
            <v>Pending</v>
          </cell>
          <cell r="T8">
            <v>1252696697.97</v>
          </cell>
          <cell r="AG8">
            <v>1185991683.6399999</v>
          </cell>
          <cell r="AH8">
            <v>49497375</v>
          </cell>
          <cell r="AM8">
            <v>66705014.329999998</v>
          </cell>
          <cell r="AN8">
            <v>150675135.17000002</v>
          </cell>
        </row>
        <row r="9">
          <cell r="E9" t="str">
            <v>Licensed</v>
          </cell>
          <cell r="T9">
            <v>35584486.366756238</v>
          </cell>
          <cell r="AG9">
            <v>9463980.6400000006</v>
          </cell>
          <cell r="AH9">
            <v>17500000</v>
          </cell>
          <cell r="AM9">
            <v>26120505.706785716</v>
          </cell>
          <cell r="AN9">
            <v>11380281.550000001</v>
          </cell>
        </row>
        <row r="11">
          <cell r="E11" t="str">
            <v>Licensed</v>
          </cell>
          <cell r="T11">
            <v>468117877.49798143</v>
          </cell>
          <cell r="AG11">
            <v>176415730.1542623</v>
          </cell>
          <cell r="AH11">
            <v>202305711.26090804</v>
          </cell>
          <cell r="AM11">
            <v>291702147.344908</v>
          </cell>
          <cell r="AN11">
            <v>161541799.36690363</v>
          </cell>
        </row>
        <row r="12">
          <cell r="E12" t="str">
            <v>Pending</v>
          </cell>
          <cell r="T12">
            <v>25680917.349999998</v>
          </cell>
          <cell r="AG12">
            <v>1877883.5899999999</v>
          </cell>
          <cell r="AH12">
            <v>10000000</v>
          </cell>
          <cell r="AM12">
            <v>23803033.759999998</v>
          </cell>
          <cell r="AN12">
            <v>500000</v>
          </cell>
        </row>
        <row r="13">
          <cell r="E13" t="str">
            <v>Licensed</v>
          </cell>
          <cell r="T13">
            <v>657352829.19280231</v>
          </cell>
          <cell r="AG13">
            <v>471515517.89126682</v>
          </cell>
          <cell r="AH13">
            <v>50000000</v>
          </cell>
          <cell r="AM13">
            <v>185837312.56000018</v>
          </cell>
          <cell r="AN13">
            <v>393973062.86000001</v>
          </cell>
        </row>
        <row r="14">
          <cell r="E14" t="str">
            <v>Licensed</v>
          </cell>
          <cell r="T14">
            <v>116796675.48</v>
          </cell>
          <cell r="AG14">
            <v>24441364.259999998</v>
          </cell>
          <cell r="AH14">
            <v>104200000</v>
          </cell>
          <cell r="AM14">
            <v>92355311.220000014</v>
          </cell>
          <cell r="AN14">
            <v>25000000</v>
          </cell>
        </row>
        <row r="15">
          <cell r="E15" t="str">
            <v>Licensed</v>
          </cell>
          <cell r="T15">
            <v>183271723.43000001</v>
          </cell>
          <cell r="AG15">
            <v>73435479.409999996</v>
          </cell>
          <cell r="AH15">
            <v>50000000</v>
          </cell>
          <cell r="AM15">
            <v>109836244.02000001</v>
          </cell>
          <cell r="AN15">
            <v>5029015.71</v>
          </cell>
        </row>
        <row r="16">
          <cell r="E16" t="str">
            <v>Licensed</v>
          </cell>
          <cell r="T16">
            <v>44824558.780000001</v>
          </cell>
          <cell r="AG16">
            <v>30722960.270000003</v>
          </cell>
          <cell r="AH16">
            <v>10000000</v>
          </cell>
          <cell r="AM16">
            <v>14101598.51</v>
          </cell>
          <cell r="AN16">
            <v>24102475.629999999</v>
          </cell>
        </row>
        <row r="17">
          <cell r="E17" t="str">
            <v>Licensed</v>
          </cell>
          <cell r="T17">
            <v>1194482139.3052309</v>
          </cell>
          <cell r="AG17">
            <v>897437281.23131979</v>
          </cell>
          <cell r="AH17">
            <v>300000000</v>
          </cell>
          <cell r="AM17">
            <v>297044858.07391119</v>
          </cell>
          <cell r="AN17">
            <v>655721350.0101558</v>
          </cell>
        </row>
        <row r="18">
          <cell r="E18" t="str">
            <v>Licensed</v>
          </cell>
          <cell r="T18">
            <v>596791430</v>
          </cell>
          <cell r="AG18">
            <v>260756071.16000003</v>
          </cell>
          <cell r="AH18">
            <v>150000000</v>
          </cell>
          <cell r="AM18">
            <v>336035358.84000003</v>
          </cell>
          <cell r="AN18">
            <v>536204608.06</v>
          </cell>
        </row>
        <row r="19">
          <cell r="E19" t="str">
            <v>Licensed</v>
          </cell>
          <cell r="T19">
            <v>62817436.285578251</v>
          </cell>
          <cell r="AG19">
            <v>19481422.580000002</v>
          </cell>
          <cell r="AH19">
            <v>17000000</v>
          </cell>
          <cell r="AM19">
            <v>43336013.705578215</v>
          </cell>
          <cell r="AN19">
            <v>26552156.302721102</v>
          </cell>
        </row>
        <row r="20">
          <cell r="E20" t="str">
            <v>Licensed</v>
          </cell>
          <cell r="T20">
            <v>57357948.449999996</v>
          </cell>
          <cell r="AG20">
            <v>27241780.249999996</v>
          </cell>
          <cell r="AH20">
            <v>20595000</v>
          </cell>
          <cell r="AM20">
            <v>30116168.199999999</v>
          </cell>
          <cell r="AN20">
            <v>21899301.899999999</v>
          </cell>
        </row>
        <row r="21">
          <cell r="E21" t="str">
            <v>Licensed</v>
          </cell>
          <cell r="T21">
            <v>1856061748.0448058</v>
          </cell>
          <cell r="AG21">
            <v>1389765570.4368293</v>
          </cell>
          <cell r="AH21">
            <v>204000000</v>
          </cell>
          <cell r="AM21">
            <v>466296177.60674131</v>
          </cell>
          <cell r="AN21">
            <v>485710701.36953175</v>
          </cell>
        </row>
        <row r="22">
          <cell r="E22" t="str">
            <v>Licensed</v>
          </cell>
          <cell r="T22">
            <v>1838406111.7608871</v>
          </cell>
          <cell r="AG22">
            <v>1762904163.2365808</v>
          </cell>
          <cell r="AH22">
            <v>53240000</v>
          </cell>
          <cell r="AM22">
            <v>75501948.524305865</v>
          </cell>
          <cell r="AN22">
            <v>1407460825.2215538</v>
          </cell>
        </row>
        <row r="23">
          <cell r="E23" t="str">
            <v>Licensed</v>
          </cell>
          <cell r="T23">
            <v>420833419.06929189</v>
          </cell>
          <cell r="AG23">
            <v>295346052.24993449</v>
          </cell>
          <cell r="AH23">
            <v>60505000</v>
          </cell>
          <cell r="AM23">
            <v>125487366.8230094</v>
          </cell>
          <cell r="AN23">
            <v>67208290.130957484</v>
          </cell>
        </row>
        <row r="24">
          <cell r="E24" t="str">
            <v>Licensed</v>
          </cell>
          <cell r="T24">
            <v>20216184715.314999</v>
          </cell>
          <cell r="AG24">
            <v>18825352449.810005</v>
          </cell>
          <cell r="AH24">
            <v>1500000000</v>
          </cell>
          <cell r="AM24">
            <v>1390832265.5150013</v>
          </cell>
          <cell r="AN24">
            <v>4968225481.0699997</v>
          </cell>
        </row>
        <row r="25">
          <cell r="E25" t="str">
            <v>Licensed</v>
          </cell>
          <cell r="T25">
            <v>8287645628</v>
          </cell>
          <cell r="AG25">
            <v>6011321235</v>
          </cell>
          <cell r="AH25">
            <v>1050000000</v>
          </cell>
          <cell r="AM25">
            <v>2276324393</v>
          </cell>
          <cell r="AN25">
            <v>3208852482</v>
          </cell>
        </row>
        <row r="26">
          <cell r="E26" t="str">
            <v>Pending</v>
          </cell>
          <cell r="T26">
            <v>103785405.45715378</v>
          </cell>
          <cell r="AG26">
            <v>10648884.068499096</v>
          </cell>
          <cell r="AH26">
            <v>50000000</v>
          </cell>
          <cell r="AM26">
            <v>93136521.388654679</v>
          </cell>
          <cell r="AN26">
            <v>18050560.868000001</v>
          </cell>
        </row>
        <row r="27">
          <cell r="E27" t="str">
            <v>Licensed</v>
          </cell>
          <cell r="T27">
            <v>193940888.25</v>
          </cell>
          <cell r="AG27">
            <v>60682001.689999998</v>
          </cell>
          <cell r="AH27">
            <v>144000000</v>
          </cell>
          <cell r="AM27">
            <v>133258886.56</v>
          </cell>
          <cell r="AN27">
            <v>108676412</v>
          </cell>
        </row>
        <row r="28">
          <cell r="E28" t="str">
            <v>Licensed</v>
          </cell>
          <cell r="T28">
            <v>17516668</v>
          </cell>
          <cell r="AG28">
            <v>3137529</v>
          </cell>
          <cell r="AH28">
            <v>10000000</v>
          </cell>
          <cell r="AM28">
            <v>14379139</v>
          </cell>
          <cell r="AN28">
            <v>12452183</v>
          </cell>
        </row>
        <row r="29">
          <cell r="E29" t="str">
            <v>Licensed</v>
          </cell>
          <cell r="T29">
            <v>12667081.469999999</v>
          </cell>
          <cell r="AG29">
            <v>1342079</v>
          </cell>
          <cell r="AH29">
            <v>10000000</v>
          </cell>
          <cell r="AM29">
            <v>11325002.470000001</v>
          </cell>
          <cell r="AN29">
            <v>3201000</v>
          </cell>
        </row>
        <row r="30">
          <cell r="E30" t="str">
            <v>Licensed</v>
          </cell>
          <cell r="T30">
            <v>691636429</v>
          </cell>
          <cell r="AG30">
            <v>398146515</v>
          </cell>
          <cell r="AH30">
            <v>100000000</v>
          </cell>
          <cell r="AM30">
            <v>293489914</v>
          </cell>
          <cell r="AN30">
            <v>134649604</v>
          </cell>
        </row>
        <row r="31">
          <cell r="E31" t="str">
            <v>Licensed</v>
          </cell>
          <cell r="T31">
            <v>4134809219.224432</v>
          </cell>
          <cell r="AG31">
            <v>3358049471.1220932</v>
          </cell>
          <cell r="AH31">
            <v>251000000</v>
          </cell>
          <cell r="AM31">
            <v>776759748.07268941</v>
          </cell>
          <cell r="AN31">
            <v>1871443664.7094121</v>
          </cell>
        </row>
        <row r="32">
          <cell r="E32" t="str">
            <v>Pending</v>
          </cell>
          <cell r="T32">
            <v>11804552.189999999</v>
          </cell>
          <cell r="AG32">
            <v>0</v>
          </cell>
          <cell r="AH32">
            <v>10000000</v>
          </cell>
          <cell r="AM32">
            <v>11804552.189999999</v>
          </cell>
          <cell r="AN32">
            <v>0</v>
          </cell>
        </row>
        <row r="33">
          <cell r="E33" t="str">
            <v>Licensed</v>
          </cell>
          <cell r="T33">
            <v>2857537571.2299995</v>
          </cell>
          <cell r="AG33">
            <v>1517483230.2809997</v>
          </cell>
          <cell r="AH33">
            <v>475028573.39999998</v>
          </cell>
          <cell r="AM33">
            <v>1340054340.9932144</v>
          </cell>
          <cell r="AN33">
            <v>661522770.39999998</v>
          </cell>
        </row>
        <row r="34">
          <cell r="E34" t="str">
            <v>Licensed</v>
          </cell>
          <cell r="T34">
            <v>124401903.20999998</v>
          </cell>
          <cell r="AG34">
            <v>60914392.470000006</v>
          </cell>
          <cell r="AH34">
            <v>33000000</v>
          </cell>
          <cell r="AM34">
            <v>63487510.742500007</v>
          </cell>
          <cell r="AN34">
            <v>15424106.76</v>
          </cell>
        </row>
        <row r="43">
          <cell r="T43">
            <v>69621710458.423401</v>
          </cell>
          <cell r="AG43">
            <v>53564432418.035988</v>
          </cell>
          <cell r="AH43">
            <v>4503761060.3999996</v>
          </cell>
          <cell r="AM43">
            <v>16057278040.265053</v>
          </cell>
          <cell r="AN43">
            <v>26250188947.719116</v>
          </cell>
        </row>
      </sheetData>
      <sheetData sheetId="2">
        <row r="6">
          <cell r="D6">
            <v>4015971152.54</v>
          </cell>
          <cell r="E6">
            <v>6229088.3499999996</v>
          </cell>
          <cell r="F6">
            <v>5611044.1299999999</v>
          </cell>
          <cell r="S6">
            <v>4102647828.7199998</v>
          </cell>
          <cell r="AE6">
            <v>4100368501.1400003</v>
          </cell>
          <cell r="AG6">
            <v>-3049852.88</v>
          </cell>
          <cell r="AU6">
            <v>3474675523.25</v>
          </cell>
        </row>
        <row r="7">
          <cell r="D7">
            <v>20273299.089285713</v>
          </cell>
          <cell r="S7">
            <v>20350064.409285713</v>
          </cell>
          <cell r="AE7">
            <v>20272514.805714283</v>
          </cell>
          <cell r="AU7">
            <v>16980581.859999999</v>
          </cell>
        </row>
        <row r="8">
          <cell r="D8">
            <v>140190425.20999998</v>
          </cell>
          <cell r="E8">
            <v>33241335.185473546</v>
          </cell>
          <cell r="F8">
            <v>65367346.883642606</v>
          </cell>
          <cell r="S8">
            <v>189918050.70947528</v>
          </cell>
          <cell r="AE8">
            <v>136329999.24910086</v>
          </cell>
          <cell r="AG8">
            <v>13412509.360093594</v>
          </cell>
          <cell r="AU8">
            <v>29670811.210000016</v>
          </cell>
        </row>
        <row r="9">
          <cell r="D9">
            <v>53754927.460000001</v>
          </cell>
          <cell r="E9">
            <v>4248581.8</v>
          </cell>
          <cell r="F9">
            <v>1023624.45</v>
          </cell>
          <cell r="S9">
            <v>58580154.300000004</v>
          </cell>
          <cell r="AE9">
            <v>57746654.799999997</v>
          </cell>
          <cell r="AG9">
            <v>208374.87500000186</v>
          </cell>
          <cell r="AU9">
            <v>24299866.870000001</v>
          </cell>
        </row>
        <row r="10">
          <cell r="D10">
            <v>9148801.7707142849</v>
          </cell>
          <cell r="S10">
            <v>9151074.0707142856</v>
          </cell>
          <cell r="AE10">
            <v>8395445.0339285713</v>
          </cell>
          <cell r="AU10">
            <v>4213430.2949999999</v>
          </cell>
        </row>
        <row r="12">
          <cell r="D12">
            <v>70207460.579999998</v>
          </cell>
          <cell r="S12">
            <v>70953286.780000001</v>
          </cell>
          <cell r="AE12">
            <v>69382213.370638266</v>
          </cell>
          <cell r="AU12">
            <v>45547763.049999997</v>
          </cell>
        </row>
        <row r="13">
          <cell r="D13">
            <v>6315194.8799999999</v>
          </cell>
          <cell r="S13">
            <v>6315194.8799999999</v>
          </cell>
          <cell r="AE13">
            <v>5434442.7600000007</v>
          </cell>
          <cell r="AU13">
            <v>3557804.0000000005</v>
          </cell>
        </row>
        <row r="14">
          <cell r="D14">
            <v>179291735.34999999</v>
          </cell>
          <cell r="F14">
            <v>1604754.41</v>
          </cell>
          <cell r="S14">
            <v>185362171.88999999</v>
          </cell>
          <cell r="AE14">
            <v>184218291.3299998</v>
          </cell>
          <cell r="AU14">
            <v>129150370.23999979</v>
          </cell>
        </row>
        <row r="15">
          <cell r="D15">
            <v>4129486.95</v>
          </cell>
          <cell r="F15">
            <v>69642.33</v>
          </cell>
          <cell r="S15">
            <v>4199402.8500000006</v>
          </cell>
          <cell r="AE15">
            <v>7924082.290000001</v>
          </cell>
          <cell r="AG15">
            <v>54.72</v>
          </cell>
          <cell r="AU15">
            <v>171717.62</v>
          </cell>
        </row>
        <row r="16">
          <cell r="D16">
            <v>136409386.44999999</v>
          </cell>
          <cell r="S16">
            <v>136597938.08999997</v>
          </cell>
          <cell r="AE16">
            <v>123439835.06356946</v>
          </cell>
          <cell r="AG16">
            <v>3873966.5666076336</v>
          </cell>
          <cell r="AU16">
            <v>41809573.290000007</v>
          </cell>
        </row>
        <row r="17">
          <cell r="D17">
            <v>6656851.8700000001</v>
          </cell>
          <cell r="S17">
            <v>6656851.8700000001</v>
          </cell>
          <cell r="AE17">
            <v>10758450.380000001</v>
          </cell>
          <cell r="AU17">
            <v>5659539.4800000004</v>
          </cell>
        </row>
        <row r="18">
          <cell r="D18">
            <v>140625</v>
          </cell>
          <cell r="F18">
            <v>11751685.057857143</v>
          </cell>
          <cell r="S18">
            <v>-11352430.75382043</v>
          </cell>
          <cell r="AE18">
            <v>5562819.5599999996</v>
          </cell>
          <cell r="AG18">
            <v>-4228812.5784551026</v>
          </cell>
          <cell r="AU18">
            <v>10833.329999999958</v>
          </cell>
        </row>
        <row r="19">
          <cell r="D19">
            <v>170066069.13</v>
          </cell>
          <cell r="F19">
            <v>1374470.33</v>
          </cell>
          <cell r="S19">
            <v>173807922.05000001</v>
          </cell>
          <cell r="AE19">
            <v>177360892.84999999</v>
          </cell>
          <cell r="AG19">
            <v>286040.06140000001</v>
          </cell>
          <cell r="AU19">
            <v>146864310.77000001</v>
          </cell>
        </row>
        <row r="20">
          <cell r="D20">
            <v>62924381.57</v>
          </cell>
          <cell r="F20">
            <v>100408.19</v>
          </cell>
          <cell r="S20">
            <v>63045227.523999996</v>
          </cell>
          <cell r="AE20">
            <v>56934777.187250003</v>
          </cell>
          <cell r="AG20">
            <v>1527612.5841874983</v>
          </cell>
          <cell r="AU20">
            <v>43067261.490000002</v>
          </cell>
        </row>
        <row r="21">
          <cell r="D21">
            <v>15111377.050000001</v>
          </cell>
          <cell r="S21">
            <v>14842175.92</v>
          </cell>
          <cell r="AE21">
            <v>14307709.060000001</v>
          </cell>
          <cell r="AG21">
            <v>133611.71</v>
          </cell>
          <cell r="AU21">
            <v>8859535.3000000007</v>
          </cell>
        </row>
        <row r="22">
          <cell r="D22">
            <v>151536090.38230962</v>
          </cell>
          <cell r="F22">
            <v>3274013.62</v>
          </cell>
          <cell r="S22">
            <v>335664818.49032366</v>
          </cell>
          <cell r="AE22">
            <v>330487349.02794421</v>
          </cell>
          <cell r="AG22">
            <v>620472.43563800305</v>
          </cell>
          <cell r="AU22">
            <v>240149208.44</v>
          </cell>
        </row>
        <row r="23">
          <cell r="D23">
            <v>108996074.35053892</v>
          </cell>
          <cell r="S23">
            <v>109516338.72988349</v>
          </cell>
          <cell r="AE23">
            <v>107494776.24943566</v>
          </cell>
          <cell r="AG23">
            <v>519160.95614196733</v>
          </cell>
          <cell r="AU23">
            <v>46541847.123853862</v>
          </cell>
        </row>
        <row r="24">
          <cell r="D24">
            <v>130018514.99545206</v>
          </cell>
          <cell r="E24">
            <v>238899.09778082196</v>
          </cell>
          <cell r="F24">
            <v>1910534.6</v>
          </cell>
          <cell r="S24">
            <v>132303548.69323288</v>
          </cell>
          <cell r="AE24">
            <v>124259098.82815859</v>
          </cell>
          <cell r="AU24">
            <v>87401183.00999999</v>
          </cell>
        </row>
        <row r="25">
          <cell r="D25">
            <v>6004763157.1999998</v>
          </cell>
          <cell r="E25">
            <v>33044311.82</v>
          </cell>
          <cell r="F25">
            <v>46821553.159999996</v>
          </cell>
          <cell r="S25">
            <v>6139537597.6699991</v>
          </cell>
          <cell r="AE25">
            <v>6444570112.5100012</v>
          </cell>
          <cell r="AG25">
            <v>-75971345</v>
          </cell>
          <cell r="AU25">
            <v>5416798261.3900003</v>
          </cell>
        </row>
        <row r="26">
          <cell r="D26">
            <v>2267863278</v>
          </cell>
          <cell r="F26">
            <v>3823552</v>
          </cell>
          <cell r="S26">
            <v>2195365135</v>
          </cell>
          <cell r="AE26">
            <v>2444032804</v>
          </cell>
          <cell r="AG26">
            <v>2374322</v>
          </cell>
          <cell r="AU26">
            <v>2047946393</v>
          </cell>
        </row>
        <row r="27">
          <cell r="D27">
            <v>27803856.68</v>
          </cell>
          <cell r="S27">
            <v>27811626.859007001</v>
          </cell>
          <cell r="AE27">
            <v>14640073.245271565</v>
          </cell>
          <cell r="AG27">
            <v>3292888.4034338589</v>
          </cell>
          <cell r="AU27">
            <v>3509792.9099999992</v>
          </cell>
        </row>
        <row r="28">
          <cell r="D28">
            <v>21639317.289999999</v>
          </cell>
          <cell r="S28">
            <v>21804780.98</v>
          </cell>
          <cell r="AE28">
            <v>18820168.23</v>
          </cell>
          <cell r="AG28">
            <v>746153.18749999965</v>
          </cell>
          <cell r="AU28">
            <v>10799862.720000001</v>
          </cell>
        </row>
        <row r="29">
          <cell r="D29">
            <v>1744317</v>
          </cell>
          <cell r="S29">
            <v>1776334</v>
          </cell>
          <cell r="AE29">
            <v>2234119</v>
          </cell>
          <cell r="AU29">
            <v>600390</v>
          </cell>
        </row>
        <row r="30">
          <cell r="S30">
            <v>35.92</v>
          </cell>
          <cell r="AE30">
            <v>247548.97999999998</v>
          </cell>
          <cell r="AU30">
            <v>0</v>
          </cell>
        </row>
        <row r="31">
          <cell r="D31">
            <v>76469329</v>
          </cell>
          <cell r="F31">
            <v>21094</v>
          </cell>
          <cell r="S31">
            <v>81514239</v>
          </cell>
          <cell r="AE31">
            <v>97567605</v>
          </cell>
          <cell r="AU31">
            <v>60894908</v>
          </cell>
        </row>
        <row r="32">
          <cell r="D32">
            <v>882313017.38023376</v>
          </cell>
          <cell r="F32">
            <v>4182518.3899999997</v>
          </cell>
          <cell r="S32">
            <v>895637756.29023373</v>
          </cell>
          <cell r="AE32">
            <v>870227376.92634392</v>
          </cell>
          <cell r="AG32">
            <v>7048955.6459725006</v>
          </cell>
          <cell r="AU32">
            <v>631268070.07764018</v>
          </cell>
        </row>
        <row r="33">
          <cell r="S33">
            <v>0</v>
          </cell>
          <cell r="AE33">
            <v>0</v>
          </cell>
          <cell r="AU33">
            <v>0</v>
          </cell>
        </row>
        <row r="34">
          <cell r="D34">
            <v>536463452.39999998</v>
          </cell>
          <cell r="E34">
            <v>4899386.8000000007</v>
          </cell>
          <cell r="F34">
            <v>6106697</v>
          </cell>
          <cell r="S34">
            <v>549958389.38999999</v>
          </cell>
          <cell r="AE34">
            <v>433816433.8900001</v>
          </cell>
          <cell r="AG34">
            <v>29035488.875</v>
          </cell>
          <cell r="AU34">
            <v>297734544.04000002</v>
          </cell>
        </row>
        <row r="35">
          <cell r="D35">
            <v>32501542.740000002</v>
          </cell>
          <cell r="S35">
            <v>32511877.590000004</v>
          </cell>
          <cell r="AE35">
            <v>24043410.489999998</v>
          </cell>
          <cell r="AG35">
            <v>2799436</v>
          </cell>
          <cell r="AU35">
            <v>15470821.039999999</v>
          </cell>
        </row>
        <row r="42">
          <cell r="D42">
            <v>13434920137.818127</v>
          </cell>
          <cell r="E42">
            <v>78550298.186397165</v>
          </cell>
          <cell r="F42">
            <v>127612476.85011967</v>
          </cell>
          <cell r="S42">
            <v>13877395094.733282</v>
          </cell>
          <cell r="AH42">
            <v>863991188.19558072</v>
          </cell>
          <cell r="AU42">
            <v>9478815413.7932091</v>
          </cell>
        </row>
      </sheetData>
      <sheetData sheetId="3"/>
      <sheetData sheetId="4"/>
      <sheetData sheetId="5"/>
      <sheetData sheetId="6">
        <row r="41">
          <cell r="E41">
            <v>64787014931.018532</v>
          </cell>
          <cell r="F41">
            <v>16355910787.567459</v>
          </cell>
          <cell r="G41">
            <v>52959124415.83287</v>
          </cell>
          <cell r="H41">
            <v>11827890516.615431</v>
          </cell>
          <cell r="I41">
            <v>5656871659.6609077</v>
          </cell>
          <cell r="J41">
            <v>15554477391.922333</v>
          </cell>
          <cell r="K41">
            <v>15367647663.92329</v>
          </cell>
          <cell r="M41">
            <v>12833654203.806496</v>
          </cell>
          <cell r="N41">
            <v>-319029150.25754213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L39"/>
  <sheetViews>
    <sheetView view="pageBreakPreview" topLeftCell="A16" zoomScaleNormal="100" zoomScaleSheetLayoutView="100" zoomScalePageLayoutView="85" workbookViewId="0">
      <selection activeCell="M28" sqref="M28"/>
    </sheetView>
  </sheetViews>
  <sheetFormatPr defaultColWidth="8.85546875" defaultRowHeight="15"/>
  <cols>
    <col min="1" max="1" width="9.140625" style="1" customWidth="1"/>
    <col min="2" max="2" width="1.140625" style="1" customWidth="1"/>
    <col min="3" max="3" width="3.140625" style="1" customWidth="1"/>
    <col min="4" max="4" width="1.28515625" style="1" customWidth="1"/>
    <col min="5" max="5" width="45.42578125" style="1" customWidth="1"/>
    <col min="6" max="6" width="17.42578125" style="1" customWidth="1"/>
    <col min="7" max="7" width="20" style="1" customWidth="1"/>
    <col min="8" max="8" width="15.7109375" style="1" customWidth="1"/>
    <col min="9" max="9" width="1.140625" style="1" customWidth="1"/>
    <col min="10" max="10" width="8.85546875" style="1"/>
    <col min="11" max="11" width="10.42578125" style="2" bestFit="1" customWidth="1"/>
    <col min="12" max="16384" width="8.85546875" style="1"/>
  </cols>
  <sheetData>
    <row r="2" spans="3:12" ht="149.25" customHeight="1" thickBot="1"/>
    <row r="3" spans="3:12" ht="20.25" customHeight="1">
      <c r="C3" s="3" t="s">
        <v>0</v>
      </c>
      <c r="D3" s="4"/>
      <c r="E3" s="4"/>
      <c r="F3" s="4"/>
      <c r="G3" s="4"/>
      <c r="H3" s="5"/>
    </row>
    <row r="4" spans="3:12" ht="20.25" customHeight="1">
      <c r="C4" s="6" t="str">
        <f>"as of 31 March "&amp;[1]Selected_Fin!E1</f>
        <v>as of 31 March 2023</v>
      </c>
      <c r="D4" s="7"/>
      <c r="E4" s="7"/>
      <c r="F4" s="7"/>
      <c r="G4" s="7"/>
      <c r="H4" s="8"/>
    </row>
    <row r="5" spans="3:12" ht="18.75" customHeight="1">
      <c r="C5" s="9" t="s">
        <v>1</v>
      </c>
      <c r="D5" s="10"/>
      <c r="E5" s="10"/>
      <c r="F5" s="10"/>
      <c r="G5" s="10"/>
      <c r="H5" s="11"/>
    </row>
    <row r="6" spans="3:12" ht="4.5" customHeight="1" thickBot="1">
      <c r="C6" s="77"/>
      <c r="D6" s="78"/>
      <c r="E6" s="78"/>
      <c r="F6" s="78"/>
      <c r="G6" s="78"/>
      <c r="H6" s="79"/>
    </row>
    <row r="7" spans="3:12" ht="48" customHeight="1">
      <c r="C7" s="80" t="s">
        <v>2</v>
      </c>
      <c r="D7" s="81"/>
      <c r="E7" s="81"/>
      <c r="F7" s="86" t="s">
        <v>3</v>
      </c>
      <c r="G7" s="86" t="s">
        <v>4</v>
      </c>
      <c r="H7" s="89" t="s">
        <v>5</v>
      </c>
    </row>
    <row r="8" spans="3:12" ht="15" customHeight="1">
      <c r="C8" s="82"/>
      <c r="D8" s="83"/>
      <c r="E8" s="83"/>
      <c r="F8" s="87"/>
      <c r="G8" s="87"/>
      <c r="H8" s="90"/>
    </row>
    <row r="9" spans="3:12" ht="15.75" customHeight="1" thickBot="1">
      <c r="C9" s="84"/>
      <c r="D9" s="85"/>
      <c r="E9" s="85"/>
      <c r="F9" s="88"/>
      <c r="G9" s="88"/>
      <c r="H9" s="91"/>
    </row>
    <row r="10" spans="3:12" ht="16.5" thickTop="1">
      <c r="C10" s="12"/>
      <c r="D10" s="13"/>
      <c r="E10" s="13"/>
      <c r="F10" s="14"/>
      <c r="G10" s="14"/>
      <c r="H10" s="15"/>
    </row>
    <row r="11" spans="3:12" ht="15.75">
      <c r="C11" s="16">
        <v>1</v>
      </c>
      <c r="D11" s="17"/>
      <c r="E11" s="18" t="s">
        <v>6</v>
      </c>
      <c r="F11" s="19">
        <v>29</v>
      </c>
      <c r="G11" s="19">
        <v>30</v>
      </c>
      <c r="H11" s="20"/>
    </row>
    <row r="12" spans="3:12" ht="5.25" customHeight="1">
      <c r="C12" s="16"/>
      <c r="D12" s="17"/>
      <c r="E12" s="18"/>
      <c r="F12" s="19"/>
      <c r="G12" s="19"/>
      <c r="H12" s="20"/>
    </row>
    <row r="13" spans="3:12" ht="15.75">
      <c r="C13" s="16"/>
      <c r="D13" s="17"/>
      <c r="E13" s="18"/>
      <c r="F13" s="21" t="s">
        <v>7</v>
      </c>
      <c r="G13" s="21"/>
      <c r="H13" s="22"/>
    </row>
    <row r="14" spans="3:12" ht="6.75" customHeight="1">
      <c r="C14" s="12"/>
      <c r="D14" s="13"/>
      <c r="E14" s="13"/>
      <c r="F14" s="14"/>
      <c r="G14" s="14"/>
      <c r="H14" s="23"/>
    </row>
    <row r="15" spans="3:12" ht="15.75">
      <c r="C15" s="16">
        <v>2</v>
      </c>
      <c r="D15" s="24" t="s">
        <v>8</v>
      </c>
      <c r="E15" s="18" t="s">
        <v>9</v>
      </c>
      <c r="F15" s="25">
        <f>[1]Summary!E41</f>
        <v>64787014931.018532</v>
      </c>
      <c r="G15" s="26">
        <f>[1]Selected_Fin!T43</f>
        <v>69621710458.423401</v>
      </c>
      <c r="H15" s="27">
        <f>(F15-G15)/G15*100</f>
        <v>-6.9442354914449362</v>
      </c>
      <c r="L15" s="28"/>
    </row>
    <row r="16" spans="3:12" ht="15.75" customHeight="1">
      <c r="C16" s="29"/>
      <c r="D16" s="30"/>
      <c r="E16" s="31"/>
      <c r="F16" s="32"/>
      <c r="G16" s="32"/>
      <c r="H16" s="20"/>
      <c r="L16" s="28"/>
    </row>
    <row r="17" spans="3:12" ht="15.75">
      <c r="C17" s="16">
        <v>3</v>
      </c>
      <c r="D17" s="24" t="s">
        <v>8</v>
      </c>
      <c r="E17" s="18" t="s">
        <v>10</v>
      </c>
      <c r="F17" s="26">
        <f>[1]Summary!G41</f>
        <v>52959124415.83287</v>
      </c>
      <c r="G17" s="33">
        <f>[1]Selected_Fin!AG43</f>
        <v>53564432418.035988</v>
      </c>
      <c r="H17" s="27">
        <f>(F17-G17)/G17*100</f>
        <v>-1.1300558502684717</v>
      </c>
      <c r="L17" s="28"/>
    </row>
    <row r="18" spans="3:12" ht="15.75">
      <c r="C18" s="29"/>
      <c r="D18" s="30"/>
      <c r="E18" s="31"/>
      <c r="F18" s="32"/>
      <c r="G18" s="32"/>
      <c r="H18" s="20"/>
      <c r="L18" s="28"/>
    </row>
    <row r="19" spans="3:12" ht="15.75">
      <c r="C19" s="16">
        <v>4</v>
      </c>
      <c r="D19" s="24" t="s">
        <v>8</v>
      </c>
      <c r="E19" s="18" t="s">
        <v>11</v>
      </c>
      <c r="F19" s="26">
        <f>[1]Summary!H41</f>
        <v>11827890516.615431</v>
      </c>
      <c r="G19" s="26">
        <f>[1]Selected_Fin!AM43</f>
        <v>16057278040.265053</v>
      </c>
      <c r="H19" s="27">
        <f>(F19-G19)/G19*100</f>
        <v>-26.339380267589917</v>
      </c>
      <c r="L19" s="28"/>
    </row>
    <row r="20" spans="3:12" ht="15.75">
      <c r="C20" s="29"/>
      <c r="D20" s="30"/>
      <c r="E20" s="31"/>
      <c r="F20" s="32"/>
      <c r="G20" s="34"/>
      <c r="H20" s="20"/>
      <c r="L20" s="28"/>
    </row>
    <row r="21" spans="3:12" ht="15.75">
      <c r="C21" s="16">
        <v>5</v>
      </c>
      <c r="D21" s="24" t="s">
        <v>8</v>
      </c>
      <c r="E21" s="18" t="s">
        <v>12</v>
      </c>
      <c r="F21" s="26">
        <f>[1]Summary!I41</f>
        <v>5656871659.6609077</v>
      </c>
      <c r="G21" s="26">
        <f>[1]Selected_Fin!AH43</f>
        <v>4503761060.3999996</v>
      </c>
      <c r="H21" s="27">
        <f>(F21-G21)/G21*100</f>
        <v>25.60328098663598</v>
      </c>
      <c r="L21" s="28"/>
    </row>
    <row r="22" spans="3:12" ht="15.75">
      <c r="C22" s="29"/>
      <c r="D22" s="30"/>
      <c r="E22" s="31"/>
      <c r="F22" s="32"/>
      <c r="G22" s="34"/>
      <c r="H22" s="20"/>
      <c r="L22" s="28"/>
    </row>
    <row r="23" spans="3:12" ht="18.75">
      <c r="C23" s="35">
        <v>6</v>
      </c>
      <c r="D23" s="36" t="s">
        <v>8</v>
      </c>
      <c r="E23" s="37" t="s">
        <v>13</v>
      </c>
      <c r="F23" s="26">
        <f>[1]Summary!F41</f>
        <v>16355910787.567459</v>
      </c>
      <c r="G23" s="38">
        <f>[1]Selected_Fin!AN43</f>
        <v>26250188947.719116</v>
      </c>
      <c r="H23" s="27">
        <f>(F23-G23)/G23*100</f>
        <v>-37.692216920257152</v>
      </c>
      <c r="L23" s="28"/>
    </row>
    <row r="24" spans="3:12" ht="15.75">
      <c r="C24" s="29"/>
      <c r="D24" s="30"/>
      <c r="E24" s="31"/>
      <c r="F24" s="32"/>
      <c r="G24" s="34"/>
      <c r="H24" s="20"/>
      <c r="L24" s="28"/>
    </row>
    <row r="25" spans="3:12" ht="15.75">
      <c r="C25" s="35">
        <v>7</v>
      </c>
      <c r="D25" s="36" t="s">
        <v>8</v>
      </c>
      <c r="E25" s="37" t="s">
        <v>14</v>
      </c>
      <c r="F25" s="38">
        <f>[1]Summary!J41</f>
        <v>15554477391.922333</v>
      </c>
      <c r="G25" s="38">
        <f>[1]Selected_Oper!S42</f>
        <v>13877395094.733282</v>
      </c>
      <c r="H25" s="27">
        <f>(F25-G25)/G25*100</f>
        <v>12.084993514564799</v>
      </c>
      <c r="L25" s="28"/>
    </row>
    <row r="26" spans="3:12" ht="17.25">
      <c r="C26" s="35"/>
      <c r="D26" s="36"/>
      <c r="E26" s="39" t="s">
        <v>15</v>
      </c>
      <c r="F26" s="38">
        <f>[1]Summary!K41</f>
        <v>15367647663.92329</v>
      </c>
      <c r="G26" s="38">
        <f>SUM([1]Selected_Oper!D42:F42)</f>
        <v>13641082912.854645</v>
      </c>
      <c r="H26" s="27">
        <f>(F26-G26)/G26*100</f>
        <v>12.657094470422292</v>
      </c>
      <c r="L26" s="28"/>
    </row>
    <row r="27" spans="3:12" ht="15.75">
      <c r="C27" s="29"/>
      <c r="D27" s="30"/>
      <c r="E27" s="40"/>
      <c r="F27" s="32"/>
      <c r="G27" s="34"/>
      <c r="H27" s="20"/>
      <c r="L27" s="28"/>
    </row>
    <row r="28" spans="3:12" ht="15.75">
      <c r="C28" s="35">
        <v>8</v>
      </c>
      <c r="D28" s="36" t="s">
        <v>8</v>
      </c>
      <c r="E28" s="41" t="s">
        <v>16</v>
      </c>
      <c r="F28" s="42">
        <f>[1]Summary!M41</f>
        <v>12833654203.806496</v>
      </c>
      <c r="G28" s="38">
        <f>[1]Selected_Oper!AU42</f>
        <v>9478815413.7932091</v>
      </c>
      <c r="H28" s="27">
        <f>(F28-G28)/G28*100</f>
        <v>35.393017413668105</v>
      </c>
      <c r="L28" s="28"/>
    </row>
    <row r="29" spans="3:12" ht="15.75">
      <c r="C29" s="29"/>
      <c r="D29" s="30"/>
      <c r="E29" s="40"/>
      <c r="F29" s="32"/>
      <c r="G29" s="34"/>
      <c r="H29" s="20"/>
      <c r="L29" s="28"/>
    </row>
    <row r="30" spans="3:12" ht="15.75">
      <c r="C30" s="16">
        <v>9</v>
      </c>
      <c r="D30" s="24" t="s">
        <v>8</v>
      </c>
      <c r="E30" s="37" t="s">
        <v>17</v>
      </c>
      <c r="F30" s="43">
        <f>[1]Summary!N41</f>
        <v>-319029150.25754213</v>
      </c>
      <c r="G30" s="33">
        <f>[1]Selected_Oper!AH42</f>
        <v>863991188.19558072</v>
      </c>
      <c r="H30" s="27">
        <f>(F30-G30)/G30*100</f>
        <v>-136.92504676162551</v>
      </c>
      <c r="L30" s="28"/>
    </row>
    <row r="31" spans="3:12" ht="16.5" thickBot="1">
      <c r="C31" s="44"/>
      <c r="D31" s="45"/>
      <c r="E31" s="46"/>
      <c r="F31" s="47"/>
      <c r="G31" s="47"/>
      <c r="H31" s="48"/>
      <c r="L31" s="28"/>
    </row>
    <row r="33" spans="3:8">
      <c r="C33" s="49" t="s">
        <v>18</v>
      </c>
    </row>
    <row r="34" spans="3:8" ht="12.75" customHeight="1">
      <c r="C34" s="76" t="s">
        <v>19</v>
      </c>
      <c r="D34" s="76"/>
      <c r="E34" s="76"/>
      <c r="F34" s="76"/>
      <c r="G34" s="76"/>
      <c r="H34" s="76"/>
    </row>
    <row r="35" spans="3:8" ht="12.75" customHeight="1">
      <c r="C35" s="76" t="s">
        <v>20</v>
      </c>
      <c r="D35" s="76"/>
      <c r="E35" s="76"/>
      <c r="F35" s="76"/>
      <c r="G35" s="76"/>
      <c r="H35" s="76"/>
    </row>
    <row r="36" spans="3:8" ht="12.75" customHeight="1">
      <c r="C36" s="76" t="s">
        <v>21</v>
      </c>
      <c r="D36" s="76"/>
      <c r="E36" s="76"/>
      <c r="F36" s="76"/>
      <c r="G36" s="76"/>
      <c r="H36" s="76"/>
    </row>
    <row r="37" spans="3:8" ht="20.25" customHeight="1">
      <c r="C37" s="76" t="s">
        <v>22</v>
      </c>
      <c r="D37" s="76"/>
      <c r="E37" s="76"/>
      <c r="F37" s="76"/>
      <c r="G37" s="76"/>
      <c r="H37" s="76"/>
    </row>
    <row r="38" spans="3:8">
      <c r="C38" s="76"/>
      <c r="D38" s="76"/>
      <c r="E38" s="76"/>
      <c r="F38" s="76"/>
      <c r="G38" s="76"/>
      <c r="H38" s="76"/>
    </row>
    <row r="39" spans="3:8">
      <c r="E39" s="1" t="s">
        <v>23</v>
      </c>
    </row>
  </sheetData>
  <mergeCells count="10">
    <mergeCell ref="C35:H35"/>
    <mergeCell ref="C36:H36"/>
    <mergeCell ref="C37:H37"/>
    <mergeCell ref="C38:H38"/>
    <mergeCell ref="C6:H6"/>
    <mergeCell ref="C7:E9"/>
    <mergeCell ref="F7:F9"/>
    <mergeCell ref="G7:G9"/>
    <mergeCell ref="H7:H9"/>
    <mergeCell ref="C34:H34"/>
  </mergeCells>
  <printOptions horizontalCentered="1"/>
  <pageMargins left="0.25" right="0.25" top="0.75" bottom="0.75" header="0.3" footer="0.3"/>
  <pageSetup paperSize="9" scale="72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43"/>
  <sheetViews>
    <sheetView tabSelected="1" view="pageBreakPreview" zoomScale="70" zoomScaleNormal="100" zoomScaleSheetLayoutView="70" workbookViewId="0">
      <selection activeCell="D24" sqref="D24"/>
    </sheetView>
  </sheetViews>
  <sheetFormatPr defaultColWidth="8.85546875" defaultRowHeight="12.75"/>
  <cols>
    <col min="1" max="1" width="0.42578125" style="50" customWidth="1"/>
    <col min="2" max="2" width="3.85546875" style="50" bestFit="1" customWidth="1"/>
    <col min="3" max="3" width="1.28515625" style="50" customWidth="1"/>
    <col min="4" max="4" width="55.42578125" style="50" bestFit="1" customWidth="1"/>
    <col min="5" max="8" width="20" style="50" bestFit="1" customWidth="1"/>
    <col min="9" max="9" width="18.85546875" style="50" bestFit="1" customWidth="1"/>
    <col min="10" max="10" width="20" style="50" bestFit="1" customWidth="1"/>
    <col min="11" max="11" width="23.85546875" style="50" bestFit="1" customWidth="1"/>
    <col min="12" max="13" width="20" style="50" bestFit="1" customWidth="1"/>
    <col min="14" max="14" width="19.42578125" style="50" bestFit="1" customWidth="1"/>
    <col min="15" max="15" width="15.28515625" style="51" customWidth="1"/>
    <col min="16" max="17" width="17.42578125" style="50" customWidth="1"/>
    <col min="18" max="19" width="15.42578125" style="50" customWidth="1"/>
    <col min="20" max="20" width="17.42578125" style="50" customWidth="1"/>
    <col min="21" max="21" width="18.85546875" style="50" customWidth="1"/>
    <col min="22" max="23" width="17.42578125" style="50" customWidth="1"/>
    <col min="24" max="24" width="15" style="50" customWidth="1"/>
    <col min="25" max="26" width="17.42578125" style="50" customWidth="1"/>
    <col min="27" max="27" width="12.85546875" style="50" customWidth="1"/>
    <col min="28" max="28" width="15.42578125" style="50" customWidth="1"/>
    <col min="29" max="29" width="12.85546875" style="50" customWidth="1"/>
    <col min="30" max="30" width="15.42578125" style="50" customWidth="1"/>
    <col min="31" max="31" width="19.7109375" style="50" customWidth="1"/>
    <col min="32" max="32" width="16.140625" style="50" customWidth="1"/>
    <col min="33" max="33" width="17.42578125" style="50" customWidth="1"/>
    <col min="34" max="34" width="20.85546875" style="50" customWidth="1"/>
    <col min="35" max="35" width="21.7109375" style="50" customWidth="1"/>
    <col min="36" max="36" width="24.140625" style="50" customWidth="1"/>
    <col min="37" max="37" width="21.7109375" style="50" customWidth="1"/>
    <col min="38" max="39" width="19.7109375" style="50" customWidth="1"/>
    <col min="40" max="40" width="20.28515625" style="50" customWidth="1"/>
    <col min="41" max="42" width="9.140625" style="50" customWidth="1"/>
    <col min="43" max="43" width="21.42578125" style="50" customWidth="1"/>
    <col min="44" max="44" width="21.7109375" style="50" customWidth="1"/>
    <col min="45" max="16384" width="8.85546875" style="50"/>
  </cols>
  <sheetData>
    <row r="1" spans="1:195" ht="26.25" customHeight="1"/>
    <row r="2" spans="1:195" ht="18">
      <c r="A2" s="95" t="str">
        <f>"HMO Statistics (First Quarter "&amp;[1]Selected_Fin!E1&amp;")"</f>
        <v>HMO Statistics (First Quarter 2023)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95" ht="14.25">
      <c r="A3" s="96" t="s">
        <v>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5" spans="1:195" s="53" customFormat="1" ht="12.75" customHeight="1">
      <c r="A5" s="97" t="s">
        <v>25</v>
      </c>
      <c r="B5" s="98"/>
      <c r="C5" s="98"/>
      <c r="D5" s="99"/>
      <c r="E5" s="92" t="s">
        <v>26</v>
      </c>
      <c r="F5" s="92" t="s">
        <v>27</v>
      </c>
      <c r="G5" s="92" t="s">
        <v>28</v>
      </c>
      <c r="H5" s="92" t="s">
        <v>29</v>
      </c>
      <c r="I5" s="92" t="s">
        <v>30</v>
      </c>
      <c r="J5" s="92" t="s">
        <v>31</v>
      </c>
      <c r="K5" s="92" t="s">
        <v>32</v>
      </c>
      <c r="L5" s="92" t="s">
        <v>33</v>
      </c>
      <c r="M5" s="92" t="s">
        <v>34</v>
      </c>
      <c r="N5" s="92" t="s">
        <v>35</v>
      </c>
      <c r="O5" s="92" t="s">
        <v>36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</row>
    <row r="6" spans="1:195" s="53" customFormat="1" ht="12.75" customHeight="1">
      <c r="A6" s="100"/>
      <c r="B6" s="101"/>
      <c r="C6" s="101"/>
      <c r="D6" s="10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</row>
    <row r="7" spans="1:195" s="53" customFormat="1" ht="12.75" customHeight="1">
      <c r="A7" s="100"/>
      <c r="B7" s="101"/>
      <c r="C7" s="101"/>
      <c r="D7" s="102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</row>
    <row r="8" spans="1:195" s="53" customFormat="1" ht="13.5" customHeight="1">
      <c r="A8" s="103"/>
      <c r="B8" s="104"/>
      <c r="C8" s="104"/>
      <c r="D8" s="105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</row>
    <row r="9" spans="1:195" s="53" customFormat="1">
      <c r="A9" s="54"/>
      <c r="B9" s="55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</row>
    <row r="10" spans="1:195" s="53" customFormat="1" ht="15">
      <c r="A10" s="59"/>
      <c r="B10" s="60">
        <v>1</v>
      </c>
      <c r="C10" s="60"/>
      <c r="D10" s="61" t="s">
        <v>37</v>
      </c>
      <c r="E10" s="62">
        <f>IF([1]Selected_Fin!T5=0,"No Submission",[1]Selected_Fin!T5)</f>
        <v>16780099172.73122</v>
      </c>
      <c r="F10" s="62">
        <f>IF(E10=0,"No Submission",[1]Selected_Fin!AN5)</f>
        <v>1227816168.1316254</v>
      </c>
      <c r="G10" s="62">
        <f>IF([1]Selected_Fin!T5=0,"No Submission",[1]Selected_Fin!AG5)</f>
        <v>14130605692.68</v>
      </c>
      <c r="H10" s="62">
        <f>IF([1]Selected_Fin!T5=0,"No Submission",[1]Selected_Fin!AM5)</f>
        <v>2649493480.0512209</v>
      </c>
      <c r="I10" s="62">
        <f>IF([1]Selected_Fin!AH5=0,"No Submission",[1]Selected_Fin!AH5)</f>
        <v>500000000</v>
      </c>
      <c r="J10" s="62">
        <f>IF([1]Selected_Fin!T5=0,"No Submission",[1]Selected_Oper!S6)</f>
        <v>4102647828.7199998</v>
      </c>
      <c r="K10" s="62">
        <f>IF(H10=0,"No Submission",SUM([1]Selected_Oper!D6,[1]Selected_Oper!E6,[1]Selected_Oper!F6))</f>
        <v>4027811285.02</v>
      </c>
      <c r="L10" s="62">
        <f>IF([1]Selected_Fin!T5=0,"No Submission",[1]Selected_Oper!AE6+[1]Selected_Oper!AG6)</f>
        <v>4097318648.2600002</v>
      </c>
      <c r="M10" s="62">
        <f>IF(H10=0,"No Submission",[1]Selected_Oper!AU6)</f>
        <v>3474675523.25</v>
      </c>
      <c r="N10" s="62">
        <f t="shared" ref="N10:N39" si="0">IFERROR(J10-L10,"No Submission")</f>
        <v>5329180.4599995613</v>
      </c>
      <c r="O10" s="58" t="str">
        <f>[1]Selected_Fin!E5</f>
        <v>Licensed</v>
      </c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</row>
    <row r="11" spans="1:195" s="65" customFormat="1" ht="15.75">
      <c r="A11" s="63"/>
      <c r="B11" s="60">
        <f>B10+1</f>
        <v>2</v>
      </c>
      <c r="C11" s="60"/>
      <c r="D11" s="61" t="s">
        <v>38</v>
      </c>
      <c r="E11" s="62">
        <f>IF([1]Selected_Fin!T6=0,"No Submission",[1]Selected_Fin!T6)</f>
        <v>88798131.46171549</v>
      </c>
      <c r="F11" s="62">
        <f>IF(E11=0,"No Submission",[1]Selected_Fin!AN6)</f>
        <v>8687454.3087397255</v>
      </c>
      <c r="G11" s="62">
        <f>IF([1]Selected_Fin!T6=0,"No Submission",[1]Selected_Fin!AG6)</f>
        <v>44089527.028145105</v>
      </c>
      <c r="H11" s="62">
        <f>IF([1]Selected_Fin!T6=0,"No Submission",[1]Selected_Fin!AM6)</f>
        <v>44708604.433956489</v>
      </c>
      <c r="I11" s="62">
        <f>IF([1]Selected_Fin!AH6=0,"No Submission",[1]Selected_Fin!AH6)</f>
        <v>25000000</v>
      </c>
      <c r="J11" s="62">
        <f>IF([1]Selected_Fin!T6=0,"No Submission",[1]Selected_Oper!S7)</f>
        <v>20350064.409285713</v>
      </c>
      <c r="K11" s="62">
        <f>IF(H11=0,"No Submission",SUM([1]Selected_Oper!D7,[1]Selected_Oper!E7,[1]Selected_Oper!F7))</f>
        <v>20273299.089285713</v>
      </c>
      <c r="L11" s="62">
        <f>IF([1]Selected_Fin!T6=0,"No Submission",[1]Selected_Oper!AE7+[1]Selected_Oper!AG7)</f>
        <v>20272514.805714283</v>
      </c>
      <c r="M11" s="62">
        <f>IF(H11=0,"No Submission",[1]Selected_Oper!AU7)</f>
        <v>16980581.859999999</v>
      </c>
      <c r="N11" s="62">
        <f t="shared" si="0"/>
        <v>77549.603571429849</v>
      </c>
      <c r="O11" s="58" t="str">
        <f>[1]Selected_Fin!E6</f>
        <v>Licensed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</row>
    <row r="12" spans="1:195" s="65" customFormat="1" ht="15.75">
      <c r="A12" s="63"/>
      <c r="B12" s="60">
        <f t="shared" ref="B12:B39" si="1">B11+1</f>
        <v>3</v>
      </c>
      <c r="C12" s="60"/>
      <c r="D12" s="61" t="s">
        <v>39</v>
      </c>
      <c r="E12" s="62">
        <f>IF([1]Selected_Fin!T7=0,"No Submission",[1]Selected_Fin!T7)</f>
        <v>2455111566.4956765</v>
      </c>
      <c r="F12" s="62">
        <f>IF(E12=0,"No Submission",[1]Selected_Fin!AN7)</f>
        <v>143949897.03785962</v>
      </c>
      <c r="G12" s="62">
        <f>IF([1]Selected_Fin!T7=0,"No Submission",[1]Selected_Fin!AG7)</f>
        <v>1910554467.6829371</v>
      </c>
      <c r="H12" s="62">
        <f>IF([1]Selected_Fin!T7=0,"No Submission",[1]Selected_Fin!AM7)</f>
        <v>544557098.97295403</v>
      </c>
      <c r="I12" s="62">
        <f>IF([1]Selected_Fin!AH7=0,"No Submission",[1]Selected_Fin!AH7)</f>
        <v>200000000</v>
      </c>
      <c r="J12" s="62">
        <f>IF([1]Selected_Fin!T7=0,"No Submission",[1]Selected_Oper!S8)</f>
        <v>189918050.70947528</v>
      </c>
      <c r="K12" s="62">
        <f>IF(H12=0,"No Submission",SUM([1]Selected_Oper!D8,[1]Selected_Oper!E8,[1]Selected_Oper!F8))</f>
        <v>238799107.27911615</v>
      </c>
      <c r="L12" s="62">
        <f>IF([1]Selected_Fin!T7=0,"No Submission",[1]Selected_Oper!AE8+[1]Selected_Oper!AG8)</f>
        <v>149742508.60919446</v>
      </c>
      <c r="M12" s="62">
        <f>IF(H12=0,"No Submission",[1]Selected_Oper!AU8)</f>
        <v>29670811.210000016</v>
      </c>
      <c r="N12" s="62">
        <f t="shared" si="0"/>
        <v>40175542.100280821</v>
      </c>
      <c r="O12" s="58" t="str">
        <f>[1]Selected_Fin!E7</f>
        <v>Licensed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</row>
    <row r="13" spans="1:195" s="65" customFormat="1" ht="15.75">
      <c r="A13" s="63"/>
      <c r="B13" s="60">
        <f t="shared" si="1"/>
        <v>4</v>
      </c>
      <c r="C13" s="60"/>
      <c r="D13" s="61" t="s">
        <v>40</v>
      </c>
      <c r="E13" s="62">
        <f>IF([1]Selected_Fin!T8=0,"No Submission",[1]Selected_Fin!T8)</f>
        <v>1252696697.97</v>
      </c>
      <c r="F13" s="62">
        <f>IF(E13=0,"No Submission",[1]Selected_Fin!AN8)</f>
        <v>150675135.17000002</v>
      </c>
      <c r="G13" s="62">
        <f>IF([1]Selected_Fin!T8=0,"No Submission",[1]Selected_Fin!AG8)</f>
        <v>1185991683.6399999</v>
      </c>
      <c r="H13" s="62">
        <f>IF([1]Selected_Fin!T8=0,"No Submission",[1]Selected_Fin!AM8)</f>
        <v>66705014.329999998</v>
      </c>
      <c r="I13" s="62">
        <f>IF([1]Selected_Fin!AH8=0,"No Submission",[1]Selected_Fin!AH8)</f>
        <v>49497375</v>
      </c>
      <c r="J13" s="62">
        <f>IF([1]Selected_Fin!T8=0,"No Submission",[1]Selected_Oper!S9)</f>
        <v>58580154.300000004</v>
      </c>
      <c r="K13" s="62">
        <f>IF(H13=0,"No Submission",SUM([1]Selected_Oper!D9,[1]Selected_Oper!E9,[1]Selected_Oper!F9))</f>
        <v>59027133.710000001</v>
      </c>
      <c r="L13" s="62">
        <f>IF([1]Selected_Fin!T8=0,"No Submission",[1]Selected_Oper!AE9+[1]Selected_Oper!AG9)</f>
        <v>57955029.674999997</v>
      </c>
      <c r="M13" s="62">
        <f>IF(H13=0,"No Submission",[1]Selected_Oper!AU9)</f>
        <v>24299866.870000001</v>
      </c>
      <c r="N13" s="62">
        <f t="shared" si="0"/>
        <v>625124.62500000745</v>
      </c>
      <c r="O13" s="58" t="str">
        <f>[1]Selected_Fin!E8</f>
        <v>Pending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</row>
    <row r="14" spans="1:195" s="65" customFormat="1" ht="15.75">
      <c r="A14" s="63"/>
      <c r="B14" s="60">
        <f t="shared" si="1"/>
        <v>5</v>
      </c>
      <c r="C14" s="60"/>
      <c r="D14" s="61" t="s">
        <v>41</v>
      </c>
      <c r="E14" s="62">
        <f>IF([1]Selected_Fin!T9=0,"No Submission",[1]Selected_Fin!T9)</f>
        <v>35584486.366756238</v>
      </c>
      <c r="F14" s="62">
        <f>IF(E14=0,"No Submission",[1]Selected_Fin!AN9)</f>
        <v>11380281.550000001</v>
      </c>
      <c r="G14" s="62">
        <f>IF([1]Selected_Fin!T9=0,"No Submission",[1]Selected_Fin!AG9)</f>
        <v>9463980.6400000006</v>
      </c>
      <c r="H14" s="62">
        <f>IF([1]Selected_Fin!T9=0,"No Submission",[1]Selected_Fin!AM9)</f>
        <v>26120505.706785716</v>
      </c>
      <c r="I14" s="62">
        <f>IF([1]Selected_Fin!AH9=0,"No Submission",[1]Selected_Fin!AH9)</f>
        <v>17500000</v>
      </c>
      <c r="J14" s="62">
        <f>IF([1]Selected_Fin!T9=0,"No Submission",[1]Selected_Oper!S10)</f>
        <v>9151074.0707142856</v>
      </c>
      <c r="K14" s="62">
        <f>IF(H14=0,"No Submission",SUM([1]Selected_Oper!D10,[1]Selected_Oper!E10,[1]Selected_Oper!F10))</f>
        <v>9148801.7707142849</v>
      </c>
      <c r="L14" s="62">
        <f>IF([1]Selected_Fin!T9=0,"No Submission",[1]Selected_Oper!AE10+[1]Selected_Oper!AG10)</f>
        <v>8395445.0339285713</v>
      </c>
      <c r="M14" s="62">
        <f>IF(H14=0,"No Submission",[1]Selected_Oper!AU10)</f>
        <v>4213430.2949999999</v>
      </c>
      <c r="N14" s="62">
        <f t="shared" si="0"/>
        <v>755629.03678571433</v>
      </c>
      <c r="O14" s="58" t="str">
        <f>[1]Selected_Fin!E9</f>
        <v>Licensed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</row>
    <row r="15" spans="1:195" s="65" customFormat="1" ht="15.75" hidden="1">
      <c r="A15" s="63"/>
      <c r="B15" s="60"/>
      <c r="C15" s="60"/>
      <c r="D15" s="61"/>
      <c r="E15" s="66"/>
      <c r="F15" s="67"/>
      <c r="G15" s="67"/>
      <c r="H15" s="67"/>
      <c r="I15" s="67"/>
      <c r="J15" s="67"/>
      <c r="K15" s="67"/>
      <c r="L15" s="67"/>
      <c r="M15" s="67"/>
      <c r="N15" s="68"/>
      <c r="O15" s="58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</row>
    <row r="16" spans="1:195" s="65" customFormat="1" ht="15.75">
      <c r="A16" s="63"/>
      <c r="B16" s="60">
        <f>B14+1</f>
        <v>6</v>
      </c>
      <c r="C16" s="60"/>
      <c r="D16" s="61" t="s">
        <v>42</v>
      </c>
      <c r="E16" s="62">
        <f>IF([1]Selected_Fin!T11=0,"No Submission",[1]Selected_Fin!T11)</f>
        <v>468117877.49798143</v>
      </c>
      <c r="F16" s="62">
        <f>IF(E16=0,"No Submission",[1]Selected_Fin!AN11)</f>
        <v>161541799.36690363</v>
      </c>
      <c r="G16" s="62">
        <f>IF([1]Selected_Fin!T11=0,"No Submission",[1]Selected_Fin!AG11)</f>
        <v>176415730.1542623</v>
      </c>
      <c r="H16" s="62">
        <f>IF([1]Selected_Fin!T11=0,"No Submission",[1]Selected_Fin!AM11)</f>
        <v>291702147.344908</v>
      </c>
      <c r="I16" s="62">
        <f>IF([1]Selected_Fin!AH11=0,"No Submission",[1]Selected_Fin!AH11)</f>
        <v>202305711.26090804</v>
      </c>
      <c r="J16" s="62">
        <f>IF([1]Selected_Fin!T11=0,"No Submission",[1]Selected_Oper!S12)</f>
        <v>70953286.780000001</v>
      </c>
      <c r="K16" s="62">
        <f>IF(H16=0,"No Submission",SUM([1]Selected_Oper!D12,[1]Selected_Oper!E12,[1]Selected_Oper!F12))</f>
        <v>70207460.579999998</v>
      </c>
      <c r="L16" s="62">
        <f>IF([1]Selected_Fin!T11=0,"No Submission",[1]Selected_Oper!AE12+[1]Selected_Oper!AG12)</f>
        <v>69382213.370638266</v>
      </c>
      <c r="M16" s="62">
        <f>IF(H16=0,"No Submission",[1]Selected_Oper!AU12)</f>
        <v>45547763.049999997</v>
      </c>
      <c r="N16" s="62">
        <f t="shared" si="0"/>
        <v>1571073.409361735</v>
      </c>
      <c r="O16" s="58" t="str">
        <f>[1]Selected_Fin!E11</f>
        <v>Licensed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</row>
    <row r="17" spans="1:195" s="65" customFormat="1" ht="15.75">
      <c r="A17" s="63"/>
      <c r="B17" s="60">
        <f t="shared" si="1"/>
        <v>7</v>
      </c>
      <c r="C17" s="60"/>
      <c r="D17" s="61" t="s">
        <v>43</v>
      </c>
      <c r="E17" s="62">
        <f>IF([1]Selected_Fin!T12=0,"No Submission",[1]Selected_Fin!T12)</f>
        <v>25680917.349999998</v>
      </c>
      <c r="F17" s="62">
        <f>IF(E17=0,"No Submission",[1]Selected_Fin!AN12)</f>
        <v>500000</v>
      </c>
      <c r="G17" s="62">
        <f>IF([1]Selected_Fin!T12=0,"No Submission",[1]Selected_Fin!AG12)</f>
        <v>1877883.5899999999</v>
      </c>
      <c r="H17" s="62">
        <f>IF([1]Selected_Fin!T12=0,"No Submission",[1]Selected_Fin!AM12)</f>
        <v>23803033.759999998</v>
      </c>
      <c r="I17" s="62">
        <f>IF([1]Selected_Fin!AH12=0,"No Submission",[1]Selected_Fin!AH12)</f>
        <v>10000000</v>
      </c>
      <c r="J17" s="62">
        <f>IF([1]Selected_Fin!T12=0,"No Submission",[1]Selected_Oper!S13)</f>
        <v>6315194.8799999999</v>
      </c>
      <c r="K17" s="62">
        <f>IF(H17=0,"No Submission",SUM([1]Selected_Oper!D13,[1]Selected_Oper!E13,[1]Selected_Oper!F13))</f>
        <v>6315194.8799999999</v>
      </c>
      <c r="L17" s="62">
        <f>IF([1]Selected_Fin!T12=0,"No Submission",[1]Selected_Oper!AE13+[1]Selected_Oper!AG13)</f>
        <v>5434442.7600000007</v>
      </c>
      <c r="M17" s="62">
        <f>IF(H17=0,"No Submission",[1]Selected_Oper!AU13)</f>
        <v>3557804.0000000005</v>
      </c>
      <c r="N17" s="62">
        <f t="shared" si="0"/>
        <v>880752.11999999918</v>
      </c>
      <c r="O17" s="58" t="str">
        <f>[1]Selected_Fin!E12</f>
        <v>Pending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</row>
    <row r="18" spans="1:195" s="65" customFormat="1" ht="15.75">
      <c r="A18" s="63"/>
      <c r="B18" s="60">
        <f t="shared" si="1"/>
        <v>8</v>
      </c>
      <c r="C18" s="60"/>
      <c r="D18" s="61" t="s">
        <v>44</v>
      </c>
      <c r="E18" s="62">
        <f>IF([1]Selected_Fin!T13=0,"No Submission",[1]Selected_Fin!T13)</f>
        <v>657352829.19280231</v>
      </c>
      <c r="F18" s="62">
        <f>IF(E18=0,"No Submission",[1]Selected_Fin!AN13)</f>
        <v>393973062.86000001</v>
      </c>
      <c r="G18" s="62">
        <f>IF([1]Selected_Fin!T13=0,"No Submission",[1]Selected_Fin!AG13)</f>
        <v>471515517.89126682</v>
      </c>
      <c r="H18" s="62">
        <f>IF([1]Selected_Fin!T13=0,"No Submission",[1]Selected_Fin!AM13)</f>
        <v>185837312.56000018</v>
      </c>
      <c r="I18" s="62">
        <f>IF([1]Selected_Fin!AH13=0,"No Submission",[1]Selected_Fin!AH13)</f>
        <v>50000000</v>
      </c>
      <c r="J18" s="62">
        <f>IF([1]Selected_Fin!T13=0,"No Submission",[1]Selected_Oper!S14)</f>
        <v>185362171.88999999</v>
      </c>
      <c r="K18" s="62">
        <f>IF(H18=0,"No Submission",SUM([1]Selected_Oper!D14,[1]Selected_Oper!E14,[1]Selected_Oper!F14))</f>
        <v>180896489.75999999</v>
      </c>
      <c r="L18" s="62">
        <f>IF([1]Selected_Fin!T13=0,"No Submission",[1]Selected_Oper!AE14+[1]Selected_Oper!AG14)</f>
        <v>184218291.3299998</v>
      </c>
      <c r="M18" s="62">
        <f>IF(H18=0,"No Submission",[1]Selected_Oper!AU14)</f>
        <v>129150370.23999979</v>
      </c>
      <c r="N18" s="62">
        <f t="shared" si="0"/>
        <v>1143880.5600001812</v>
      </c>
      <c r="O18" s="58" t="str">
        <f>[1]Selected_Fin!E13</f>
        <v>Licensed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</row>
    <row r="19" spans="1:195" s="65" customFormat="1" ht="15.75">
      <c r="A19" s="63"/>
      <c r="B19" s="60">
        <f t="shared" si="1"/>
        <v>9</v>
      </c>
      <c r="C19" s="60"/>
      <c r="D19" s="61" t="s">
        <v>45</v>
      </c>
      <c r="E19" s="62">
        <f>IF([1]Selected_Fin!T14=0,"No Submission",[1]Selected_Fin!T14)</f>
        <v>116796675.48</v>
      </c>
      <c r="F19" s="62">
        <f>IF(E19=0,"No Submission",[1]Selected_Fin!AN14)</f>
        <v>25000000</v>
      </c>
      <c r="G19" s="62">
        <f>IF([1]Selected_Fin!T14=0,"No Submission",[1]Selected_Fin!AG14)</f>
        <v>24441364.259999998</v>
      </c>
      <c r="H19" s="62">
        <f>IF([1]Selected_Fin!T14=0,"No Submission",[1]Selected_Fin!AM14)</f>
        <v>92355311.220000014</v>
      </c>
      <c r="I19" s="62">
        <f>IF([1]Selected_Fin!AH14=0,"No Submission",[1]Selected_Fin!AH14)</f>
        <v>104200000</v>
      </c>
      <c r="J19" s="62">
        <f>IF([1]Selected_Fin!T14=0,"No Submission",[1]Selected_Oper!S15)</f>
        <v>4199402.8500000006</v>
      </c>
      <c r="K19" s="62">
        <f>IF(H19=0,"No Submission",SUM([1]Selected_Oper!D15,[1]Selected_Oper!E15,[1]Selected_Oper!F15))</f>
        <v>4199129.28</v>
      </c>
      <c r="L19" s="62">
        <f>IF([1]Selected_Fin!T14=0,"No Submission",[1]Selected_Oper!AE15+[1]Selected_Oper!AG15)</f>
        <v>7924137.0100000007</v>
      </c>
      <c r="M19" s="62">
        <f>IF(H19=0,"No Submission",[1]Selected_Oper!AU15)</f>
        <v>171717.62</v>
      </c>
      <c r="N19" s="62">
        <f t="shared" si="0"/>
        <v>-3724734.16</v>
      </c>
      <c r="O19" s="58" t="str">
        <f>[1]Selected_Fin!E14</f>
        <v>Licensed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</row>
    <row r="20" spans="1:195" s="65" customFormat="1" ht="15.75">
      <c r="A20" s="63"/>
      <c r="B20" s="60">
        <f t="shared" si="1"/>
        <v>10</v>
      </c>
      <c r="C20" s="60"/>
      <c r="D20" s="61" t="s">
        <v>46</v>
      </c>
      <c r="E20" s="62">
        <f>IF([1]Selected_Fin!T15=0,"No Submission",[1]Selected_Fin!T15)</f>
        <v>183271723.43000001</v>
      </c>
      <c r="F20" s="62">
        <f>IF(E20=0,"No Submission",[1]Selected_Fin!AN15)</f>
        <v>5029015.71</v>
      </c>
      <c r="G20" s="62">
        <f>IF([1]Selected_Fin!T15=0,"No Submission",[1]Selected_Fin!AG15)</f>
        <v>73435479.409999996</v>
      </c>
      <c r="H20" s="62">
        <f>IF([1]Selected_Fin!T15=0,"No Submission",[1]Selected_Fin!AM15)</f>
        <v>109836244.02000001</v>
      </c>
      <c r="I20" s="62">
        <f>IF([1]Selected_Fin!AH15=0,"No Submission",[1]Selected_Fin!AH15)</f>
        <v>50000000</v>
      </c>
      <c r="J20" s="62">
        <f>IF([1]Selected_Fin!T15=0,"No Submission",[1]Selected_Oper!S16)</f>
        <v>136597938.08999997</v>
      </c>
      <c r="K20" s="62">
        <f>IF(H20=0,"No Submission",SUM([1]Selected_Oper!D16,[1]Selected_Oper!E16,[1]Selected_Oper!F16))</f>
        <v>136409386.44999999</v>
      </c>
      <c r="L20" s="62">
        <f>IF([1]Selected_Fin!T15=0,"No Submission",[1]Selected_Oper!AE16+[1]Selected_Oper!AG16)</f>
        <v>127313801.6301771</v>
      </c>
      <c r="M20" s="62">
        <f>IF(H20=0,"No Submission",[1]Selected_Oper!AU16)</f>
        <v>41809573.290000007</v>
      </c>
      <c r="N20" s="62">
        <f t="shared" si="0"/>
        <v>9284136.4598228782</v>
      </c>
      <c r="O20" s="58" t="str">
        <f>[1]Selected_Fin!E15</f>
        <v>Licensed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</row>
    <row r="21" spans="1:195" s="65" customFormat="1" ht="15.75">
      <c r="A21" s="63"/>
      <c r="B21" s="60">
        <f t="shared" si="1"/>
        <v>11</v>
      </c>
      <c r="C21" s="60"/>
      <c r="D21" s="61" t="s">
        <v>47</v>
      </c>
      <c r="E21" s="62">
        <f>IF([1]Selected_Fin!T16=0,"No Submission",[1]Selected_Fin!T16)</f>
        <v>44824558.780000001</v>
      </c>
      <c r="F21" s="62">
        <f>IF(E21=0,"No Submission",[1]Selected_Fin!AN16)</f>
        <v>24102475.629999999</v>
      </c>
      <c r="G21" s="62">
        <f>IF([1]Selected_Fin!T16=0,"No Submission",[1]Selected_Fin!AG16)</f>
        <v>30722960.270000003</v>
      </c>
      <c r="H21" s="62">
        <f>IF([1]Selected_Fin!T16=0,"No Submission",[1]Selected_Fin!AM16)</f>
        <v>14101598.51</v>
      </c>
      <c r="I21" s="62">
        <f>IF([1]Selected_Fin!AH16=0,"No Submission",[1]Selected_Fin!AH16)</f>
        <v>10000000</v>
      </c>
      <c r="J21" s="62">
        <f>IF([1]Selected_Fin!T16=0,"No Submission",[1]Selected_Oper!S17)</f>
        <v>6656851.8700000001</v>
      </c>
      <c r="K21" s="62">
        <f>IF(H21=0,"No Submission",SUM([1]Selected_Oper!D17,[1]Selected_Oper!E17,[1]Selected_Oper!F17))</f>
        <v>6656851.8700000001</v>
      </c>
      <c r="L21" s="62">
        <f>IF([1]Selected_Fin!T16=0,"No Submission",[1]Selected_Oper!AE17+[1]Selected_Oper!AG17)</f>
        <v>10758450.380000001</v>
      </c>
      <c r="M21" s="62">
        <f>IF(H21=0,"No Submission",[1]Selected_Oper!AU17)</f>
        <v>5659539.4800000004</v>
      </c>
      <c r="N21" s="62">
        <f t="shared" si="0"/>
        <v>-4101598.5100000007</v>
      </c>
      <c r="O21" s="58" t="str">
        <f>[1]Selected_Fin!E16</f>
        <v>Licensed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</row>
    <row r="22" spans="1:195" s="65" customFormat="1" ht="15.75">
      <c r="A22" s="63"/>
      <c r="B22" s="60">
        <f t="shared" si="1"/>
        <v>12</v>
      </c>
      <c r="C22" s="60"/>
      <c r="D22" s="61" t="s">
        <v>48</v>
      </c>
      <c r="E22" s="62">
        <f>IF([1]Selected_Fin!T17=0,"No Submission",[1]Selected_Fin!T17)</f>
        <v>1194482139.3052309</v>
      </c>
      <c r="F22" s="62">
        <f>IF(E22=0,"No Submission",[1]Selected_Fin!AN17)</f>
        <v>655721350.0101558</v>
      </c>
      <c r="G22" s="62">
        <f>IF([1]Selected_Fin!T17=0,"No Submission",[1]Selected_Fin!AG17)</f>
        <v>897437281.23131979</v>
      </c>
      <c r="H22" s="62">
        <f>IF([1]Selected_Fin!T17=0,"No Submission",[1]Selected_Fin!AM17)</f>
        <v>297044858.07391119</v>
      </c>
      <c r="I22" s="62">
        <f>IF([1]Selected_Fin!AH17=0,"No Submission",[1]Selected_Fin!AH17)</f>
        <v>300000000</v>
      </c>
      <c r="J22" s="62">
        <f>IF([1]Selected_Fin!T17=0,"No Submission",[1]Selected_Oper!S18)</f>
        <v>-11352430.75382043</v>
      </c>
      <c r="K22" s="62">
        <f>IF(H22=0,"No Submission",SUM([1]Selected_Oper!D18,[1]Selected_Oper!E18,[1]Selected_Oper!F18))</f>
        <v>11892310.057857143</v>
      </c>
      <c r="L22" s="62">
        <f>IF([1]Selected_Fin!T17=0,"No Submission",[1]Selected_Oper!AE18+[1]Selected_Oper!AG18)</f>
        <v>1334006.981544897</v>
      </c>
      <c r="M22" s="62">
        <f>IF(H22=0,"No Submission",[1]Selected_Oper!AU18)</f>
        <v>10833.329999999958</v>
      </c>
      <c r="N22" s="62">
        <f t="shared" si="0"/>
        <v>-12686437.735365327</v>
      </c>
      <c r="O22" s="58" t="str">
        <f>[1]Selected_Fin!E17</f>
        <v>Licensed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</row>
    <row r="23" spans="1:195" s="65" customFormat="1" ht="15.75">
      <c r="A23" s="63"/>
      <c r="B23" s="60">
        <f t="shared" si="1"/>
        <v>13</v>
      </c>
      <c r="C23" s="60"/>
      <c r="D23" s="61" t="s">
        <v>49</v>
      </c>
      <c r="E23" s="62">
        <f>IF([1]Selected_Fin!T18=0,"No Submission",[1]Selected_Fin!T18)</f>
        <v>596791430</v>
      </c>
      <c r="F23" s="62">
        <f>IF(E23=0,"No Submission",[1]Selected_Fin!AN18)</f>
        <v>536204608.06</v>
      </c>
      <c r="G23" s="62">
        <f>IF([1]Selected_Fin!T18=0,"No Submission",[1]Selected_Fin!AG18)</f>
        <v>260756071.16000003</v>
      </c>
      <c r="H23" s="62">
        <f>IF([1]Selected_Fin!T18=0,"No Submission",[1]Selected_Fin!AM18)</f>
        <v>336035358.84000003</v>
      </c>
      <c r="I23" s="62">
        <f>IF([1]Selected_Fin!AH18=0,"No Submission",[1]Selected_Fin!AH18)</f>
        <v>150000000</v>
      </c>
      <c r="J23" s="62">
        <f>IF([1]Selected_Fin!T18=0,"No Submission",[1]Selected_Oper!S19)</f>
        <v>173807922.05000001</v>
      </c>
      <c r="K23" s="62">
        <f>IF(H23=0,"No Submission",SUM([1]Selected_Oper!D19,[1]Selected_Oper!E19,[1]Selected_Oper!F19))</f>
        <v>171440539.46000001</v>
      </c>
      <c r="L23" s="62">
        <f>IF([1]Selected_Fin!T18=0,"No Submission",[1]Selected_Oper!AE19+[1]Selected_Oper!AG19)</f>
        <v>177646932.91139999</v>
      </c>
      <c r="M23" s="62">
        <f>IF(H23=0,"No Submission",[1]Selected_Oper!AU19)</f>
        <v>146864310.77000001</v>
      </c>
      <c r="N23" s="62">
        <f t="shared" si="0"/>
        <v>-3839010.8613999784</v>
      </c>
      <c r="O23" s="58" t="str">
        <f>[1]Selected_Fin!E18</f>
        <v>Licensed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</row>
    <row r="24" spans="1:195" s="65" customFormat="1" ht="15.75">
      <c r="A24" s="63"/>
      <c r="B24" s="60">
        <f t="shared" si="1"/>
        <v>14</v>
      </c>
      <c r="C24" s="60"/>
      <c r="D24" s="61" t="s">
        <v>50</v>
      </c>
      <c r="E24" s="62">
        <f>IF([1]Selected_Fin!T19=0,"No Submission",[1]Selected_Fin!T19)</f>
        <v>62817436.285578251</v>
      </c>
      <c r="F24" s="62">
        <f>IF(E24=0,"No Submission",[1]Selected_Fin!AN19)</f>
        <v>26552156.302721102</v>
      </c>
      <c r="G24" s="62">
        <f>IF([1]Selected_Fin!T19=0,"No Submission",[1]Selected_Fin!AG19)</f>
        <v>19481422.580000002</v>
      </c>
      <c r="H24" s="62">
        <f>IF([1]Selected_Fin!T19=0,"No Submission",[1]Selected_Fin!AM19)</f>
        <v>43336013.705578215</v>
      </c>
      <c r="I24" s="62">
        <f>IF([1]Selected_Fin!AH19=0,"No Submission",[1]Selected_Fin!AH19)</f>
        <v>17000000</v>
      </c>
      <c r="J24" s="62">
        <f>IF([1]Selected_Fin!T19=0,"No Submission",[1]Selected_Oper!S20)</f>
        <v>63045227.523999996</v>
      </c>
      <c r="K24" s="62">
        <f>IF(H24=0,"No Submission",SUM([1]Selected_Oper!D20,[1]Selected_Oper!E20,[1]Selected_Oper!F20))</f>
        <v>63024789.759999998</v>
      </c>
      <c r="L24" s="62">
        <f>IF([1]Selected_Fin!T19=0,"No Submission",[1]Selected_Oper!AE20+[1]Selected_Oper!AG20)</f>
        <v>58462389.771437503</v>
      </c>
      <c r="M24" s="62">
        <f>IF(H24=0,"No Submission",[1]Selected_Oper!AU20)</f>
        <v>43067261.490000002</v>
      </c>
      <c r="N24" s="62">
        <f t="shared" si="0"/>
        <v>4582837.7525624931</v>
      </c>
      <c r="O24" s="58" t="str">
        <f>[1]Selected_Fin!E19</f>
        <v>Licensed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</row>
    <row r="25" spans="1:195" s="65" customFormat="1" ht="15.75">
      <c r="A25" s="63"/>
      <c r="B25" s="60">
        <f t="shared" si="1"/>
        <v>15</v>
      </c>
      <c r="C25" s="60"/>
      <c r="D25" s="61" t="s">
        <v>51</v>
      </c>
      <c r="E25" s="62">
        <f>IF([1]Selected_Fin!T20=0,"No Submission",[1]Selected_Fin!T20)</f>
        <v>57357948.449999996</v>
      </c>
      <c r="F25" s="62">
        <f>IF(E25=0,"No Submission",[1]Selected_Fin!AN20)</f>
        <v>21899301.899999999</v>
      </c>
      <c r="G25" s="62">
        <f>IF([1]Selected_Fin!T20=0,"No Submission",[1]Selected_Fin!AG20)</f>
        <v>27241780.249999996</v>
      </c>
      <c r="H25" s="62">
        <f>IF([1]Selected_Fin!T20=0,"No Submission",[1]Selected_Fin!AM20)</f>
        <v>30116168.199999999</v>
      </c>
      <c r="I25" s="62">
        <f>IF([1]Selected_Fin!AH20=0,"No Submission",[1]Selected_Fin!AH20)</f>
        <v>20595000</v>
      </c>
      <c r="J25" s="62">
        <f>IF([1]Selected_Fin!T20=0,"No Submission",[1]Selected_Oper!S21)</f>
        <v>14842175.92</v>
      </c>
      <c r="K25" s="62">
        <f>IF(H25=0,"No Submission",SUM([1]Selected_Oper!D21,[1]Selected_Oper!E21,[1]Selected_Oper!F21))</f>
        <v>15111377.050000001</v>
      </c>
      <c r="L25" s="62">
        <f>IF([1]Selected_Fin!T20=0,"No Submission",[1]Selected_Oper!AE21+[1]Selected_Oper!AG21)</f>
        <v>14441320.770000001</v>
      </c>
      <c r="M25" s="62">
        <f>IF(H25=0,"No Submission",[1]Selected_Oper!AU21)</f>
        <v>8859535.3000000007</v>
      </c>
      <c r="N25" s="62">
        <f t="shared" si="0"/>
        <v>400855.14999999851</v>
      </c>
      <c r="O25" s="58" t="str">
        <f>[1]Selected_Fin!E20</f>
        <v>Licensed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</row>
    <row r="26" spans="1:195" s="65" customFormat="1" ht="15.75">
      <c r="A26" s="63"/>
      <c r="B26" s="60">
        <f t="shared" si="1"/>
        <v>16</v>
      </c>
      <c r="C26" s="60"/>
      <c r="D26" s="61" t="s">
        <v>52</v>
      </c>
      <c r="E26" s="62">
        <f>IF([1]Selected_Fin!T21=0,"No Submission",[1]Selected_Fin!T21)</f>
        <v>1856061748.0448058</v>
      </c>
      <c r="F26" s="62">
        <f>IF(E26=0,"No Submission",[1]Selected_Fin!AN21)</f>
        <v>485710701.36953175</v>
      </c>
      <c r="G26" s="62">
        <f>IF([1]Selected_Fin!T21=0,"No Submission",[1]Selected_Fin!AG21)</f>
        <v>1389765570.4368293</v>
      </c>
      <c r="H26" s="62">
        <f>IF([1]Selected_Fin!T21=0,"No Submission",[1]Selected_Fin!AM21)</f>
        <v>466296177.60674131</v>
      </c>
      <c r="I26" s="62">
        <f>IF([1]Selected_Fin!AH21=0,"No Submission",[1]Selected_Fin!AH21)</f>
        <v>204000000</v>
      </c>
      <c r="J26" s="62">
        <f>IF([1]Selected_Fin!T21=0,"No Submission",[1]Selected_Oper!S22)</f>
        <v>335664818.49032366</v>
      </c>
      <c r="K26" s="62">
        <f>IF(H26=0,"No Submission",SUM([1]Selected_Oper!D22,[1]Selected_Oper!E22,[1]Selected_Oper!F22))</f>
        <v>154810104.00230962</v>
      </c>
      <c r="L26" s="62">
        <f>IF([1]Selected_Fin!T21=0,"No Submission",[1]Selected_Oper!AE22+[1]Selected_Oper!AG22)</f>
        <v>331107821.46358222</v>
      </c>
      <c r="M26" s="62">
        <f>IF(H26=0,"No Submission",[1]Selected_Oper!AU22)</f>
        <v>240149208.44</v>
      </c>
      <c r="N26" s="62">
        <f t="shared" si="0"/>
        <v>4556997.0267414451</v>
      </c>
      <c r="O26" s="58" t="str">
        <f>[1]Selected_Fin!E21</f>
        <v>Licensed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</row>
    <row r="27" spans="1:195" s="65" customFormat="1" ht="15.75">
      <c r="A27" s="63"/>
      <c r="B27" s="60">
        <f t="shared" si="1"/>
        <v>17</v>
      </c>
      <c r="C27" s="60"/>
      <c r="D27" s="61" t="s">
        <v>53</v>
      </c>
      <c r="E27" s="62">
        <f>IF([1]Selected_Fin!T22=0,"No Submission",[1]Selected_Fin!T22)</f>
        <v>1838406111.7608871</v>
      </c>
      <c r="F27" s="62">
        <f>IF(E27=0,"No Submission",[1]Selected_Fin!AN22)</f>
        <v>1407460825.2215538</v>
      </c>
      <c r="G27" s="62">
        <f>IF([1]Selected_Fin!T22=0,"No Submission",[1]Selected_Fin!AG22)</f>
        <v>1762904163.2365808</v>
      </c>
      <c r="H27" s="62">
        <f>IF([1]Selected_Fin!T22=0,"No Submission",[1]Selected_Fin!AM22)</f>
        <v>75501948.524305865</v>
      </c>
      <c r="I27" s="62">
        <f>IF([1]Selected_Fin!AH22=0,"No Submission",[1]Selected_Fin!AH22)</f>
        <v>53240000</v>
      </c>
      <c r="J27" s="62">
        <f>IF([1]Selected_Fin!T22=0,"No Submission",[1]Selected_Oper!S23)</f>
        <v>109516338.72988349</v>
      </c>
      <c r="K27" s="62">
        <f>IF(H27=0,"No Submission",SUM([1]Selected_Oper!D23,[1]Selected_Oper!E23,[1]Selected_Oper!F23))</f>
        <v>108996074.35053892</v>
      </c>
      <c r="L27" s="62">
        <f>IF([1]Selected_Fin!T22=0,"No Submission",[1]Selected_Oper!AE23+[1]Selected_Oper!AG23)</f>
        <v>108013937.20557763</v>
      </c>
      <c r="M27" s="62">
        <f>IF(H27=0,"No Submission",[1]Selected_Oper!AU23)</f>
        <v>46541847.123853862</v>
      </c>
      <c r="N27" s="62">
        <f t="shared" si="0"/>
        <v>1502401.5243058652</v>
      </c>
      <c r="O27" s="58" t="str">
        <f>[1]Selected_Fin!E22</f>
        <v>Licensed</v>
      </c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</row>
    <row r="28" spans="1:195" s="65" customFormat="1" ht="15.75">
      <c r="A28" s="63"/>
      <c r="B28" s="60">
        <f t="shared" si="1"/>
        <v>18</v>
      </c>
      <c r="C28" s="60"/>
      <c r="D28" s="61" t="s">
        <v>54</v>
      </c>
      <c r="E28" s="62">
        <f>IF([1]Selected_Fin!T23=0,"No Submission",[1]Selected_Fin!T23)</f>
        <v>420833419.06929189</v>
      </c>
      <c r="F28" s="62">
        <f>IF(E28=0,"No Submission",[1]Selected_Fin!AN23)</f>
        <v>67208290.130957484</v>
      </c>
      <c r="G28" s="62">
        <f>IF([1]Selected_Fin!T23=0,"No Submission",[1]Selected_Fin!AG23)</f>
        <v>295346052.24993449</v>
      </c>
      <c r="H28" s="62">
        <f>IF([1]Selected_Fin!T23=0,"No Submission",[1]Selected_Fin!AM23)</f>
        <v>125487366.8230094</v>
      </c>
      <c r="I28" s="62">
        <f>IF([1]Selected_Fin!AH23=0,"No Submission",[1]Selected_Fin!AH23)</f>
        <v>60505000</v>
      </c>
      <c r="J28" s="62">
        <f>IF([1]Selected_Fin!T23=0,"No Submission",[1]Selected_Oper!S24)</f>
        <v>132303548.69323288</v>
      </c>
      <c r="K28" s="62">
        <f>IF(H28=0,"No Submission",SUM([1]Selected_Oper!D24,[1]Selected_Oper!E24,[1]Selected_Oper!F24))</f>
        <v>132167948.69323288</v>
      </c>
      <c r="L28" s="62">
        <f>IF([1]Selected_Fin!T23=0,"No Submission",[1]Selected_Oper!AE24+[1]Selected_Oper!AG24)</f>
        <v>124259098.82815859</v>
      </c>
      <c r="M28" s="62">
        <f>IF(H28=0,"No Submission",[1]Selected_Oper!AU24)</f>
        <v>87401183.00999999</v>
      </c>
      <c r="N28" s="62">
        <f t="shared" si="0"/>
        <v>8044449.8650742918</v>
      </c>
      <c r="O28" s="58" t="str">
        <f>[1]Selected_Fin!E23</f>
        <v>Licensed</v>
      </c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</row>
    <row r="29" spans="1:195" s="65" customFormat="1" ht="15.75">
      <c r="A29" s="63"/>
      <c r="B29" s="60">
        <f t="shared" si="1"/>
        <v>19</v>
      </c>
      <c r="C29" s="60"/>
      <c r="D29" s="61" t="s">
        <v>55</v>
      </c>
      <c r="E29" s="62">
        <f>IF([1]Selected_Fin!T24=0,"No Submission",[1]Selected_Fin!T24)</f>
        <v>20216184715.314999</v>
      </c>
      <c r="F29" s="62">
        <f>IF(E29=0,"No Submission",[1]Selected_Fin!AN24)</f>
        <v>4968225481.0699997</v>
      </c>
      <c r="G29" s="62">
        <f>IF([1]Selected_Fin!T24=0,"No Submission",[1]Selected_Fin!AG24)</f>
        <v>18825352449.810005</v>
      </c>
      <c r="H29" s="62">
        <f>IF([1]Selected_Fin!T24=0,"No Submission",[1]Selected_Fin!AM24)</f>
        <v>1390832265.5150013</v>
      </c>
      <c r="I29" s="62">
        <f>IF([1]Selected_Fin!AH24=0,"No Submission",[1]Selected_Fin!AH24)</f>
        <v>1500000000</v>
      </c>
      <c r="J29" s="62">
        <f>IF([1]Selected_Fin!T24=0,"No Submission",[1]Selected_Oper!S25)</f>
        <v>6139537597.6699991</v>
      </c>
      <c r="K29" s="62">
        <f>IF(H29=0,"No Submission",SUM([1]Selected_Oper!D25,[1]Selected_Oper!E25,[1]Selected_Oper!F25))</f>
        <v>6084629022.1799994</v>
      </c>
      <c r="L29" s="62">
        <f>IF([1]Selected_Fin!T24=0,"No Submission",[1]Selected_Oper!AE25+[1]Selected_Oper!AG25)</f>
        <v>6368598767.5100012</v>
      </c>
      <c r="M29" s="62">
        <f>IF(H29=0,"No Submission",[1]Selected_Oper!AU25)</f>
        <v>5416798261.3900003</v>
      </c>
      <c r="N29" s="62">
        <f t="shared" si="0"/>
        <v>-229061169.84000206</v>
      </c>
      <c r="O29" s="58" t="str">
        <f>[1]Selected_Fin!E24</f>
        <v>Licensed</v>
      </c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</row>
    <row r="30" spans="1:195" s="65" customFormat="1" ht="15.75">
      <c r="A30" s="63"/>
      <c r="B30" s="60">
        <f t="shared" si="1"/>
        <v>20</v>
      </c>
      <c r="C30" s="60"/>
      <c r="D30" s="61" t="s">
        <v>56</v>
      </c>
      <c r="E30" s="62">
        <f>IF([1]Selected_Fin!T25=0,"No Submission",[1]Selected_Fin!T25)</f>
        <v>8287645628</v>
      </c>
      <c r="F30" s="62">
        <f>IF(E30=0,"No Submission",[1]Selected_Fin!AN25)</f>
        <v>3208852482</v>
      </c>
      <c r="G30" s="62">
        <f>IF([1]Selected_Fin!T25=0,"No Submission",[1]Selected_Fin!AG25)</f>
        <v>6011321235</v>
      </c>
      <c r="H30" s="62">
        <f>IF([1]Selected_Fin!T25=0,"No Submission",[1]Selected_Fin!AM25)</f>
        <v>2276324393</v>
      </c>
      <c r="I30" s="62">
        <f>IF([1]Selected_Fin!AH25=0,"No Submission",[1]Selected_Fin!AH25)</f>
        <v>1050000000</v>
      </c>
      <c r="J30" s="62">
        <f>IF([1]Selected_Fin!T25=0,"No Submission",[1]Selected_Oper!S26)</f>
        <v>2195365135</v>
      </c>
      <c r="K30" s="62">
        <f>IF(H30=0,"No Submission",SUM([1]Selected_Oper!D26,[1]Selected_Oper!E26,[1]Selected_Oper!F26))</f>
        <v>2271686830</v>
      </c>
      <c r="L30" s="62">
        <f>IF([1]Selected_Fin!T25=0,"No Submission",[1]Selected_Oper!AE26+[1]Selected_Oper!AG26)</f>
        <v>2446407126</v>
      </c>
      <c r="M30" s="62">
        <f>IF(H30=0,"No Submission",[1]Selected_Oper!AU26)</f>
        <v>2047946393</v>
      </c>
      <c r="N30" s="62">
        <f t="shared" si="0"/>
        <v>-251041991</v>
      </c>
      <c r="O30" s="58" t="str">
        <f>[1]Selected_Fin!E25</f>
        <v>Licensed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</row>
    <row r="31" spans="1:195" s="65" customFormat="1" ht="15.75">
      <c r="A31" s="63"/>
      <c r="B31" s="60">
        <f t="shared" si="1"/>
        <v>21</v>
      </c>
      <c r="C31" s="60"/>
      <c r="D31" s="61" t="s">
        <v>57</v>
      </c>
      <c r="E31" s="62">
        <f>IF([1]Selected_Fin!T26=0,"No Submission",[1]Selected_Fin!T26)</f>
        <v>103785405.45715378</v>
      </c>
      <c r="F31" s="62">
        <f>IF(E31=0,"No Submission",[1]Selected_Fin!AN26)</f>
        <v>18050560.868000001</v>
      </c>
      <c r="G31" s="62">
        <f>IF([1]Selected_Fin!T26=0,"No Submission",[1]Selected_Fin!AG26)</f>
        <v>10648884.068499096</v>
      </c>
      <c r="H31" s="62">
        <f>IF([1]Selected_Fin!T26=0,"No Submission",[1]Selected_Fin!AM26)</f>
        <v>93136521.388654679</v>
      </c>
      <c r="I31" s="62">
        <f>IF([1]Selected_Fin!AH26=0,"No Submission",[1]Selected_Fin!AH26)</f>
        <v>50000000</v>
      </c>
      <c r="J31" s="62">
        <f>IF([1]Selected_Fin!T26=0,"No Submission",[1]Selected_Oper!S27)</f>
        <v>27811626.859007001</v>
      </c>
      <c r="K31" s="62">
        <f>IF(H31=0,"No Submission",SUM([1]Selected_Oper!D27,[1]Selected_Oper!E27,[1]Selected_Oper!F27))</f>
        <v>27803856.68</v>
      </c>
      <c r="L31" s="62">
        <f>IF([1]Selected_Fin!T26=0,"No Submission",[1]Selected_Oper!AE27+[1]Selected_Oper!AG27)</f>
        <v>17932961.648705423</v>
      </c>
      <c r="M31" s="62">
        <f>IF(H31=0,"No Submission",[1]Selected_Oper!AU27)</f>
        <v>3509792.9099999992</v>
      </c>
      <c r="N31" s="62">
        <f t="shared" si="0"/>
        <v>9878665.210301578</v>
      </c>
      <c r="O31" s="58" t="str">
        <f>[1]Selected_Fin!E26</f>
        <v>Pending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</row>
    <row r="32" spans="1:195" s="65" customFormat="1" ht="15.75">
      <c r="A32" s="63"/>
      <c r="B32" s="60">
        <f t="shared" si="1"/>
        <v>22</v>
      </c>
      <c r="C32" s="60"/>
      <c r="D32" s="61" t="s">
        <v>58</v>
      </c>
      <c r="E32" s="62">
        <f>IF([1]Selected_Fin!T27=0,"No Submission",[1]Selected_Fin!T27)</f>
        <v>193940888.25</v>
      </c>
      <c r="F32" s="62">
        <f>IF(E32=0,"No Submission",[1]Selected_Fin!AN27)</f>
        <v>108676412</v>
      </c>
      <c r="G32" s="62">
        <f>IF([1]Selected_Fin!T27=0,"No Submission",[1]Selected_Fin!AG27)</f>
        <v>60682001.689999998</v>
      </c>
      <c r="H32" s="62">
        <f>IF([1]Selected_Fin!T27=0,"No Submission",[1]Selected_Fin!AM27)</f>
        <v>133258886.56</v>
      </c>
      <c r="I32" s="62">
        <f>IF([1]Selected_Fin!AH27=0,"No Submission",[1]Selected_Fin!AH27)</f>
        <v>144000000</v>
      </c>
      <c r="J32" s="62">
        <f>IF([1]Selected_Fin!T27=0,"No Submission",[1]Selected_Oper!S28)</f>
        <v>21804780.98</v>
      </c>
      <c r="K32" s="62">
        <f>IF(H32=0,"No Submission",SUM([1]Selected_Oper!D28,[1]Selected_Oper!E28,[1]Selected_Oper!F28))</f>
        <v>21639317.289999999</v>
      </c>
      <c r="L32" s="62">
        <f>IF([1]Selected_Fin!T27=0,"No Submission",[1]Selected_Oper!AE28+[1]Selected_Oper!AG28)</f>
        <v>19566321.4175</v>
      </c>
      <c r="M32" s="62">
        <f>IF(H32=0,"No Submission",[1]Selected_Oper!AU28)</f>
        <v>10799862.720000001</v>
      </c>
      <c r="N32" s="62">
        <f t="shared" si="0"/>
        <v>2238459.5625</v>
      </c>
      <c r="O32" s="58" t="str">
        <f>[1]Selected_Fin!E27</f>
        <v>Licensed</v>
      </c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</row>
    <row r="33" spans="1:195" s="65" customFormat="1" ht="15.75">
      <c r="A33" s="63"/>
      <c r="B33" s="60">
        <f t="shared" si="1"/>
        <v>23</v>
      </c>
      <c r="C33" s="60"/>
      <c r="D33" s="61" t="s">
        <v>59</v>
      </c>
      <c r="E33" s="62">
        <f>IF([1]Selected_Fin!T28=0,"No Submission",[1]Selected_Fin!T28)</f>
        <v>17516668</v>
      </c>
      <c r="F33" s="62">
        <f>IF(E33=0,"No Submission",[1]Selected_Fin!AN28)</f>
        <v>12452183</v>
      </c>
      <c r="G33" s="62">
        <f>IF([1]Selected_Fin!T28=0,"No Submission",[1]Selected_Fin!AG28)</f>
        <v>3137529</v>
      </c>
      <c r="H33" s="62">
        <f>IF([1]Selected_Fin!T28=0,"No Submission",[1]Selected_Fin!AM28)</f>
        <v>14379139</v>
      </c>
      <c r="I33" s="62">
        <f>IF([1]Selected_Fin!AH28=0,"No Submission",[1]Selected_Fin!AH28)</f>
        <v>10000000</v>
      </c>
      <c r="J33" s="62">
        <f>IF([1]Selected_Fin!T28=0,"No Submission",[1]Selected_Oper!S29)</f>
        <v>1776334</v>
      </c>
      <c r="K33" s="62">
        <f>IF(H33=0,"No Submission",SUM([1]Selected_Oper!D29,[1]Selected_Oper!E29,[1]Selected_Oper!F29))</f>
        <v>1744317</v>
      </c>
      <c r="L33" s="62">
        <f>IF([1]Selected_Fin!T28=0,"No Submission",[1]Selected_Oper!AE29+[1]Selected_Oper!AG29)</f>
        <v>2234119</v>
      </c>
      <c r="M33" s="62">
        <f>IF(H33=0,"No Submission",[1]Selected_Oper!AU29)</f>
        <v>600390</v>
      </c>
      <c r="N33" s="62">
        <f t="shared" si="0"/>
        <v>-457785</v>
      </c>
      <c r="O33" s="58" t="str">
        <f>[1]Selected_Fin!E28</f>
        <v>Licensed</v>
      </c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</row>
    <row r="34" spans="1:195" s="65" customFormat="1" ht="15.75">
      <c r="A34" s="63"/>
      <c r="B34" s="60">
        <f t="shared" si="1"/>
        <v>24</v>
      </c>
      <c r="C34" s="60"/>
      <c r="D34" s="61" t="s">
        <v>60</v>
      </c>
      <c r="E34" s="62">
        <f>IF([1]Selected_Fin!T29=0,"No Submission",[1]Selected_Fin!T29)</f>
        <v>12667081.469999999</v>
      </c>
      <c r="F34" s="62">
        <f>IF(E34=0,"No Submission",[1]Selected_Fin!AN29)</f>
        <v>3201000</v>
      </c>
      <c r="G34" s="62">
        <f>IF([1]Selected_Fin!T29=0,"No Submission",[1]Selected_Fin!AG29)</f>
        <v>1342079</v>
      </c>
      <c r="H34" s="62">
        <f>IF([1]Selected_Fin!T29=0,"No Submission",[1]Selected_Fin!AM29)</f>
        <v>11325002.470000001</v>
      </c>
      <c r="I34" s="62">
        <f>IF([1]Selected_Fin!AH29=0,"No Submission",[1]Selected_Fin!AH29)</f>
        <v>10000000</v>
      </c>
      <c r="J34" s="62">
        <f>IF([1]Selected_Fin!T29=0,"No Submission",[1]Selected_Oper!S30)</f>
        <v>35.92</v>
      </c>
      <c r="K34" s="62">
        <f>IF(H34=0,"No Submission",SUM([1]Selected_Oper!D30,[1]Selected_Oper!E30,[1]Selected_Oper!F30))</f>
        <v>0</v>
      </c>
      <c r="L34" s="62">
        <f>IF([1]Selected_Fin!T29=0,"No Submission",[1]Selected_Oper!AE30+[1]Selected_Oper!AG30)</f>
        <v>247548.97999999998</v>
      </c>
      <c r="M34" s="62">
        <f>IF(H34=0,"No Submission",[1]Selected_Oper!AU30)</f>
        <v>0</v>
      </c>
      <c r="N34" s="62">
        <f t="shared" si="0"/>
        <v>-247513.05999999997</v>
      </c>
      <c r="O34" s="58" t="str">
        <f>[1]Selected_Fin!E29</f>
        <v>Licensed</v>
      </c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</row>
    <row r="35" spans="1:195" s="65" customFormat="1" ht="15.75">
      <c r="A35" s="63"/>
      <c r="B35" s="60">
        <f t="shared" si="1"/>
        <v>25</v>
      </c>
      <c r="C35" s="60"/>
      <c r="D35" s="61" t="s">
        <v>61</v>
      </c>
      <c r="E35" s="62">
        <f>IF([1]Selected_Fin!T30=0,"No Submission",[1]Selected_Fin!T30)</f>
        <v>691636429</v>
      </c>
      <c r="F35" s="62">
        <f>IF(E35=0,"No Submission",[1]Selected_Fin!AN30)</f>
        <v>134649604</v>
      </c>
      <c r="G35" s="62">
        <f>IF([1]Selected_Fin!T30=0,"No Submission",[1]Selected_Fin!AG30)</f>
        <v>398146515</v>
      </c>
      <c r="H35" s="62">
        <f>IF([1]Selected_Fin!T30=0,"No Submission",[1]Selected_Fin!AM30)</f>
        <v>293489914</v>
      </c>
      <c r="I35" s="62">
        <f>IF([1]Selected_Fin!AH30=0,"No Submission",[1]Selected_Fin!AH30)</f>
        <v>100000000</v>
      </c>
      <c r="J35" s="62">
        <f>IF([1]Selected_Fin!T30=0,"No Submission",[1]Selected_Oper!S31)</f>
        <v>81514239</v>
      </c>
      <c r="K35" s="62">
        <f>IF(H35=0,"No Submission",SUM([1]Selected_Oper!D31,[1]Selected_Oper!E31,[1]Selected_Oper!F31))</f>
        <v>76490423</v>
      </c>
      <c r="L35" s="62">
        <f>IF([1]Selected_Fin!T30=0,"No Submission",[1]Selected_Oper!AE31+[1]Selected_Oper!AG31)</f>
        <v>97567605</v>
      </c>
      <c r="M35" s="62">
        <f>IF(H35=0,"No Submission",[1]Selected_Oper!AU31)</f>
        <v>60894908</v>
      </c>
      <c r="N35" s="62">
        <f t="shared" si="0"/>
        <v>-16053366</v>
      </c>
      <c r="O35" s="58" t="str">
        <f>[1]Selected_Fin!E30</f>
        <v>Licensed</v>
      </c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</row>
    <row r="36" spans="1:195" s="65" customFormat="1" ht="15.75">
      <c r="A36" s="63"/>
      <c r="B36" s="60">
        <f t="shared" si="1"/>
        <v>26</v>
      </c>
      <c r="C36" s="60"/>
      <c r="D36" s="61" t="s">
        <v>62</v>
      </c>
      <c r="E36" s="62">
        <f>IF([1]Selected_Fin!T31=0,"No Submission",[1]Selected_Fin!T31)</f>
        <v>4134809219.224432</v>
      </c>
      <c r="F36" s="62">
        <f>IF(E36=0,"No Submission",[1]Selected_Fin!AN31)</f>
        <v>1871443664.7094121</v>
      </c>
      <c r="G36" s="62">
        <f>IF([1]Selected_Fin!T31=0,"No Submission",[1]Selected_Fin!AG31)</f>
        <v>3358049471.1220932</v>
      </c>
      <c r="H36" s="62">
        <f>IF([1]Selected_Fin!T31=0,"No Submission",[1]Selected_Fin!AM31)</f>
        <v>776759748.07268941</v>
      </c>
      <c r="I36" s="62">
        <f>IF([1]Selected_Fin!AH31=0,"No Submission",[1]Selected_Fin!AH31)</f>
        <v>251000000</v>
      </c>
      <c r="J36" s="62">
        <f>IF([1]Selected_Fin!T31=0,"No Submission",[1]Selected_Oper!S32)</f>
        <v>895637756.29023373</v>
      </c>
      <c r="K36" s="62">
        <f>IF(H36=0,"No Submission",SUM([1]Selected_Oper!D32,[1]Selected_Oper!E32,[1]Selected_Oper!F32))</f>
        <v>886495535.77023375</v>
      </c>
      <c r="L36" s="62">
        <f>IF([1]Selected_Fin!T31=0,"No Submission",[1]Selected_Oper!AE32+[1]Selected_Oper!AG32)</f>
        <v>877276332.57231641</v>
      </c>
      <c r="M36" s="62">
        <f>IF(H36=0,"No Submission",[1]Selected_Oper!AU32)</f>
        <v>631268070.07764018</v>
      </c>
      <c r="N36" s="62">
        <f t="shared" si="0"/>
        <v>18361423.717917323</v>
      </c>
      <c r="O36" s="58" t="str">
        <f>[1]Selected_Fin!E31</f>
        <v>Licensed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</row>
    <row r="37" spans="1:195" s="65" customFormat="1" ht="15.75">
      <c r="A37" s="63"/>
      <c r="B37" s="60">
        <f t="shared" si="1"/>
        <v>27</v>
      </c>
      <c r="C37" s="60"/>
      <c r="D37" s="61" t="s">
        <v>63</v>
      </c>
      <c r="E37" s="62">
        <f>IF([1]Selected_Fin!T32=0,"No Submission",[1]Selected_Fin!T32)</f>
        <v>11804552.189999999</v>
      </c>
      <c r="F37" s="62">
        <f>IF(E37=0,"No Submission",[1]Selected_Fin!AN32)</f>
        <v>0</v>
      </c>
      <c r="G37" s="62">
        <f>IF([1]Selected_Fin!T32=0,"No Submission",[1]Selected_Fin!AG32)</f>
        <v>0</v>
      </c>
      <c r="H37" s="62">
        <f>IF([1]Selected_Fin!T32=0,"No Submission",[1]Selected_Fin!AM32)</f>
        <v>11804552.189999999</v>
      </c>
      <c r="I37" s="62">
        <f>IF([1]Selected_Fin!AH32=0,"No Submission",[1]Selected_Fin!AH32)</f>
        <v>10000000</v>
      </c>
      <c r="J37" s="62">
        <f>IF([1]Selected_Fin!T32=0,"No Submission",[1]Selected_Oper!S33)</f>
        <v>0</v>
      </c>
      <c r="K37" s="62">
        <f>IF(H37=0,"No Submission",SUM([1]Selected_Oper!D33,[1]Selected_Oper!E33,[1]Selected_Oper!F33))</f>
        <v>0</v>
      </c>
      <c r="L37" s="62">
        <f>IF([1]Selected_Fin!T32=0,"No Submission",[1]Selected_Oper!AE33+[1]Selected_Oper!AG33)</f>
        <v>0</v>
      </c>
      <c r="M37" s="62">
        <f>IF(H37=0,"No Submission",[1]Selected_Oper!AU33)</f>
        <v>0</v>
      </c>
      <c r="N37" s="62">
        <f t="shared" si="0"/>
        <v>0</v>
      </c>
      <c r="O37" s="58" t="str">
        <f>[1]Selected_Fin!E32</f>
        <v>Pending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</row>
    <row r="38" spans="1:195" s="65" customFormat="1" ht="15.75">
      <c r="A38" s="63"/>
      <c r="B38" s="60">
        <f t="shared" si="1"/>
        <v>28</v>
      </c>
      <c r="C38" s="60"/>
      <c r="D38" s="61" t="s">
        <v>64</v>
      </c>
      <c r="E38" s="62">
        <f>IF([1]Selected_Fin!T33=0,"No Submission",[1]Selected_Fin!T33)</f>
        <v>2857537571.2299995</v>
      </c>
      <c r="F38" s="62">
        <f>IF(E38=0,"No Submission",[1]Selected_Fin!AN33)</f>
        <v>661522770.39999998</v>
      </c>
      <c r="G38" s="62">
        <f>IF([1]Selected_Fin!T33=0,"No Submission",[1]Selected_Fin!AG33)</f>
        <v>1517483230.2809997</v>
      </c>
      <c r="H38" s="62">
        <f>IF([1]Selected_Fin!T33=0,"No Submission",[1]Selected_Fin!AM33)</f>
        <v>1340054340.9932144</v>
      </c>
      <c r="I38" s="62">
        <f>IF([1]Selected_Fin!AH33=0,"No Submission",[1]Selected_Fin!AH33)</f>
        <v>475028573.39999998</v>
      </c>
      <c r="J38" s="62">
        <f>IF([1]Selected_Fin!T33=0,"No Submission",[1]Selected_Oper!S34)</f>
        <v>549958389.38999999</v>
      </c>
      <c r="K38" s="62">
        <f>IF(H38=0,"No Submission",SUM([1]Selected_Oper!D34,[1]Selected_Oper!E34,[1]Selected_Oper!F34))</f>
        <v>547469536.19999993</v>
      </c>
      <c r="L38" s="62">
        <f>IF([1]Selected_Fin!T33=0,"No Submission",[1]Selected_Oper!AE34+[1]Selected_Oper!AG34)</f>
        <v>462851922.7650001</v>
      </c>
      <c r="M38" s="62">
        <f>IF(H38=0,"No Submission",[1]Selected_Oper!AU34)</f>
        <v>297734544.04000002</v>
      </c>
      <c r="N38" s="62">
        <f t="shared" si="0"/>
        <v>87106466.624999881</v>
      </c>
      <c r="O38" s="58" t="str">
        <f>[1]Selected_Fin!E33</f>
        <v>Licensed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</row>
    <row r="39" spans="1:195" s="65" customFormat="1" ht="15.75">
      <c r="A39" s="63"/>
      <c r="B39" s="60">
        <f t="shared" si="1"/>
        <v>29</v>
      </c>
      <c r="C39" s="60"/>
      <c r="D39" s="61" t="s">
        <v>65</v>
      </c>
      <c r="E39" s="62">
        <f>IF([1]Selected_Fin!T34=0,"No Submission",[1]Selected_Fin!T34)</f>
        <v>124401903.20999998</v>
      </c>
      <c r="F39" s="62">
        <f>IF(E39=0,"No Submission",[1]Selected_Fin!AN34)</f>
        <v>15424106.76</v>
      </c>
      <c r="G39" s="62">
        <f>IF([1]Selected_Fin!T34=0,"No Submission",[1]Selected_Fin!AG34)</f>
        <v>60914392.470000006</v>
      </c>
      <c r="H39" s="62">
        <f>IF([1]Selected_Fin!T34=0,"No Submission",[1]Selected_Fin!AM34)</f>
        <v>63487510.742500007</v>
      </c>
      <c r="I39" s="62">
        <f>IF([1]Selected_Fin!AH34=0,"No Submission",[1]Selected_Fin!AH34)</f>
        <v>33000000</v>
      </c>
      <c r="J39" s="62">
        <f>IF([1]Selected_Fin!T34=0,"No Submission",[1]Selected_Oper!S35)</f>
        <v>32511877.590000004</v>
      </c>
      <c r="K39" s="62">
        <f>IF(H39=0,"No Submission",SUM([1]Selected_Oper!D35,[1]Selected_Oper!E35,[1]Selected_Oper!F35))</f>
        <v>32501542.740000002</v>
      </c>
      <c r="L39" s="62">
        <f>IF([1]Selected_Fin!T34=0,"No Submission",[1]Selected_Oper!AE35+[1]Selected_Oper!AG35)</f>
        <v>26842846.489999998</v>
      </c>
      <c r="M39" s="62">
        <f>IF(H39=0,"No Submission",[1]Selected_Oper!AU35)</f>
        <v>15470821.039999999</v>
      </c>
      <c r="N39" s="62">
        <f t="shared" si="0"/>
        <v>5669031.1000000052</v>
      </c>
      <c r="O39" s="58" t="str">
        <f>[1]Selected_Fin!E34</f>
        <v>Licensed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</row>
    <row r="40" spans="1:195" s="65" customFormat="1" ht="15.95" customHeight="1">
      <c r="A40" s="69"/>
      <c r="B40" s="60"/>
      <c r="C40" s="60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58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</row>
    <row r="41" spans="1:195" s="60" customFormat="1" ht="15.75" customHeight="1">
      <c r="A41" s="69"/>
      <c r="D41" s="72" t="s">
        <v>66</v>
      </c>
      <c r="E41" s="73">
        <f>SUM(E10:E40)</f>
        <v>64787014931.018532</v>
      </c>
      <c r="F41" s="73">
        <f>SUM(F10:F40)</f>
        <v>16355910787.567459</v>
      </c>
      <c r="G41" s="73">
        <f t="shared" ref="G41:N41" si="2">SUM(G10:G40)</f>
        <v>52959124415.83287</v>
      </c>
      <c r="H41" s="73">
        <f t="shared" si="2"/>
        <v>11827890516.615431</v>
      </c>
      <c r="I41" s="73">
        <f t="shared" si="2"/>
        <v>5656871659.6609077</v>
      </c>
      <c r="J41" s="73">
        <f t="shared" si="2"/>
        <v>15554477391.922333</v>
      </c>
      <c r="K41" s="73">
        <f t="shared" si="2"/>
        <v>15367647663.92329</v>
      </c>
      <c r="L41" s="73">
        <f t="shared" si="2"/>
        <v>15873506542.179874</v>
      </c>
      <c r="M41" s="73">
        <f t="shared" si="2"/>
        <v>12833654203.806496</v>
      </c>
      <c r="N41" s="73">
        <f t="shared" si="2"/>
        <v>-319029150.25754213</v>
      </c>
      <c r="O41" s="58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</row>
    <row r="42" spans="1:195" s="60" customFormat="1" ht="15.75" customHeight="1">
      <c r="A42" s="6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</row>
    <row r="43" spans="1:195" ht="15">
      <c r="E43" s="75"/>
      <c r="F43" s="75"/>
      <c r="G43" s="75"/>
      <c r="H43" s="75"/>
      <c r="I43" s="75"/>
      <c r="J43" s="75"/>
      <c r="K43" s="75"/>
      <c r="L43" s="75"/>
      <c r="M43" s="75"/>
      <c r="N43" s="75"/>
    </row>
  </sheetData>
  <mergeCells count="14">
    <mergeCell ref="L5:L8"/>
    <mergeCell ref="M5:M8"/>
    <mergeCell ref="N5:N8"/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</mergeCells>
  <printOptions horizontalCentered="1"/>
  <pageMargins left="0.25" right="0.25" top="0.75" bottom="0.75" header="0.3" footer="0.3"/>
  <pageSetup paperSize="9" scale="47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Performance</vt:lpstr>
      <vt:lpstr>KeyPerformance</vt:lpstr>
      <vt:lpstr>'Industry Performance'!Print_Area</vt:lpstr>
      <vt:lpstr>KeyPerformance!Print_Area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2023-07-12T00:26:34Z</dcterms:created>
  <dcterms:modified xsi:type="dcterms:W3CDTF">2023-07-12T05:23:36Z</dcterms:modified>
</cp:coreProperties>
</file>